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ANALISE" sheetId="17" state="hidden" r:id="rId17"/>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B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B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B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B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B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B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B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3" authorId="0" shapeId="0">
      <text>
        <t>Texto integral. Descreve regras; não interpreta a prosa como cálculo.</t>
      </text>
    </comment>
    <comment ref="B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53" authorId="0" shapeId="0">
      <text>
        <t>Cadastro de Família custom. Nome único; estado vale para a técnica do personagem.</t>
      </text>
    </comment>
    <comment ref="J155" authorId="0" shapeId="0">
      <text>
        <t>Troque o tipo e revise os valores que já estavam guardados.</t>
      </text>
    </comment>
    <comment ref="N155" authorId="0" shapeId="0">
      <text>
        <t>Lembrete do jogador; aprovação só pelo bot no chat.</t>
      </text>
    </comment>
    <comment ref="B156" authorId="0" shapeId="0">
      <text>
        <t>Cadastro de Família custom. Nome único; estado vale para a técnica do personagem.</t>
      </text>
    </comment>
    <comment ref="E156" authorId="0" shapeId="0">
      <text>
        <t>Cadastro de Família custom. Nome único; estado vale para a técnica do personagem.</t>
      </text>
    </comment>
    <comment ref="F156" authorId="0" shapeId="0">
      <text>
        <t>Cadastro de Família custom. Nome único; estado vale para a técnica do personagem.</t>
      </text>
    </comment>
    <comment ref="G156" authorId="0" shapeId="0">
      <text>
        <t>Cadastro de Família custom. Nome único; estado vale para a técnica do personagem.</t>
      </text>
    </comment>
    <comment ref="B157" authorId="0" shapeId="0">
      <text>
        <t>Quantidade da técnica do personagem. Não muda os limites das entidades. Campanha em branco usa o livro; Neutras é o total válido menos Livres e Fechadas.</t>
      </text>
    </comment>
    <comment ref="E157" authorId="0" shapeId="0">
      <text>
        <t>Quantidade da técnica do personagem. Não muda os limites das entidades. Campanha em branco usa o livro; Neutras é o total válido menos Livres e Fechadas.</t>
      </text>
    </comment>
    <comment ref="F157" authorId="0" shapeId="0">
      <text>
        <t>Quantidade da técnica do personagem. Não muda os limites das entidades. Campanha em branco usa o livro; Neutras é o total válido menos Livres e Fechadas.</t>
      </text>
    </comment>
    <comment ref="G157" authorId="0" shapeId="0">
      <text>
        <t>Quantidade da técnica do personagem. Não muda os limites das entidades. Campanha em branco usa o livro; Neutras é o total válido menos Livres e Fechadas.</t>
      </text>
    </comment>
    <comment ref="J157" authorId="0" shapeId="0">
      <text>
        <t>Nome único. Capacidades apontam para o nome da Origem, do livro ou custom.</t>
      </text>
    </comment>
    <comment ref="B158" authorId="0" shapeId="0">
      <text>
        <t>Quantidade da técnica do personagem. Não muda os limites das entidades. Campanha em branco usa o livro; Neutras é o total válido menos Livres e Fechadas.</t>
      </text>
    </comment>
    <comment ref="E158" authorId="0" shapeId="0">
      <text>
        <t>Quantidade da técnica do personagem. Não muda os limites das entidades. Campanha em branco usa o livro; Neutras é o total válido menos Livres e Fechadas.</t>
      </text>
    </comment>
    <comment ref="F158"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B159" authorId="0" shapeId="0">
      <text>
        <t>Quantidade da técnica do personagem. Não muda os limites das entidades. Campanha em branco usa o livro; Neutras é o total válido menos Livres e Fechadas.</t>
      </text>
    </comment>
    <comment ref="E159" authorId="0" shapeId="0">
      <text>
        <t>Quantidade da técnica do personagem. Não muda os limites das entidades. Campanha em branco usa o livro; Neutras é o total válido menos Livres e Fechadas.</t>
      </text>
    </comment>
    <comment ref="F159" authorId="0" shapeId="0">
      <text>
        <t>Quantidade da técnica do personagem. Não muda os limites das entidades. Campanha em branco usa o livro; Neutras é o total válido menos Livres e Fechadas.</t>
      </text>
    </comment>
    <comment ref="G159" authorId="0" shapeId="0">
      <text>
        <t>Quantidade da técnica do personagem. Não muda os limites das entidades. Campanha em branco usa o livro; Neutras é o total válido menos Livres e Fechadas.</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B160" authorId="0" shapeId="0">
      <text>
        <t>Quantidade da técnica do personagem. Não muda os limites das entidades. Campanha em branco usa o livro; Neutras é o total válido menos Livres e Fechadas.</t>
      </text>
    </comment>
    <comment ref="E160" authorId="0" shapeId="0">
      <text>
        <t>Quantidade da técnica do personagem. Não muda os limites das entidades. Campanha em branco usa o livro; Neutras é o total válido menos Livres e Fechadas.</t>
      </text>
    </comment>
    <comment ref="F160" authorId="0" shapeId="0">
      <text>
        <t>Quantidade da técnica do personagem. Não muda os limites das entidades. Campanha em branco usa o livro; Neutras é o total válido menos Livres e Fechadas.</t>
      </text>
    </comment>
    <comment ref="G160" authorId="0" shapeId="0">
      <text>
        <t>Quantidade da técnica do personagem. Não muda os limites das entidades. Campanha em branco usa o livro; Neutras é o total válido menos Livres e Fechadas.</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62" authorId="0" shapeId="0">
      <text>
        <t>Aviso de quantidades incompatíveis ou de entrada inválida. Não concede Famílias adicionais.</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B797" authorId="0" shapeId="0">
      <text>
        <t>Conteúdo custom da parte 3b. Aprovação ocorre pelo bot no chat.</t>
      </text>
    </comment>
    <comment ref="J797" authorId="0" shapeId="0">
      <text>
        <t>Conteúdo custom da parte 3b. Aprovação ocorre pelo bot no chat.</t>
      </text>
    </comment>
    <comment ref="B798" authorId="0" shapeId="0">
      <text>
        <t>Campo do molde aprovado. Use o menu quando disponível; números do Caminho usam as mesmas contas do livro. MESTRE VIU é apenas um lembrete.</t>
      </text>
    </comment>
    <comment ref="F798" authorId="0" shapeId="0">
      <text>
        <t>Campo do molde aprovado. Use o menu quando disponível; números do Caminho usam as mesmas contas do livro. MESTRE VIU é apenas um lembrete.</t>
      </text>
    </comment>
    <comment ref="J798" authorId="0" shapeId="0">
      <text>
        <t>Campo do molde aprovado. Use o menu quando disponível; números do Caminho usam as mesmas contas do livro. MESTRE VIU é apenas um lembrete.</t>
      </text>
    </comment>
    <comment ref="N798" authorId="0" shapeId="0">
      <text>
        <t>Campo do molde aprovado. Use o menu quando disponível; números do Caminho usam as mesmas contas do livro. MESTRE VIU é apenas um lembrete.</t>
      </text>
    </comment>
    <comment ref="B799" authorId="0" shapeId="0">
      <text>
        <t>Campo do molde aprovado. Use o menu quando disponível; números do Caminho usam as mesmas contas do livro. MESTRE VIU é apenas um lembrete.</t>
      </text>
    </comment>
    <comment ref="F799" authorId="0" shapeId="0">
      <text>
        <t>Campo do molde aprovado. Use o menu quando disponível; números do Caminho usam as mesmas contas do livro. MESTRE VIU é apenas um lembrete.</t>
      </text>
    </comment>
    <comment ref="J799" authorId="0" shapeId="0">
      <text>
        <t>Campo do molde aprovado. Use o menu quando disponível; números do Caminho usam as mesmas contas do livro. MESTRE VIU é apenas um lembrete.</t>
      </text>
    </comment>
    <comment ref="N799" authorId="0" shapeId="0">
      <text>
        <t>Campo do molde aprovado. Use o menu quando disponível; números do Caminho usam as mesmas contas do livro. MESTRE VIU é apenas um lembrete.</t>
      </text>
    </comment>
    <comment ref="B800" authorId="0" shapeId="0">
      <text>
        <t>Campo do molde aprovado. Use o menu quando disponível; números do Caminho usam as mesmas contas do livro. MESTRE VIU é apenas um lembrete.</t>
      </text>
    </comment>
    <comment ref="J800" authorId="0" shapeId="0">
      <text>
        <t>Campo do molde aprovado. Use o menu quando disponível; números do Caminho usam as mesmas contas do livro. MESTRE VIU é apenas um lembrete.</t>
      </text>
    </comment>
    <comment ref="B801" authorId="0" shapeId="0">
      <text>
        <t>Campo do molde aprovado. Use o menu quando disponível; números do Caminho usam as mesmas contas do livro. MESTRE VIU é apenas um lembrete.</t>
      </text>
    </comment>
    <comment ref="J801" authorId="0" shapeId="0">
      <text>
        <t>Campo do molde aprovado. Use o menu quando disponível; números do Caminho usam as mesmas contas do livro. MESTRE VIU é apenas um lembrete.</t>
      </text>
    </comment>
    <comment ref="B802" authorId="0" shapeId="0">
      <text>
        <t>Campo do molde aprovado. Use o menu quando disponível; números do Caminho usam as mesmas contas do livro. MESTRE VIU é apenas um lembrete.</t>
      </text>
    </comment>
    <comment ref="E802" authorId="0" shapeId="0">
      <text>
        <t>Campo do molde aprovado. Use o menu quando disponível; números do Caminho usam as mesmas contas do livro. MESTRE VIU é apenas um lembrete.</t>
      </text>
    </comment>
    <comment ref="J802" authorId="0" shapeId="0">
      <text>
        <t>Campo do molde aprovado. Use o menu quando disponível; números do Caminho usam as mesmas contas do livro. MESTRE VIU é apenas um lembrete.</t>
      </text>
    </comment>
    <comment ref="M802" authorId="0" shapeId="0">
      <text>
        <t>Campo do molde aprovado. Use o menu quando disponível; números do Caminho usam as mesmas contas do livro. MESTRE VIU é apenas um lembrete.</t>
      </text>
    </comment>
    <comment ref="B803" authorId="0" shapeId="0">
      <text>
        <t>Campo do molde aprovado. Use o menu quando disponível; números do Caminho usam as mesmas contas do livro. MESTRE VIU é apenas um lembrete.</t>
      </text>
    </comment>
    <comment ref="J803" authorId="0" shapeId="0">
      <text>
        <t>Campo do molde aprovado. Use o menu quando disponível; números do Caminho usam as mesmas contas do livro. MESTRE VIU é apenas um lembrete.</t>
      </text>
    </comment>
    <comment ref="B804" authorId="0" shapeId="0">
      <text>
        <t>Campo do molde aprovado. Use o menu quando disponível; números do Caminho usam as mesmas contas do livro. MESTRE VIU é apenas um lembrete.</t>
      </text>
    </comment>
    <comment ref="J804" authorId="0" shapeId="0">
      <text>
        <t>Campo do molde aprovado. Use o menu quando disponível; números do Caminho usam as mesmas contas do livro. MESTRE VIU é apenas um lembrete.</t>
      </text>
    </comment>
    <comment ref="B808" authorId="0" shapeId="0">
      <text>
        <t>Conteúdo custom da parte 3b. Aprovação ocorre pelo bot no chat.</t>
      </text>
    </comment>
    <comment ref="J808" authorId="0" shapeId="0">
      <text>
        <t>Conteúdo custom da parte 3b. Aprovação ocorre pelo bot no chat.</t>
      </text>
    </comment>
    <comment ref="B811" authorId="0" shapeId="0">
      <text>
        <t>Conteúdo custom da parte 3b. Aprovação ocorre pelo bot no chat.</t>
      </text>
    </comment>
    <comment ref="J811" authorId="0" shapeId="0">
      <text>
        <t>Conteúdo custom da parte 3b. Aprovação ocorre pelo bot no chat.</t>
      </text>
    </comment>
    <comment ref="B812" authorId="0" shapeId="0">
      <text>
        <t>Campo do molde aprovado. Use o menu quando disponível; números do Caminho usam as mesmas contas do livro. MESTRE VIU é apenas um lembrete.</t>
      </text>
    </comment>
    <comment ref="F812" authorId="0" shapeId="0">
      <text>
        <t>Campo do molde aprovado. Use o menu quando disponível; números do Caminho usam as mesmas contas do livro. MESTRE VIU é apenas um lembrete.</t>
      </text>
    </comment>
    <comment ref="J812" authorId="0" shapeId="0">
      <text>
        <t>Campo do molde aprovado. Use o menu quando disponível; números do Caminho usam as mesmas contas do livro. MESTRE VIU é apenas um lembrete.</t>
      </text>
    </comment>
    <comment ref="N812" authorId="0" shapeId="0">
      <text>
        <t>Campo do molde aprovado. Use o menu quando disponível; números do Caminho usam as mesmas contas do livro. MESTRE VIU é apenas um lembrete.</t>
      </text>
    </comment>
    <comment ref="B813" authorId="0" shapeId="0">
      <text>
        <t>Campo do molde aprovado. Use o menu quando disponível; números do Caminho usam as mesmas contas do livro. MESTRE VIU é apenas um lembrete.</t>
      </text>
    </comment>
    <comment ref="F813" authorId="0" shapeId="0">
      <text>
        <t>Campo do molde aprovado. Use o menu quando disponível; números do Caminho usam as mesmas contas do livro. MESTRE VIU é apenas um lembrete.</t>
      </text>
    </comment>
    <comment ref="J813" authorId="0" shapeId="0">
      <text>
        <t>Campo do molde aprovado. Use o menu quando disponível; números do Caminho usam as mesmas contas do livro. MESTRE VIU é apenas um lembrete.</t>
      </text>
    </comment>
    <comment ref="N813" authorId="0" shapeId="0">
      <text>
        <t>Campo do molde aprovado. Use o menu quando disponível; números do Caminho usam as mesmas contas do livro. MESTRE VIU é apenas um lembrete.</t>
      </text>
    </comment>
    <comment ref="B814" authorId="0" shapeId="0">
      <text>
        <t>Campo do molde aprovado. Use o menu quando disponível; números do Caminho usam as mesmas contas do livro. MESTRE VIU é apenas um lembrete.</t>
      </text>
    </comment>
    <comment ref="J814" authorId="0" shapeId="0">
      <text>
        <t>Campo do molde aprovado. Use o menu quando disponível; números do Caminho usam as mesmas contas do livro. MESTRE VIU é apenas um lembrete.</t>
      </text>
    </comment>
    <comment ref="B815" authorId="0" shapeId="0">
      <text>
        <t>Campo do molde aprovado. Use o menu quando disponível; números do Caminho usam as mesmas contas do livro. MESTRE VIU é apenas um lembrete.</t>
      </text>
    </comment>
    <comment ref="J815" authorId="0" shapeId="0">
      <text>
        <t>Campo do molde aprovado. Use o menu quando disponível; números do Caminho usam as mesmas contas do livro. MESTRE VIU é apenas um lembrete.</t>
      </text>
    </comment>
    <comment ref="B816" authorId="0" shapeId="0">
      <text>
        <t>Campo do molde aprovado. Use o menu quando disponível; números do Caminho usam as mesmas contas do livro. MESTRE VIU é apenas um lembrete.</t>
      </text>
    </comment>
    <comment ref="E816" authorId="0" shapeId="0">
      <text>
        <t>Campo do molde aprovado. Use o menu quando disponível; números do Caminho usam as mesmas contas do livro. MESTRE VIU é apenas um lembrete.</t>
      </text>
    </comment>
    <comment ref="J816" authorId="0" shapeId="0">
      <text>
        <t>Campo do molde aprovado. Use o menu quando disponível; números do Caminho usam as mesmas contas do livro. MESTRE VIU é apenas um lembrete.</t>
      </text>
    </comment>
    <comment ref="M816" authorId="0" shapeId="0">
      <text>
        <t>Campo do molde aprovado. Use o menu quando disponível; números do Caminho usam as mesmas contas do livro. MESTRE VIU é apenas um lembrete.</t>
      </text>
    </comment>
    <comment ref="B817" authorId="0" shapeId="0">
      <text>
        <t>Campo do molde aprovado. Use o menu quando disponível; números do Caminho usam as mesmas contas do livro. MESTRE VIU é apenas um lembrete.</t>
      </text>
    </comment>
    <comment ref="J817" authorId="0" shapeId="0">
      <text>
        <t>Campo do molde aprovado. Use o menu quando disponível; números do Caminho usam as mesmas contas do livro. MESTRE VIU é apenas um lembrete.</t>
      </text>
    </comment>
    <comment ref="B818" authorId="0" shapeId="0">
      <text>
        <t>Campo do molde aprovado. Use o menu quando disponível; números do Caminho usam as mesmas contas do livro. MESTRE VIU é apenas um lembrete.</t>
      </text>
    </comment>
    <comment ref="J818" authorId="0" shapeId="0">
      <text>
        <t>Campo do molde aprovado. Use o menu quando disponível; números do Caminho usam as mesmas contas do livro. MESTRE VIU é apenas um lembrete.</t>
      </text>
    </comment>
    <comment ref="B822" authorId="0" shapeId="0">
      <text>
        <t>Conteúdo custom da parte 3b. Aprovação ocorre pelo bot no chat.</t>
      </text>
    </comment>
    <comment ref="J822" authorId="0" shapeId="0">
      <text>
        <t>Conteúdo custom da parte 3b. Aprovação ocorre pelo bot no chat.</t>
      </text>
    </comment>
    <comment ref="B825" authorId="0" shapeId="0">
      <text>
        <t>Conteúdo custom da parte 3b. Aprovação ocorre pelo bot no chat.</t>
      </text>
    </comment>
    <comment ref="J825" authorId="0" shapeId="0">
      <text>
        <t>Conteúdo custom da parte 3b. Aprovação ocorre pelo bot no chat.</t>
      </text>
    </comment>
    <comment ref="B826" authorId="0" shapeId="0">
      <text>
        <t>Campo do molde aprovado. Use o menu quando disponível; números do Caminho usam as mesmas contas do livro. MESTRE VIU é apenas um lembrete.</t>
      </text>
    </comment>
    <comment ref="F826" authorId="0" shapeId="0">
      <text>
        <t>Campo do molde aprovado. Use o menu quando disponível; números do Caminho usam as mesmas contas do livro. MESTRE VIU é apenas um lembrete.</t>
      </text>
    </comment>
    <comment ref="J826" authorId="0" shapeId="0">
      <text>
        <t>Campo do molde aprovado. Use o menu quando disponível; números do Caminho usam as mesmas contas do livro. MESTRE VIU é apenas um lembrete.</t>
      </text>
    </comment>
    <comment ref="N826" authorId="0" shapeId="0">
      <text>
        <t>Campo do molde aprovado. Use o menu quando disponível; números do Caminho usam as mesmas contas do livro. MESTRE VIU é apenas um lembrete.</t>
      </text>
    </comment>
    <comment ref="B827" authorId="0" shapeId="0">
      <text>
        <t>Campo do molde aprovado. Use o menu quando disponível; números do Caminho usam as mesmas contas do livro. MESTRE VIU é apenas um lembrete.</t>
      </text>
    </comment>
    <comment ref="F827" authorId="0" shapeId="0">
      <text>
        <t>Campo do molde aprovado. Use o menu quando disponível; números do Caminho usam as mesmas contas do livro. MESTRE VIU é apenas um lembrete.</t>
      </text>
    </comment>
    <comment ref="J827" authorId="0" shapeId="0">
      <text>
        <t>Campo do molde aprovado. Use o menu quando disponível; números do Caminho usam as mesmas contas do livro. MESTRE VIU é apenas um lembrete.</t>
      </text>
    </comment>
    <comment ref="N827" authorId="0" shapeId="0">
      <text>
        <t>Campo do molde aprovado. Use o menu quando disponível; números do Caminho usam as mesmas contas do livro. MESTRE VIU é apenas um lembrete.</t>
      </text>
    </comment>
    <comment ref="B828" authorId="0" shapeId="0">
      <text>
        <t>Campo do molde aprovado. Use o menu quando disponível; números do Caminho usam as mesmas contas do livro. MESTRE VIU é apenas um lembrete.</t>
      </text>
    </comment>
    <comment ref="J828" authorId="0" shapeId="0">
      <text>
        <t>Campo do molde aprovado. Use o menu quando disponível; números do Caminho usam as mesmas contas do livro. MESTRE VIU é apenas um lembrete.</t>
      </text>
    </comment>
    <comment ref="B829" authorId="0" shapeId="0">
      <text>
        <t>Campo do molde aprovado. Use o menu quando disponível; números do Caminho usam as mesmas contas do livro. MESTRE VIU é apenas um lembrete.</t>
      </text>
    </comment>
    <comment ref="J829" authorId="0" shapeId="0">
      <text>
        <t>Campo do molde aprovado. Use o menu quando disponível; números do Caminho usam as mesmas contas do livro. MESTRE VIU é apenas um lembrete.</t>
      </text>
    </comment>
    <comment ref="B830" authorId="0" shapeId="0">
      <text>
        <t>Campo do molde aprovado. Use o menu quando disponível; números do Caminho usam as mesmas contas do livro. MESTRE VIU é apenas um lembrete.</t>
      </text>
    </comment>
    <comment ref="E830" authorId="0" shapeId="0">
      <text>
        <t>Campo do molde aprovado. Use o menu quando disponível; números do Caminho usam as mesmas contas do livro. MESTRE VIU é apenas um lembrete.</t>
      </text>
    </comment>
    <comment ref="J830" authorId="0" shapeId="0">
      <text>
        <t>Campo do molde aprovado. Use o menu quando disponível; números do Caminho usam as mesmas contas do livro. MESTRE VIU é apenas um lembrete.</t>
      </text>
    </comment>
    <comment ref="M830" authorId="0" shapeId="0">
      <text>
        <t>Campo do molde aprovado. Use o menu quando disponível; números do Caminho usam as mesmas contas do livro. MESTRE VIU é apenas um lembrete.</t>
      </text>
    </comment>
    <comment ref="B831" authorId="0" shapeId="0">
      <text>
        <t>Campo do molde aprovado. Use o menu quando disponível; números do Caminho usam as mesmas contas do livro. MESTRE VIU é apenas um lembrete.</t>
      </text>
    </comment>
    <comment ref="J831" authorId="0" shapeId="0">
      <text>
        <t>Campo do molde aprovado. Use o menu quando disponível; números do Caminho usam as mesmas contas do livro. MESTRE VIU é apenas um lembrete.</t>
      </text>
    </comment>
    <comment ref="B832" authorId="0" shapeId="0">
      <text>
        <t>Campo do molde aprovado. Use o menu quando disponível; números do Caminho usam as mesmas contas do livro. MESTRE VIU é apenas um lembrete.</t>
      </text>
    </comment>
    <comment ref="J832" authorId="0" shapeId="0">
      <text>
        <t>Campo do molde aprovado. Use o menu quando disponível; números do Caminho usam as mesmas contas do livro. MESTRE VIU é apenas um lembrete.</t>
      </text>
    </comment>
    <comment ref="B836" authorId="0" shapeId="0">
      <text>
        <t>Conteúdo custom da parte 3b. Aprovação ocorre pelo bot no chat.</t>
      </text>
    </comment>
    <comment ref="J836" authorId="0" shapeId="0">
      <text>
        <t>Conteúdo custom da parte 3b. Aprovação ocorre pelo bot no chat.</t>
      </text>
    </comment>
    <comment ref="B839" authorId="0" shapeId="0">
      <text>
        <t>Conteúdo custom da parte 3b. Aprovação ocorre pelo bot no chat.</t>
      </text>
    </comment>
    <comment ref="J839" authorId="0" shapeId="0">
      <text>
        <t>Conteúdo custom da parte 3b. Aprovação ocorre pelo bot no chat.</t>
      </text>
    </comment>
    <comment ref="B840" authorId="0" shapeId="0">
      <text>
        <t>Campo do molde aprovado. Use o menu quando disponível; números do Caminho usam as mesmas contas do livro. MESTRE VIU é apenas um lembrete.</t>
      </text>
    </comment>
    <comment ref="F840" authorId="0" shapeId="0">
      <text>
        <t>Campo do molde aprovado. Use o menu quando disponível; números do Caminho usam as mesmas contas do livro. MESTRE VIU é apenas um lembrete.</t>
      </text>
    </comment>
    <comment ref="J840" authorId="0" shapeId="0">
      <text>
        <t>Campo do molde aprovado. Use o menu quando disponível; números do Caminho usam as mesmas contas do livro. MESTRE VIU é apenas um lembrete.</t>
      </text>
    </comment>
    <comment ref="N840" authorId="0" shapeId="0">
      <text>
        <t>Campo do molde aprovado. Use o menu quando disponível; números do Caminho usam as mesmas contas do livro. MESTRE VIU é apenas um lembrete.</t>
      </text>
    </comment>
    <comment ref="B841" authorId="0" shapeId="0">
      <text>
        <t>Campo do molde aprovado. Use o menu quando disponível; números do Caminho usam as mesmas contas do livro. MESTRE VIU é apenas um lembrete.</t>
      </text>
    </comment>
    <comment ref="F841" authorId="0" shapeId="0">
      <text>
        <t>Campo do molde aprovado. Use o menu quando disponível; números do Caminho usam as mesmas contas do livro. MESTRE VIU é apenas um lembrete.</t>
      </text>
    </comment>
    <comment ref="J841" authorId="0" shapeId="0">
      <text>
        <t>Campo do molde aprovado. Use o menu quando disponível; números do Caminho usam as mesmas contas do livro. MESTRE VIU é apenas um lembrete.</t>
      </text>
    </comment>
    <comment ref="N841" authorId="0" shapeId="0">
      <text>
        <t>Campo do molde aprovado. Use o menu quando disponível; números do Caminho usam as mesmas contas do livro. MESTRE VIU é apenas um lembrete.</t>
      </text>
    </comment>
    <comment ref="B842" authorId="0" shapeId="0">
      <text>
        <t>Campo do molde aprovado. Use o menu quando disponível; números do Caminho usam as mesmas contas do livro. MESTRE VIU é apenas um lembrete.</t>
      </text>
    </comment>
    <comment ref="J842" authorId="0" shapeId="0">
      <text>
        <t>Campo do molde aprovado. Use o menu quando disponível; números do Caminho usam as mesmas contas do livro. MESTRE VIU é apenas um lembrete.</t>
      </text>
    </comment>
    <comment ref="B843" authorId="0" shapeId="0">
      <text>
        <t>Campo do molde aprovado. Use o menu quando disponível; números do Caminho usam as mesmas contas do livro. MESTRE VIU é apenas um lembrete.</t>
      </text>
    </comment>
    <comment ref="J843" authorId="0" shapeId="0">
      <text>
        <t>Campo do molde aprovado. Use o menu quando disponível; números do Caminho usam as mesmas contas do livro. MESTRE VIU é apenas um lembrete.</t>
      </text>
    </comment>
    <comment ref="B844" authorId="0" shapeId="0">
      <text>
        <t>Campo do molde aprovado. Use o menu quando disponível; números do Caminho usam as mesmas contas do livro. MESTRE VIU é apenas um lembrete.</t>
      </text>
    </comment>
    <comment ref="E844" authorId="0" shapeId="0">
      <text>
        <t>Campo do molde aprovado. Use o menu quando disponível; números do Caminho usam as mesmas contas do livro. MESTRE VIU é apenas um lembrete.</t>
      </text>
    </comment>
    <comment ref="J844" authorId="0" shapeId="0">
      <text>
        <t>Campo do molde aprovado. Use o menu quando disponível; números do Caminho usam as mesmas contas do livro. MESTRE VIU é apenas um lembrete.</t>
      </text>
    </comment>
    <comment ref="M844" authorId="0" shapeId="0">
      <text>
        <t>Campo do molde aprovado. Use o menu quando disponível; números do Caminho usam as mesmas contas do livro. MESTRE VIU é apenas um lembrete.</t>
      </text>
    </comment>
    <comment ref="B845" authorId="0" shapeId="0">
      <text>
        <t>Campo do molde aprovado. Use o menu quando disponível; números do Caminho usam as mesmas contas do livro. MESTRE VIU é apenas um lembrete.</t>
      </text>
    </comment>
    <comment ref="J845" authorId="0" shapeId="0">
      <text>
        <t>Campo do molde aprovado. Use o menu quando disponível; números do Caminho usam as mesmas contas do livro. MESTRE VIU é apenas um lembrete.</t>
      </text>
    </comment>
    <comment ref="B846" authorId="0" shapeId="0">
      <text>
        <t>Campo do molde aprovado. Use o menu quando disponível; números do Caminho usam as mesmas contas do livro. MESTRE VIU é apenas um lembrete.</t>
      </text>
    </comment>
    <comment ref="J846" authorId="0" shapeId="0">
      <text>
        <t>Campo do molde aprovado. Use o menu quando disponível; números do Caminho usam as mesmas contas do livro. MESTRE VIU é apenas um lembrete.</t>
      </text>
    </comment>
    <comment ref="B850" authorId="0" shapeId="0">
      <text>
        <t>Conteúdo custom da parte 3b. Aprovação ocorre pelo bot no chat.</t>
      </text>
    </comment>
    <comment ref="J850" authorId="0" shapeId="0">
      <text>
        <t>Conteúdo custom da parte 3b. Aprovação ocorre pelo bot no chat.</t>
      </text>
    </comment>
    <comment ref="B853" authorId="0" shapeId="0">
      <text>
        <t>Conteúdo custom da parte 3b. Aprovação ocorre pelo bot no chat.</t>
      </text>
    </comment>
    <comment ref="J853" authorId="0" shapeId="0">
      <text>
        <t>Conteúdo custom da parte 3b. Aprovação ocorre pelo bot no chat.</t>
      </text>
    </comment>
    <comment ref="B854" authorId="0" shapeId="0">
      <text>
        <t>Campo do molde aprovado. Use o menu quando disponível; números do Caminho usam as mesmas contas do livro. MESTRE VIU é apenas um lembrete.</t>
      </text>
    </comment>
    <comment ref="F854" authorId="0" shapeId="0">
      <text>
        <t>Campo do molde aprovado. Use o menu quando disponível; números do Caminho usam as mesmas contas do livro. MESTRE VIU é apenas um lembrete.</t>
      </text>
    </comment>
    <comment ref="J854" authorId="0" shapeId="0">
      <text>
        <t>Campo do molde aprovado. Use o menu quando disponível; números do Caminho usam as mesmas contas do livro. MESTRE VIU é apenas um lembrete.</t>
      </text>
    </comment>
    <comment ref="N854" authorId="0" shapeId="0">
      <text>
        <t>Campo do molde aprovado. Use o menu quando disponível; números do Caminho usam as mesmas contas do livro. MESTRE VIU é apenas um lembrete.</t>
      </text>
    </comment>
    <comment ref="B855" authorId="0" shapeId="0">
      <text>
        <t>Campo do molde aprovado. Use o menu quando disponível; números do Caminho usam as mesmas contas do livro. MESTRE VIU é apenas um lembrete.</t>
      </text>
    </comment>
    <comment ref="F855" authorId="0" shapeId="0">
      <text>
        <t>Campo do molde aprovado. Use o menu quando disponível; números do Caminho usam as mesmas contas do livro. MESTRE VIU é apenas um lembrete.</t>
      </text>
    </comment>
    <comment ref="J855" authorId="0" shapeId="0">
      <text>
        <t>Campo do molde aprovado. Use o menu quando disponível; números do Caminho usam as mesmas contas do livro. MESTRE VIU é apenas um lembrete.</t>
      </text>
    </comment>
    <comment ref="N855" authorId="0" shapeId="0">
      <text>
        <t>Campo do molde aprovado. Use o menu quando disponível; números do Caminho usam as mesmas contas do livro. MESTRE VIU é apenas um lembrete.</t>
      </text>
    </comment>
    <comment ref="B856" authorId="0" shapeId="0">
      <text>
        <t>Campo do molde aprovado. Use o menu quando disponível; números do Caminho usam as mesmas contas do livro. MESTRE VIU é apenas um lembrete.</t>
      </text>
    </comment>
    <comment ref="J856" authorId="0" shapeId="0">
      <text>
        <t>Campo do molde aprovado. Use o menu quando disponível; números do Caminho usam as mesmas contas do livro. MESTRE VIU é apenas um lembrete.</t>
      </text>
    </comment>
    <comment ref="B857" authorId="0" shapeId="0">
      <text>
        <t>Campo do molde aprovado. Use o menu quando disponível; números do Caminho usam as mesmas contas do livro. MESTRE VIU é apenas um lembrete.</t>
      </text>
    </comment>
    <comment ref="J857" authorId="0" shapeId="0">
      <text>
        <t>Campo do molde aprovado. Use o menu quando disponível; números do Caminho usam as mesmas contas do livro. MESTRE VIU é apenas um lembrete.</t>
      </text>
    </comment>
    <comment ref="B858" authorId="0" shapeId="0">
      <text>
        <t>Campo do molde aprovado. Use o menu quando disponível; números do Caminho usam as mesmas contas do livro. MESTRE VIU é apenas um lembrete.</t>
      </text>
    </comment>
    <comment ref="E858" authorId="0" shapeId="0">
      <text>
        <t>Campo do molde aprovado. Use o menu quando disponível; números do Caminho usam as mesmas contas do livro. MESTRE VIU é apenas um lembrete.</t>
      </text>
    </comment>
    <comment ref="J858" authorId="0" shapeId="0">
      <text>
        <t>Campo do molde aprovado. Use o menu quando disponível; números do Caminho usam as mesmas contas do livro. MESTRE VIU é apenas um lembrete.</t>
      </text>
    </comment>
    <comment ref="M858" authorId="0" shapeId="0">
      <text>
        <t>Campo do molde aprovado. Use o menu quando disponível; números do Caminho usam as mesmas contas do livro. MESTRE VIU é apenas um lembrete.</t>
      </text>
    </comment>
    <comment ref="B859" authorId="0" shapeId="0">
      <text>
        <t>Campo do molde aprovado. Use o menu quando disponível; números do Caminho usam as mesmas contas do livro. MESTRE VIU é apenas um lembrete.</t>
      </text>
    </comment>
    <comment ref="J859" authorId="0" shapeId="0">
      <text>
        <t>Campo do molde aprovado. Use o menu quando disponível; números do Caminho usam as mesmas contas do livro. MESTRE VIU é apenas um lembrete.</t>
      </text>
    </comment>
    <comment ref="B860" authorId="0" shapeId="0">
      <text>
        <t>Campo do molde aprovado. Use o menu quando disponível; números do Caminho usam as mesmas contas do livro. MESTRE VIU é apenas um lembrete.</t>
      </text>
    </comment>
    <comment ref="J860" authorId="0" shapeId="0">
      <text>
        <t>Campo do molde aprovado. Use o menu quando disponível; números do Caminho usam as mesmas contas do livro. MESTRE VIU é apenas um lembrete.</t>
      </text>
    </comment>
    <comment ref="B864" authorId="0" shapeId="0">
      <text>
        <t>Conteúdo custom da parte 3b. Aprovação ocorre pelo bot no chat.</t>
      </text>
    </comment>
    <comment ref="J864" authorId="0" shapeId="0">
      <text>
        <t>Conteúdo custom da parte 3b. Aprovação ocorre pelo bot no chat.</t>
      </text>
    </comment>
    <comment ref="B867" authorId="0" shapeId="0">
      <text>
        <t>Conteúdo custom da parte 3b. Aprovação ocorre pelo bot no chat.</t>
      </text>
    </comment>
    <comment ref="J867" authorId="0" shapeId="0">
      <text>
        <t>Conteúdo custom da parte 3b. Aprovação ocorre pelo bot no chat.</t>
      </text>
    </comment>
    <comment ref="B868" authorId="0" shapeId="0">
      <text>
        <t>Campo do molde aprovado. Use o menu quando disponível; números do Caminho usam as mesmas contas do livro. MESTRE VIU é apenas um lembrete.</t>
      </text>
    </comment>
    <comment ref="F868" authorId="0" shapeId="0">
      <text>
        <t>Campo do molde aprovado. Use o menu quando disponível; números do Caminho usam as mesmas contas do livro. MESTRE VIU é apenas um lembrete.</t>
      </text>
    </comment>
    <comment ref="J868" authorId="0" shapeId="0">
      <text>
        <t>Campo do molde aprovado. Use o menu quando disponível; números do Caminho usam as mesmas contas do livro. MESTRE VIU é apenas um lembrete.</t>
      </text>
    </comment>
    <comment ref="N868" authorId="0" shapeId="0">
      <text>
        <t>Campo do molde aprovado. Use o menu quando disponível; números do Caminho usam as mesmas contas do livro. MESTRE VIU é apenas um lembrete.</t>
      </text>
    </comment>
    <comment ref="B869" authorId="0" shapeId="0">
      <text>
        <t>Campo do molde aprovado. Use o menu quando disponível; números do Caminho usam as mesmas contas do livro. MESTRE VIU é apenas um lembrete.</t>
      </text>
    </comment>
    <comment ref="F869" authorId="0" shapeId="0">
      <text>
        <t>Campo do molde aprovado. Use o menu quando disponível; números do Caminho usam as mesmas contas do livro. MESTRE VIU é apenas um lembrete.</t>
      </text>
    </comment>
    <comment ref="J869" authorId="0" shapeId="0">
      <text>
        <t>Campo do molde aprovado. Use o menu quando disponível; números do Caminho usam as mesmas contas do livro. MESTRE VIU é apenas um lembrete.</t>
      </text>
    </comment>
    <comment ref="N869" authorId="0" shapeId="0">
      <text>
        <t>Campo do molde aprovado. Use o menu quando disponível; números do Caminho usam as mesmas contas do livro. MESTRE VIU é apenas um lembrete.</t>
      </text>
    </comment>
    <comment ref="B870" authorId="0" shapeId="0">
      <text>
        <t>Campo do molde aprovado. Use o menu quando disponível; números do Caminho usam as mesmas contas do livro. MESTRE VIU é apenas um lembrete.</t>
      </text>
    </comment>
    <comment ref="J870" authorId="0" shapeId="0">
      <text>
        <t>Campo do molde aprovado. Use o menu quando disponível; números do Caminho usam as mesmas contas do livro. MESTRE VIU é apenas um lembrete.</t>
      </text>
    </comment>
    <comment ref="B871" authorId="0" shapeId="0">
      <text>
        <t>Campo do molde aprovado. Use o menu quando disponível; números do Caminho usam as mesmas contas do livro. MESTRE VIU é apenas um lembrete.</t>
      </text>
    </comment>
    <comment ref="J871" authorId="0" shapeId="0">
      <text>
        <t>Campo do molde aprovado. Use o menu quando disponível; números do Caminho usam as mesmas contas do livro. MESTRE VIU é apenas um lembrete.</t>
      </text>
    </comment>
    <comment ref="B872" authorId="0" shapeId="0">
      <text>
        <t>Campo do molde aprovado. Use o menu quando disponível; números do Caminho usam as mesmas contas do livro. MESTRE VIU é apenas um lembrete.</t>
      </text>
    </comment>
    <comment ref="E872" authorId="0" shapeId="0">
      <text>
        <t>Campo do molde aprovado. Use o menu quando disponível; números do Caminho usam as mesmas contas do livro. MESTRE VIU é apenas um lembrete.</t>
      </text>
    </comment>
    <comment ref="J872" authorId="0" shapeId="0">
      <text>
        <t>Campo do molde aprovado. Use o menu quando disponível; números do Caminho usam as mesmas contas do livro. MESTRE VIU é apenas um lembrete.</t>
      </text>
    </comment>
    <comment ref="M872" authorId="0" shapeId="0">
      <text>
        <t>Campo do molde aprovado. Use o menu quando disponível; números do Caminho usam as mesmas contas do livro. MESTRE VIU é apenas um lembrete.</t>
      </text>
    </comment>
    <comment ref="B873" authorId="0" shapeId="0">
      <text>
        <t>Campo do molde aprovado. Use o menu quando disponível; números do Caminho usam as mesmas contas do livro. MESTRE VIU é apenas um lembrete.</t>
      </text>
    </comment>
    <comment ref="J873" authorId="0" shapeId="0">
      <text>
        <t>Campo do molde aprovado. Use o menu quando disponível; números do Caminho usam as mesmas contas do livro. MESTRE VIU é apenas um lembrete.</t>
      </text>
    </comment>
    <comment ref="B874" authorId="0" shapeId="0">
      <text>
        <t>Campo do molde aprovado. Use o menu quando disponível; números do Caminho usam as mesmas contas do livro. MESTRE VIU é apenas um lembrete.</t>
      </text>
    </comment>
    <comment ref="J874" authorId="0" shapeId="0">
      <text>
        <t>Campo do molde aprovado. Use o menu quando disponível; números do Caminho usam as mesmas contas do livro. MESTRE VIU é apenas um lembrete.</t>
      </text>
    </comment>
    <comment ref="B878" authorId="0" shapeId="0">
      <text>
        <t>Conteúdo custom da parte 3b. Aprovação ocorre pelo bot no chat.</t>
      </text>
    </comment>
    <comment ref="J878" authorId="0" shapeId="0">
      <text>
        <t>Conteúdo custom da parte 3b. Aprovação ocorre pelo bot no chat.</t>
      </text>
    </comment>
    <comment ref="B881" authorId="0" shapeId="0">
      <text>
        <t>Conteúdo custom da parte 3b. Aprovação ocorre pelo bot no chat.</t>
      </text>
    </comment>
    <comment ref="J881" authorId="0" shapeId="0">
      <text>
        <t>Conteúdo custom da parte 3b. Aprovação ocorre pelo bot no chat.</t>
      </text>
    </comment>
    <comment ref="B882" authorId="0" shapeId="0">
      <text>
        <t>Campo do molde aprovado. Use o menu quando disponível; números do Caminho usam as mesmas contas do livro. MESTRE VIU é apenas um lembrete.</t>
      </text>
    </comment>
    <comment ref="F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N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F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N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5" authorId="0" shapeId="0">
      <text>
        <t>Campo do molde aprovado. Use o menu quando disponível; números do Caminho usam as mesmas contas do livro. MESTRE VIU é apenas um lembrete.</t>
      </text>
    </comment>
    <comment ref="J885" authorId="0" shapeId="0">
      <text>
        <t>Campo do molde aprovado. Use o menu quando disponível; números do Caminho usam as mesmas contas do livro. MESTRE VIU é apenas um lembrete.</t>
      </text>
    </comment>
    <comment ref="B886" authorId="0" shapeId="0">
      <text>
        <t>Campo do molde aprovado. Use o menu quando disponível; números do Caminho usam as mesmas contas do livro. MESTRE VIU é apenas um lembrete.</t>
      </text>
    </comment>
    <comment ref="E886" authorId="0" shapeId="0">
      <text>
        <t>Campo do molde aprovado. Use o menu quando disponível; números do Caminho usam as mesmas contas do livro. MESTRE VIU é apenas um lembrete.</t>
      </text>
    </comment>
    <comment ref="J886" authorId="0" shapeId="0">
      <text>
        <t>Campo do molde aprovado. Use o menu quando disponível; números do Caminho usam as mesmas contas do livro. MESTRE VIU é apenas um lembrete.</t>
      </text>
    </comment>
    <comment ref="M886" authorId="0" shapeId="0">
      <text>
        <t>Campo do molde aprovado. Use o menu quando disponível; números do Caminho usam as mesmas contas do livro. MESTRE VIU é apenas um lembrete.</t>
      </text>
    </comment>
    <comment ref="B887" authorId="0" shapeId="0">
      <text>
        <t>Campo do molde aprovado. Use o menu quando disponível; números do Caminho usam as mesmas contas do livro. MESTRE VIU é apenas um lembrete.</t>
      </text>
    </comment>
    <comment ref="J887" authorId="0" shapeId="0">
      <text>
        <t>Campo do molde aprovado. Use o menu quando disponível; números do Caminho usam as mesmas contas do livro. MESTRE VIU é apenas um lembrete.</t>
      </text>
    </comment>
    <comment ref="B888" authorId="0" shapeId="0">
      <text>
        <t>Campo do molde aprovado. Use o menu quando disponível; números do Caminho usam as mesmas contas do livro. MESTRE VIU é apenas um lembrete.</t>
      </text>
    </comment>
    <comment ref="J888" authorId="0" shapeId="0">
      <text>
        <t>Campo do molde aprovado. Use o menu quando disponível; números do Caminho usam as mesmas contas do livro. MESTRE VIU é apenas um lembrete.</t>
      </text>
    </comment>
    <comment ref="B892" authorId="0" shapeId="0">
      <text>
        <t>Conteúdo custom da parte 3b. Aprovação ocorre pelo bot no chat.</t>
      </text>
    </comment>
    <comment ref="J892" authorId="0" shapeId="0">
      <text>
        <t>Conteúdo custom da parte 3b. Aprovação ocorre pelo bot no chat.</t>
      </text>
    </comment>
    <comment ref="B895" authorId="0" shapeId="0">
      <text>
        <t>Conteúdo custom da parte 3b. Aprovação ocorre pelo bot no chat.</t>
      </text>
    </comment>
    <comment ref="J895" authorId="0" shapeId="0">
      <text>
        <t>Conteúdo custom da parte 3b. Aprovação ocorre pelo bot no chat.</t>
      </text>
    </comment>
    <comment ref="B896" authorId="0" shapeId="0">
      <text>
        <t>Campo do molde aprovado. Use o menu quando disponível; números do Caminho usam as mesmas contas do livro. MESTRE VIU é apenas um lembrete.</t>
      </text>
    </comment>
    <comment ref="F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N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F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N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899" authorId="0" shapeId="0">
      <text>
        <t>Campo do molde aprovado. Use o menu quando disponível; números do Caminho usam as mesmas contas do livro. MESTRE VIU é apenas um lembrete.</t>
      </text>
    </comment>
    <comment ref="J899" authorId="0" shapeId="0">
      <text>
        <t>Campo do molde aprovado. Use o menu quando disponível; números do Caminho usam as mesmas contas do livro. MESTRE VIU é apenas um lembrete.</t>
      </text>
    </comment>
    <comment ref="B900" authorId="0" shapeId="0">
      <text>
        <t>Campo do molde aprovado. Use o menu quando disponível; números do Caminho usam as mesmas contas do livro. MESTRE VIU é apenas um lembrete.</t>
      </text>
    </comment>
    <comment ref="E900" authorId="0" shapeId="0">
      <text>
        <t>Campo do molde aprovado. Use o menu quando disponível; números do Caminho usam as mesmas contas do livro. MESTRE VIU é apenas um lembrete.</t>
      </text>
    </comment>
    <comment ref="J900" authorId="0" shapeId="0">
      <text>
        <t>Campo do molde aprovado. Use o menu quando disponível; números do Caminho usam as mesmas contas do livro. MESTRE VIU é apenas um lembrete.</t>
      </text>
    </comment>
    <comment ref="M900" authorId="0" shapeId="0">
      <text>
        <t>Campo do molde aprovado. Use o menu quando disponível; números do Caminho usam as mesmas contas do livro. MESTRE VIU é apenas um lembrete.</t>
      </text>
    </comment>
    <comment ref="B901" authorId="0" shapeId="0">
      <text>
        <t>Campo do molde aprovado. Use o menu quando disponível; números do Caminho usam as mesmas contas do livro. MESTRE VIU é apenas um lembrete.</t>
      </text>
    </comment>
    <comment ref="J901" authorId="0" shapeId="0">
      <text>
        <t>Campo do molde aprovado. Use o menu quando disponível; números do Caminho usam as mesmas contas do livro. MESTRE VIU é apenas um lembrete.</t>
      </text>
    </comment>
    <comment ref="B902" authorId="0" shapeId="0">
      <text>
        <t>Campo do molde aprovado. Use o menu quando disponível; números do Caminho usam as mesmas contas do livro. MESTRE VIU é apenas um lembrete.</t>
      </text>
    </comment>
    <comment ref="J902" authorId="0" shapeId="0">
      <text>
        <t>Campo do molde aprovado. Use o menu quando disponível; números do Caminho usam as mesmas contas do livro. MESTRE VIU é apenas um lembrete.</t>
      </text>
    </comment>
    <comment ref="B906" authorId="0" shapeId="0">
      <text>
        <t>Conteúdo custom da parte 3b. Aprovação ocorre pelo bot no chat.</t>
      </text>
    </comment>
    <comment ref="J906" authorId="0" shapeId="0">
      <text>
        <t>Conteúdo custom da parte 3b. Aprovação ocorre pelo bot no chat.</t>
      </text>
    </comment>
    <comment ref="B909" authorId="0" shapeId="0">
      <text>
        <t>Conteúdo custom da parte 3b. Aprovação ocorre pelo bot no chat.</t>
      </text>
    </comment>
    <comment ref="J909" authorId="0" shapeId="0">
      <text>
        <t>Conteúdo custom da parte 3b. Aprovação ocorre pelo bot no chat.</t>
      </text>
    </comment>
    <comment ref="B910" authorId="0" shapeId="0">
      <text>
        <t>Campo do molde aprovado. Use o menu quando disponível; números do Caminho usam as mesmas contas do livro. MESTRE VIU é apenas um lembrete.</t>
      </text>
    </comment>
    <comment ref="F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N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F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N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3" authorId="0" shapeId="0">
      <text>
        <t>Campo do molde aprovado. Use o menu quando disponível; números do Caminho usam as mesmas contas do livro. MESTRE VIU é apenas um lembrete.</t>
      </text>
    </comment>
    <comment ref="J913" authorId="0" shapeId="0">
      <text>
        <t>Campo do molde aprovado. Use o menu quando disponível; números do Caminho usam as mesmas contas do livro. MESTRE VIU é apenas um lembrete.</t>
      </text>
    </comment>
    <comment ref="B914" authorId="0" shapeId="0">
      <text>
        <t>Campo do molde aprovado. Use o menu quando disponível; números do Caminho usam as mesmas contas do livro. MESTRE VIU é apenas um lembrete.</t>
      </text>
    </comment>
    <comment ref="E914" authorId="0" shapeId="0">
      <text>
        <t>Campo do molde aprovado. Use o menu quando disponível; números do Caminho usam as mesmas contas do livro. MESTRE VIU é apenas um lembrete.</t>
      </text>
    </comment>
    <comment ref="J914" authorId="0" shapeId="0">
      <text>
        <t>Campo do molde aprovado. Use o menu quando disponível; números do Caminho usam as mesmas contas do livro. MESTRE VIU é apenas um lembrete.</t>
      </text>
    </comment>
    <comment ref="M914" authorId="0" shapeId="0">
      <text>
        <t>Campo do molde aprovado. Use o menu quando disponível; números do Caminho usam as mesmas contas do livro. MESTRE VIU é apenas um lembrete.</t>
      </text>
    </comment>
    <comment ref="B915" authorId="0" shapeId="0">
      <text>
        <t>Campo do molde aprovado. Use o menu quando disponível; números do Caminho usam as mesmas contas do livro. MESTRE VIU é apenas um lembrete.</t>
      </text>
    </comment>
    <comment ref="J915" authorId="0" shapeId="0">
      <text>
        <t>Campo do molde aprovado. Use o menu quando disponível; números do Caminho usam as mesmas contas do livro. MESTRE VIU é apenas um lembrete.</t>
      </text>
    </comment>
    <comment ref="B916" authorId="0" shapeId="0">
      <text>
        <t>Campo do molde aprovado. Use o menu quando disponível; números do Caminho usam as mesmas contas do livro. MESTRE VIU é apenas um lembrete.</t>
      </text>
    </comment>
    <comment ref="J916" authorId="0" shapeId="0">
      <text>
        <t>Campo do molde aprovado. Use o menu quando disponível; números do Caminho usam as mesmas contas do livro. MESTRE VIU é apenas um lembrete.</t>
      </text>
    </comment>
    <comment ref="B920" authorId="0" shapeId="0">
      <text>
        <t>Conteúdo custom da parte 3b. Aprovação ocorre pelo bot no chat.</t>
      </text>
    </comment>
    <comment ref="J920" authorId="0" shapeId="0">
      <text>
        <t>Conteúdo custom da parte 3b. Aprovação ocorre pelo bot no chat.</t>
      </text>
    </comment>
    <comment ref="B923" authorId="0" shapeId="0">
      <text>
        <t>Conteúdo custom da parte 3b. Aprovação ocorre pelo bot no chat.</t>
      </text>
    </comment>
    <comment ref="J923" authorId="0" shapeId="0">
      <text>
        <t>Conteúdo custom da parte 3b. Aprovação ocorre pelo bot no chat.</t>
      </text>
    </comment>
    <comment ref="B924" authorId="0" shapeId="0">
      <text>
        <t>Campo do molde aprovado. Use o menu quando disponível; números do Caminho usam as mesmas contas do livro. MESTRE VIU é apenas um lembrete.</t>
      </text>
    </comment>
    <comment ref="F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N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F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N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27" authorId="0" shapeId="0">
      <text>
        <t>Campo do molde aprovado. Use o menu quando disponível; números do Caminho usam as mesmas contas do livro. MESTRE VIU é apenas um lembrete.</t>
      </text>
    </comment>
    <comment ref="J927" authorId="0" shapeId="0">
      <text>
        <t>Campo do molde aprovado. Use o menu quando disponível; números do Caminho usam as mesmas contas do livro. MESTRE VIU é apenas um lembrete.</t>
      </text>
    </comment>
    <comment ref="B928" authorId="0" shapeId="0">
      <text>
        <t>Campo do molde aprovado. Use o menu quando disponível; números do Caminho usam as mesmas contas do livro. MESTRE VIU é apenas um lembrete.</t>
      </text>
    </comment>
    <comment ref="E928" authorId="0" shapeId="0">
      <text>
        <t>Campo do molde aprovado. Use o menu quando disponível; números do Caminho usam as mesmas contas do livro. MESTRE VIU é apenas um lembrete.</t>
      </text>
    </comment>
    <comment ref="J928" authorId="0" shapeId="0">
      <text>
        <t>Campo do molde aprovado. Use o menu quando disponível; números do Caminho usam as mesmas contas do livro. MESTRE VIU é apenas um lembrete.</t>
      </text>
    </comment>
    <comment ref="M928" authorId="0" shapeId="0">
      <text>
        <t>Campo do molde aprovado. Use o menu quando disponível; números do Caminho usam as mesmas contas do livro. MESTRE VIU é apenas um lembrete.</t>
      </text>
    </comment>
    <comment ref="B929" authorId="0" shapeId="0">
      <text>
        <t>Campo do molde aprovado. Use o menu quando disponível; números do Caminho usam as mesmas contas do livro. MESTRE VIU é apenas um lembrete.</t>
      </text>
    </comment>
    <comment ref="J929" authorId="0" shapeId="0">
      <text>
        <t>Campo do molde aprovado. Use o menu quando disponível; números do Caminho usam as mesmas contas do livro. MESTRE VIU é apenas um lembrete.</t>
      </text>
    </comment>
    <comment ref="B930" authorId="0" shapeId="0">
      <text>
        <t>Campo do molde aprovado. Use o menu quando disponível; números do Caminho usam as mesmas contas do livro. MESTRE VIU é apenas um lembrete.</t>
      </text>
    </comment>
    <comment ref="J930" authorId="0" shapeId="0">
      <text>
        <t>Campo do molde aprovado. Use o menu quando disponível; números do Caminho usam as mesmas contas do livro. MESTRE VIU é apenas um lembrete.</t>
      </text>
    </comment>
    <comment ref="B934" authorId="0" shapeId="0">
      <text>
        <t>Conteúdo custom da parte 3b. Aprovação ocorre pelo bot no chat.</t>
      </text>
    </comment>
    <comment ref="J934" authorId="0" shapeId="0">
      <text>
        <t>Conteúdo custom da parte 3b. Aprovação ocorre pelo bot no chat.</t>
      </text>
    </comment>
    <comment ref="B937" authorId="0" shapeId="0">
      <text>
        <t>Cadastro de Família custom. Nome único; estado vale para a técnica do personagem.</t>
      </text>
    </comment>
    <comment ref="B939" authorId="0" shapeId="0">
      <text>
        <t>Cadastro de Família custom. Nome único; estado vale para a técnica do personagem.</t>
      </text>
    </comment>
    <comment ref="J939" authorId="0" shapeId="0">
      <text>
        <t>Cadastro de Família custom. Nome único; estado vale para a técnica do personagem.</t>
      </text>
    </comment>
    <comment ref="B940" authorId="0" shapeId="0">
      <text>
        <t>Cadastro de Família custom. Nome único; estado vale para a técnica do personagem.</t>
      </text>
    </comment>
    <comment ref="F940" authorId="0" shapeId="0">
      <text>
        <t>Cadastro de Família custom. Nome único; estado vale para a técnica do personagem.</t>
      </text>
    </comment>
    <comment ref="J940" authorId="0" shapeId="0">
      <text>
        <t>Cadastro de Família custom. Nome único; estado vale para a técnica do personagem.</t>
      </text>
    </comment>
    <comment ref="N940" authorId="0" shapeId="0">
      <text>
        <t>Cadastro de Família custom. Nome único; estado vale para a técnica do personagem.</t>
      </text>
    </comment>
    <comment ref="B941" authorId="0" shapeId="0">
      <text>
        <t>Cadastro de Família custom. Nome único; estado vale para a técnica do personagem.</t>
      </text>
    </comment>
    <comment ref="F941" authorId="0" shapeId="0">
      <text>
        <t>Lembrete marcado pelo jogador. Aprovação ocorre pelo bot no chat.</t>
      </text>
    </comment>
    <comment ref="J941" authorId="0" shapeId="0">
      <text>
        <t>Cadastro de Família custom. Nome único; estado vale para a técnica do personagem.</t>
      </text>
    </comment>
    <comment ref="N941" authorId="0" shapeId="0">
      <text>
        <t>Lembrete marcado pelo jogador. Aprovação ocorre pelo bot no chat.</t>
      </text>
    </comment>
    <comment ref="B942" authorId="0" shapeId="0">
      <text>
        <t>Cadastro de Família custom. Nome único; estado vale para a técnica do personagem.</t>
      </text>
    </comment>
    <comment ref="J942" authorId="0" shapeId="0">
      <text>
        <t>Cadastro de Família custom. Nome único; estado vale para a técnica do personagem.</t>
      </text>
    </comment>
    <comment ref="B943" authorId="0" shapeId="0">
      <text>
        <t>Cadastro de Família custom. Nome único; estado vale para a técnica do personagem.</t>
      </text>
    </comment>
    <comment ref="J943" authorId="0" shapeId="0">
      <text>
        <t>Cadastro de Família custom. Nome único; estado vale para a técnica do personagem.</t>
      </text>
    </comment>
    <comment ref="B944" authorId="0" shapeId="0">
      <text>
        <t>Cadastro de Família custom. Nome único; estado vale para a técnica do personagem.</t>
      </text>
    </comment>
    <comment ref="E944" authorId="0" shapeId="0">
      <text>
        <t>Cadastro de Família custom. Nome único; estado vale para a técnica do personagem.</t>
      </text>
    </comment>
    <comment ref="J944" authorId="0" shapeId="0">
      <text>
        <t>Cadastro de Família custom. Nome único; estado vale para a técnica do personagem.</t>
      </text>
    </comment>
    <comment ref="M944" authorId="0" shapeId="0">
      <text>
        <t>Cadastro de Família custom. Nome único; estado vale para a técnica do personagem.</t>
      </text>
    </comment>
    <comment ref="B945" authorId="0" shapeId="0">
      <text>
        <t>Cadastro de Família custom. Nome único; estado vale para a técnica do personagem.</t>
      </text>
    </comment>
    <comment ref="J945" authorId="0" shapeId="0">
      <text>
        <t>Cadastro de Família custom. Nome único; estado vale para a técnica do personagem.</t>
      </text>
    </comment>
    <comment ref="B946" authorId="0" shapeId="0">
      <text>
        <t>Tema e descrição da Família criada com o mestre.</t>
      </text>
    </comment>
    <comment ref="J946" authorId="0" shapeId="0">
      <text>
        <t>Tema e descrição da Família criada com o mestre.</t>
      </text>
    </comment>
    <comment ref="B951" authorId="0" shapeId="0">
      <text>
        <t>Cadastro de Família custom. Nome único; estado vale para a técnica do personagem.</t>
      </text>
    </comment>
    <comment ref="J951" authorId="0" shapeId="0">
      <text>
        <t>Cadastro de Família custom. Nome único; estado vale para a técnica do personagem.</t>
      </text>
    </comment>
    <comment ref="B953" authorId="0" shapeId="0">
      <text>
        <t>Cadastro de Família custom. Nome único; estado vale para a técnica do personagem.</t>
      </text>
    </comment>
    <comment ref="J953" authorId="0" shapeId="0">
      <text>
        <t>Cadastro de Família custom. Nome único; estado vale para a técnica do personagem.</t>
      </text>
    </comment>
    <comment ref="B954" authorId="0" shapeId="0">
      <text>
        <t>Cadastro de Família custom. Nome único; estado vale para a técnica do personagem.</t>
      </text>
    </comment>
    <comment ref="F954" authorId="0" shapeId="0">
      <text>
        <t>Cadastro de Família custom. Nome único; estado vale para a técnica do personagem.</t>
      </text>
    </comment>
    <comment ref="J954" authorId="0" shapeId="0">
      <text>
        <t>Cadastro de Família custom. Nome único; estado vale para a técnica do personagem.</t>
      </text>
    </comment>
    <comment ref="N954" authorId="0" shapeId="0">
      <text>
        <t>Cadastro de Família custom. Nome único; estado vale para a técnica do personagem.</t>
      </text>
    </comment>
    <comment ref="B955" authorId="0" shapeId="0">
      <text>
        <t>Cadastro de Família custom. Nome único; estado vale para a técnica do personagem.</t>
      </text>
    </comment>
    <comment ref="F955" authorId="0" shapeId="0">
      <text>
        <t>Lembrete marcado pelo jogador. Aprovação ocorre pelo bot no chat.</t>
      </text>
    </comment>
    <comment ref="J955" authorId="0" shapeId="0">
      <text>
        <t>Cadastro de Família custom. Nome único; estado vale para a técnica do personagem.</t>
      </text>
    </comment>
    <comment ref="N955" authorId="0" shapeId="0">
      <text>
        <t>Lembrete marcado pelo jogador. Aprovação ocorre pelo bot no chat.</t>
      </text>
    </comment>
    <comment ref="B956" authorId="0" shapeId="0">
      <text>
        <t>Cadastro de Família custom. Nome único; estado vale para a técnica do personagem.</t>
      </text>
    </comment>
    <comment ref="J956" authorId="0" shapeId="0">
      <text>
        <t>Cadastro de Família custom. Nome único; estado vale para a técnica do personagem.</t>
      </text>
    </comment>
    <comment ref="B957" authorId="0" shapeId="0">
      <text>
        <t>Cadastro de Família custom. Nome único; estado vale para a técnica do personagem.</t>
      </text>
    </comment>
    <comment ref="J957" authorId="0" shapeId="0">
      <text>
        <t>Cadastro de Família custom. Nome único; estado vale para a técnica do personagem.</t>
      </text>
    </comment>
    <comment ref="B958" authorId="0" shapeId="0">
      <text>
        <t>Cadastro de Família custom. Nome único; estado vale para a técnica do personagem.</t>
      </text>
    </comment>
    <comment ref="E958" authorId="0" shapeId="0">
      <text>
        <t>Cadastro de Família custom. Nome único; estado vale para a técnica do personagem.</t>
      </text>
    </comment>
    <comment ref="J958" authorId="0" shapeId="0">
      <text>
        <t>Cadastro de Família custom. Nome único; estado vale para a técnica do personagem.</t>
      </text>
    </comment>
    <comment ref="M958" authorId="0" shapeId="0">
      <text>
        <t>Cadastro de Família custom. Nome único; estado vale para a técnica do personagem.</t>
      </text>
    </comment>
    <comment ref="B959" authorId="0" shapeId="0">
      <text>
        <t>Cadastro de Família custom. Nome único; estado vale para a técnica do personagem.</t>
      </text>
    </comment>
    <comment ref="J959" authorId="0" shapeId="0">
      <text>
        <t>Cadastro de Família custom. Nome único; estado vale para a técnica do personagem.</t>
      </text>
    </comment>
    <comment ref="B960" authorId="0" shapeId="0">
      <text>
        <t>Tema e descrição da Família criada com o mestre.</t>
      </text>
    </comment>
    <comment ref="J960" authorId="0" shapeId="0">
      <text>
        <t>Tema e descrição da Família criada com o mestre.</t>
      </text>
    </comment>
    <comment ref="B965" authorId="0" shapeId="0">
      <text>
        <t>Cadastro de Família custom. Nome único; estado vale para a técnica do personagem.</t>
      </text>
    </comment>
    <comment ref="J965" authorId="0" shapeId="0">
      <text>
        <t>Cadastro de Família custom. Nome único; estado vale para a técnica do personagem.</t>
      </text>
    </comment>
    <comment ref="B967" authorId="0" shapeId="0">
      <text>
        <t>Cadastro de Família custom. Nome único; estado vale para a técnica do personagem.</t>
      </text>
    </comment>
    <comment ref="J967" authorId="0" shapeId="0">
      <text>
        <t>Cadastro de Família custom. Nome único; estado vale para a técnica do personagem.</t>
      </text>
    </comment>
    <comment ref="B968" authorId="0" shapeId="0">
      <text>
        <t>Cadastro de Família custom. Nome único; estado vale para a técnica do personagem.</t>
      </text>
    </comment>
    <comment ref="F968" authorId="0" shapeId="0">
      <text>
        <t>Cadastro de Família custom. Nome único; estado vale para a técnica do personagem.</t>
      </text>
    </comment>
    <comment ref="J968" authorId="0" shapeId="0">
      <text>
        <t>Cadastro de Família custom. Nome único; estado vale para a técnica do personagem.</t>
      </text>
    </comment>
    <comment ref="N968" authorId="0" shapeId="0">
      <text>
        <t>Cadastro de Família custom. Nome único; estado vale para a técnica do personagem.</t>
      </text>
    </comment>
    <comment ref="B969" authorId="0" shapeId="0">
      <text>
        <t>Cadastro de Família custom. Nome único; estado vale para a técnica do personagem.</t>
      </text>
    </comment>
    <comment ref="F969" authorId="0" shapeId="0">
      <text>
        <t>Lembrete marcado pelo jogador. Aprovação ocorre pelo bot no chat.</t>
      </text>
    </comment>
    <comment ref="J969" authorId="0" shapeId="0">
      <text>
        <t>Cadastro de Família custom. Nome único; estado vale para a técnica do personagem.</t>
      </text>
    </comment>
    <comment ref="N969" authorId="0" shapeId="0">
      <text>
        <t>Lembrete marcado pelo jogador. Aprovação ocorre pelo bot no chat.</t>
      </text>
    </comment>
    <comment ref="B970" authorId="0" shapeId="0">
      <text>
        <t>Cadastro de Família custom. Nome único; estado vale para a técnica do personagem.</t>
      </text>
    </comment>
    <comment ref="J970" authorId="0" shapeId="0">
      <text>
        <t>Cadastro de Família custom. Nome único; estado vale para a técnica do personagem.</t>
      </text>
    </comment>
    <comment ref="B971" authorId="0" shapeId="0">
      <text>
        <t>Cadastro de Família custom. Nome único; estado vale para a técnica do personagem.</t>
      </text>
    </comment>
    <comment ref="J971" authorId="0" shapeId="0">
      <text>
        <t>Cadastro de Família custom. Nome único; estado vale para a técnica do personagem.</t>
      </text>
    </comment>
    <comment ref="B972" authorId="0" shapeId="0">
      <text>
        <t>Cadastro de Família custom. Nome único; estado vale para a técnica do personagem.</t>
      </text>
    </comment>
    <comment ref="E972" authorId="0" shapeId="0">
      <text>
        <t>Cadastro de Família custom. Nome único; estado vale para a técnica do personagem.</t>
      </text>
    </comment>
    <comment ref="J972" authorId="0" shapeId="0">
      <text>
        <t>Cadastro de Família custom. Nome único; estado vale para a técnica do personagem.</t>
      </text>
    </comment>
    <comment ref="M972" authorId="0" shapeId="0">
      <text>
        <t>Cadastro de Família custom. Nome único; estado vale para a técnica do personagem.</t>
      </text>
    </comment>
    <comment ref="B973" authorId="0" shapeId="0">
      <text>
        <t>Cadastro de Família custom. Nome único; estado vale para a técnica do personagem.</t>
      </text>
    </comment>
    <comment ref="J973" authorId="0" shapeId="0">
      <text>
        <t>Cadastro de Família custom. Nome único; estado vale para a técnica do personagem.</t>
      </text>
    </comment>
    <comment ref="B974" authorId="0" shapeId="0">
      <text>
        <t>Tema e descrição da Família criada com o mestre.</t>
      </text>
    </comment>
    <comment ref="J974" authorId="0" shapeId="0">
      <text>
        <t>Tema e descrição da Família criada com o mestre.</t>
      </text>
    </comment>
    <comment ref="B979" authorId="0" shapeId="0">
      <text>
        <t>Cadastro de Família custom. Nome único; estado vale para a técnica do personagem.</t>
      </text>
    </comment>
    <comment ref="J979" authorId="0" shapeId="0">
      <text>
        <t>Cadastro de Família custom. Nome único; estado vale para a técnica do personagem.</t>
      </text>
    </comment>
    <comment ref="B981" authorId="0" shapeId="0">
      <text>
        <t>Cadastro de Família custom. Nome único; estado vale para a técnica do personagem.</t>
      </text>
    </comment>
    <comment ref="J981" authorId="0" shapeId="0">
      <text>
        <t>Cadastro de Família custom. Nome único; estado vale para a técnica do personagem.</t>
      </text>
    </comment>
    <comment ref="B982" authorId="0" shapeId="0">
      <text>
        <t>Cadastro de Família custom. Nome único; estado vale para a técnica do personagem.</t>
      </text>
    </comment>
    <comment ref="F982" authorId="0" shapeId="0">
      <text>
        <t>Cadastro de Família custom. Nome único; estado vale para a técnica do personagem.</t>
      </text>
    </comment>
    <comment ref="J982" authorId="0" shapeId="0">
      <text>
        <t>Cadastro de Família custom. Nome único; estado vale para a técnica do personagem.</t>
      </text>
    </comment>
    <comment ref="N982" authorId="0" shapeId="0">
      <text>
        <t>Cadastro de Família custom. Nome único; estado vale para a técnica do personagem.</t>
      </text>
    </comment>
    <comment ref="B983" authorId="0" shapeId="0">
      <text>
        <t>Cadastro de Família custom. Nome único; estado vale para a técnica do personagem.</t>
      </text>
    </comment>
    <comment ref="F983" authorId="0" shapeId="0">
      <text>
        <t>Lembrete marcado pelo jogador. Aprovação ocorre pelo bot no chat.</t>
      </text>
    </comment>
    <comment ref="J983" authorId="0" shapeId="0">
      <text>
        <t>Cadastro de Família custom. Nome único; estado vale para a técnica do personagem.</t>
      </text>
    </comment>
    <comment ref="N983" authorId="0" shapeId="0">
      <text>
        <t>Lembrete marcado pelo jogador. Aprovação ocorre pelo bot no chat.</t>
      </text>
    </comment>
    <comment ref="B984" authorId="0" shapeId="0">
      <text>
        <t>Cadastro de Família custom. Nome único; estado vale para a técnica do personagem.</t>
      </text>
    </comment>
    <comment ref="J984" authorId="0" shapeId="0">
      <text>
        <t>Cadastro de Família custom. Nome único; estado vale para a técnica do personagem.</t>
      </text>
    </comment>
    <comment ref="B985" authorId="0" shapeId="0">
      <text>
        <t>Cadastro de Família custom. Nome único; estado vale para a técnica do personagem.</t>
      </text>
    </comment>
    <comment ref="J985" authorId="0" shapeId="0">
      <text>
        <t>Cadastro de Família custom. Nome único; estado vale para a técnica do personagem.</t>
      </text>
    </comment>
    <comment ref="B986" authorId="0" shapeId="0">
      <text>
        <t>Cadastro de Família custom. Nome único; estado vale para a técnica do personagem.</t>
      </text>
    </comment>
    <comment ref="E986" authorId="0" shapeId="0">
      <text>
        <t>Cadastro de Família custom. Nome único; estado vale para a técnica do personagem.</t>
      </text>
    </comment>
    <comment ref="J986" authorId="0" shapeId="0">
      <text>
        <t>Cadastro de Família custom. Nome único; estado vale para a técnica do personagem.</t>
      </text>
    </comment>
    <comment ref="M986" authorId="0" shapeId="0">
      <text>
        <t>Cadastro de Família custom. Nome único; estado vale para a técnica do personagem.</t>
      </text>
    </comment>
    <comment ref="B987" authorId="0" shapeId="0">
      <text>
        <t>Cadastro de Família custom. Nome único; estado vale para a técnica do personagem.</t>
      </text>
    </comment>
    <comment ref="J987" authorId="0" shapeId="0">
      <text>
        <t>Cadastro de Família custom. Nome único; estado vale para a técnica do personagem.</t>
      </text>
    </comment>
    <comment ref="B988" authorId="0" shapeId="0">
      <text>
        <t>Tema e descrição da Família criada com o mestre.</t>
      </text>
    </comment>
    <comment ref="J988" authorId="0" shapeId="0">
      <text>
        <t>Tema e descrição da Família criada com o mestre.</t>
      </text>
    </comment>
    <comment ref="B993" authorId="0" shapeId="0">
      <text>
        <t>Cadastro de Família custom. Nome único; estado vale para a técnica do personagem.</t>
      </text>
    </comment>
    <comment ref="J993" authorId="0" shapeId="0">
      <text>
        <t>Cadastro de Família custom. Nome único; estado vale para a técnica do personagem.</t>
      </text>
    </comment>
    <comment ref="B995" authorId="0" shapeId="0">
      <text>
        <t>Cadastro de Família custom. Nome único; estado vale para a técnica do personagem.</t>
      </text>
    </comment>
    <comment ref="J995" authorId="0" shapeId="0">
      <text>
        <t>Cadastro de Família custom. Nome único; estado vale para a técnica do personagem.</t>
      </text>
    </comment>
    <comment ref="B996" authorId="0" shapeId="0">
      <text>
        <t>Cadastro de Família custom. Nome único; estado vale para a técnica do personagem.</t>
      </text>
    </comment>
    <comment ref="F996" authorId="0" shapeId="0">
      <text>
        <t>Cadastro de Família custom. Nome único; estado vale para a técnica do personagem.</t>
      </text>
    </comment>
    <comment ref="J996" authorId="0" shapeId="0">
      <text>
        <t>Cadastro de Família custom. Nome único; estado vale para a técnica do personagem.</t>
      </text>
    </comment>
    <comment ref="N996" authorId="0" shapeId="0">
      <text>
        <t>Cadastro de Família custom. Nome único; estado vale para a técnica do personagem.</t>
      </text>
    </comment>
    <comment ref="B997" authorId="0" shapeId="0">
      <text>
        <t>Cadastro de Família custom. Nome único; estado vale para a técnica do personagem.</t>
      </text>
    </comment>
    <comment ref="F997" authorId="0" shapeId="0">
      <text>
        <t>Lembrete marcado pelo jogador. Aprovação ocorre pelo bot no chat.</t>
      </text>
    </comment>
    <comment ref="J997" authorId="0" shapeId="0">
      <text>
        <t>Cadastro de Família custom. Nome único; estado vale para a técnica do personagem.</t>
      </text>
    </comment>
    <comment ref="N997" authorId="0" shapeId="0">
      <text>
        <t>Lembrete marcado pelo jogador. Aprovação ocorre pelo bot no chat.</t>
      </text>
    </comment>
    <comment ref="B998" authorId="0" shapeId="0">
      <text>
        <t>Cadastro de Família custom. Nome único; estado vale para a técnica do personagem.</t>
      </text>
    </comment>
    <comment ref="J998" authorId="0" shapeId="0">
      <text>
        <t>Cadastro de Família custom. Nome único; estado vale para a técnica do personagem.</t>
      </text>
    </comment>
    <comment ref="B999" authorId="0" shapeId="0">
      <text>
        <t>Cadastro de Família custom. Nome único; estado vale para a técnica do personagem.</t>
      </text>
    </comment>
    <comment ref="J999" authorId="0" shapeId="0">
      <text>
        <t>Cadastro de Família custom. Nome único; estado vale para a técnica do personagem.</t>
      </text>
    </comment>
    <comment ref="B1000" authorId="0" shapeId="0">
      <text>
        <t>Cadastro de Família custom. Nome único; estado vale para a técnica do personagem.</t>
      </text>
    </comment>
    <comment ref="E1000" authorId="0" shapeId="0">
      <text>
        <t>Cadastro de Família custom. Nome único; estado vale para a técnica do personagem.</t>
      </text>
    </comment>
    <comment ref="J1000" authorId="0" shapeId="0">
      <text>
        <t>Cadastro de Família custom. Nome único; estado vale para a técnica do personagem.</t>
      </text>
    </comment>
    <comment ref="M1000" authorId="0" shapeId="0">
      <text>
        <t>Cadastro de Família custom. Nome único; estado vale para a técnica do personagem.</t>
      </text>
    </comment>
    <comment ref="B1001" authorId="0" shapeId="0">
      <text>
        <t>Cadastro de Família custom. Nome único; estado vale para a técnica do personagem.</t>
      </text>
    </comment>
    <comment ref="J1001" authorId="0" shapeId="0">
      <text>
        <t>Cadastro de Família custom. Nome único; estado vale para a técnica do personagem.</t>
      </text>
    </comment>
    <comment ref="B1002" authorId="0" shapeId="0">
      <text>
        <t>Tema e descrição da Família criada com o mestre.</t>
      </text>
    </comment>
    <comment ref="J1002" authorId="0" shapeId="0">
      <text>
        <t>Tema e descrição da Família criada com o mestre.</t>
      </text>
    </comment>
    <comment ref="B1007" authorId="0" shapeId="0">
      <text>
        <t>Cadastro de Família custom. Nome único; estado vale para a técnica do personagem.</t>
      </text>
    </comment>
    <comment ref="J1007" authorId="0" shapeId="0">
      <text>
        <t>Cadastro de Família custom. Nome único; estado vale para a técnica do personagem.</t>
      </text>
    </comment>
    <comment ref="B1009" authorId="0" shapeId="0">
      <text>
        <t>Campo do cadastro custom. Em branco herda a base do livro, quando escolhida.</t>
      </text>
    </comment>
    <comment ref="B1011" authorId="0" shapeId="0">
      <text>
        <t>Campo do cadastro custom. Em branco herda a base do livro, quando escolhida.</t>
      </text>
    </comment>
    <comment ref="J1011" authorId="0" shapeId="0">
      <text>
        <t>Campo do cadastro custom. Em branco herda a base do livro, quando escolhida.</t>
      </text>
    </comment>
    <comment ref="B1012" authorId="0" shapeId="0">
      <text>
        <t>Campo do cadastro custom. Em branco herda a base do livro, quando escolhida.</t>
      </text>
    </comment>
    <comment ref="F1012" authorId="0" shapeId="0">
      <text>
        <t>Campo do cadastro custom. Em branco herda a base do livro, quando escolhida.</t>
      </text>
    </comment>
    <comment ref="J1012" authorId="0" shapeId="0">
      <text>
        <t>Campo do cadastro custom. Em branco herda a base do livro, quando escolhida.</t>
      </text>
    </comment>
    <comment ref="N1012" authorId="0" shapeId="0">
      <text>
        <t>Campo do cadastro custom. Em branco herda a base do livro, quando escolhida.</t>
      </text>
    </comment>
    <comment ref="B1013" authorId="0" shapeId="0">
      <text>
        <t>Campo do cadastro custom. Em branco herda a base do livro, quando escolhida.</t>
      </text>
    </comment>
    <comment ref="F1013" authorId="0" shapeId="0">
      <text>
        <t>Lembrete marcado pelo jogador. Aprovação ocorre pelo bot no chat.</t>
      </text>
    </comment>
    <comment ref="J1013" authorId="0" shapeId="0">
      <text>
        <t>Campo do cadastro custom. Em branco herda a base do livro, quando escolhida.</t>
      </text>
    </comment>
    <comment ref="N1013" authorId="0" shapeId="0">
      <text>
        <t>Lembrete marcado pelo jogador. Aprovação ocorre pelo bot no chat.</t>
      </text>
    </comment>
    <comment ref="B1014" authorId="0" shapeId="0">
      <text>
        <t>Campo do cadastro custom. Em branco herda a base do livro, quando escolhida.</t>
      </text>
    </comment>
    <comment ref="J1014" authorId="0" shapeId="0">
      <text>
        <t>Campo do cadastro custom. Em branco herda a base do livro, quando escolhida.</t>
      </text>
    </comment>
    <comment ref="B1015" authorId="0" shapeId="0">
      <text>
        <t>Campo do cadastro custom. Em branco herda a base do livro, quando escolhida.</t>
      </text>
    </comment>
    <comment ref="J1015" authorId="0" shapeId="0">
      <text>
        <t>Campo do cadastro custom. Em branco herda a base do livro, quando escolhida.</t>
      </text>
    </comment>
    <comment ref="B1016" authorId="0" shapeId="0">
      <text>
        <t>Opcional. Nenhuma cria do zero. Com base, campos em branco e verificações específicas herdam o livro. Texto livre não cria automações.</t>
      </text>
    </comment>
    <comment ref="E1016" authorId="0" shapeId="0">
      <text>
        <t>Opcional. Nenhuma cria do zero. Com base, campos em branco e verificações específicas herdam o livro. Texto livre não cria automações.</t>
      </text>
    </comment>
    <comment ref="J1016" authorId="0" shapeId="0">
      <text>
        <t>Opcional. Nenhuma cria do zero. Com base, campos em branco e verificações específicas herdam o livro. Texto livre não cria automações.</t>
      </text>
    </comment>
    <comment ref="M1016" authorId="0" shapeId="0">
      <text>
        <t>Opcional. Nenhuma cria do zero. Com base, campos em branco e verificações específicas herdam o livro. Texto livre não cria automações.</t>
      </text>
    </comment>
    <comment ref="B1017" authorId="0" shapeId="0">
      <text>
        <t>Em branco herda a base; Nenhuma remove a Família. A técnica usa o estado cadastrado; entidades usam suas próprias Famílias abertas.</t>
      </text>
    </comment>
    <comment ref="E1017" authorId="0" shapeId="0">
      <text>
        <t>Em branco herda a base; Nenhuma remove a Família. A técnica usa o estado cadastrado; entidades usam suas próprias Famílias abertas.</t>
      </text>
    </comment>
    <comment ref="J1017" authorId="0" shapeId="0">
      <text>
        <t>Em branco herda a base; Nenhuma remove a Família. A técnica usa o estado cadastrado; entidades usam suas próprias Famílias abertas.</t>
      </text>
    </comment>
    <comment ref="M1017" authorId="0" shapeId="0">
      <text>
        <t>Em branco herda a base; Nenhuma remove a Família. A técnica usa o estado cadastrado; entidades usam suas próprias Famílias abertas.</t>
      </text>
    </comment>
    <comment ref="B1018" authorId="0" shapeId="0">
      <text>
        <t>Em branco herda a base. Sem base, escolha Leve, Média ou Pesada. Preços e desconto seguem a Classe da ficha.</t>
      </text>
    </comment>
    <comment ref="E1018" authorId="0" shapeId="0">
      <text>
        <t>Em branco herda a base. Sem base, escolha Leve, Média ou Pesada. Preços e desconto seguem a Classe da ficha.</t>
      </text>
    </comment>
    <comment ref="J1018" authorId="0" shapeId="0">
      <text>
        <t>Em branco herda a base. Sem base, escolha Leve, Média ou Pesada. Preços e desconto seguem a Classe da ficha.</t>
      </text>
    </comment>
    <comment ref="M1018" authorId="0" shapeId="0">
      <text>
        <t>Em branco herda a base. Sem base, escolha Leve, Média ou Pesada. Preços e desconto seguem a Classe da ficha.</t>
      </text>
    </comment>
    <comment ref="B1019" authorId="0" shapeId="0">
      <text>
        <t>Em branco herda a base. Sim indica que o efeito exige TR, inclusive em Forma de ataque.</t>
      </text>
    </comment>
    <comment ref="E1019" authorId="0" shapeId="0">
      <text>
        <t>Em branco herda a base. Sim indica que o efeito exige TR, inclusive em Forma de ataque.</t>
      </text>
    </comment>
    <comment ref="J1019" authorId="0" shapeId="0">
      <text>
        <t>Em branco herda a base. Sim indica que o efeito exige TR, inclusive em Forma de ataque.</t>
      </text>
    </comment>
    <comment ref="M1019" authorId="0" shapeId="0">
      <text>
        <t>Em branco herda a base. Sim indica que o efeito exige TR, inclusive em Forma de ataque.</t>
      </text>
    </comment>
    <comment ref="B1021" authorId="0" shapeId="0">
      <text>
        <t>Campo do cadastro custom. Em branco herda a base do livro, quando escolhida.</t>
      </text>
    </comment>
    <comment ref="J1021" authorId="0" shapeId="0">
      <text>
        <t>Campo do cadastro custom. Em branco herda a base do livro, quando escolhida.</t>
      </text>
    </comment>
    <comment ref="B1022" authorId="0" shapeId="0">
      <text>
        <t>Descreva requisitos, incompatibilidades e limite de compras. Verificações da base continuam; texto livre é conferido pelo mestre e pelo bot.</t>
      </text>
    </comment>
    <comment ref="J1022" authorId="0" shapeId="0">
      <text>
        <t>Descreva requisitos, incompatibilidades e limite de compras. Verificações da base continuam; texto livre é conferido pelo mestre e pelo bot.</t>
      </text>
    </comment>
    <comment ref="B1027" authorId="0" shapeId="0">
      <text>
        <t>Campo do cadastro custom. Em branco herda a base do livro, quando escolhida.</t>
      </text>
    </comment>
    <comment ref="J1027" authorId="0" shapeId="0">
      <text>
        <t>Campo do cadastro custom. Em branco herda a base do livro, quando escolhida.</t>
      </text>
    </comment>
    <comment ref="B1028" authorId="0" shapeId="0">
      <text>
        <t>Efeito completo da Melhoria. Números do personagem sem campo próprio são registrados em BÔNUS E MUDANÇAS.</t>
      </text>
    </comment>
    <comment ref="J1028" authorId="0" shapeId="0">
      <text>
        <t>Efeito completo da Melhoria. Números do personagem sem campo próprio são registrados em BÔNUS E MUDANÇAS.</t>
      </text>
    </comment>
    <comment ref="B1034" authorId="0" shapeId="0">
      <text>
        <t>Campo do cadastro custom. Em branco herda a base do livro, quando escolhida.</t>
      </text>
    </comment>
    <comment ref="J1034" authorId="0" shapeId="0">
      <text>
        <t>Campo do cadastro custom. Em branco herda a base do livro, quando escolhida.</t>
      </text>
    </comment>
    <comment ref="B1037" authorId="0" shapeId="0">
      <text>
        <t>Campo do cadastro custom. Em branco herda a base do livro, quando escolhida.</t>
      </text>
    </comment>
    <comment ref="J1037" authorId="0" shapeId="0">
      <text>
        <t>Campo do cadastro custom. Em branco herda a base do livro, quando escolhida.</t>
      </text>
    </comment>
    <comment ref="B1038" authorId="0" shapeId="0">
      <text>
        <t>Campo do cadastro custom. Em branco herda a base do livro, quando escolhida.</t>
      </text>
    </comment>
    <comment ref="F1038" authorId="0" shapeId="0">
      <text>
        <t>Campo do cadastro custom. Em branco herda a base do livro, quando escolhida.</t>
      </text>
    </comment>
    <comment ref="J1038" authorId="0" shapeId="0">
      <text>
        <t>Campo do cadastro custom. Em branco herda a base do livro, quando escolhida.</t>
      </text>
    </comment>
    <comment ref="N1038" authorId="0" shapeId="0">
      <text>
        <t>Campo do cadastro custom. Em branco herda a base do livro, quando escolhida.</t>
      </text>
    </comment>
    <comment ref="B1039" authorId="0" shapeId="0">
      <text>
        <t>Campo do cadastro custom. Em branco herda a base do livro, quando escolhida.</t>
      </text>
    </comment>
    <comment ref="F1039" authorId="0" shapeId="0">
      <text>
        <t>Lembrete marcado pelo jogador. Aprovação ocorre pelo bot no chat.</t>
      </text>
    </comment>
    <comment ref="J1039" authorId="0" shapeId="0">
      <text>
        <t>Campo do cadastro custom. Em branco herda a base do livro, quando escolhida.</t>
      </text>
    </comment>
    <comment ref="N1039" authorId="0" shapeId="0">
      <text>
        <t>Lembrete marcado pelo jogador. Aprovação ocorre pelo bot no chat.</t>
      </text>
    </comment>
    <comment ref="B1040" authorId="0" shapeId="0">
      <text>
        <t>Campo do cadastro custom. Em branco herda a base do livro, quando escolhida.</t>
      </text>
    </comment>
    <comment ref="J1040" authorId="0" shapeId="0">
      <text>
        <t>Campo do cadastro custom. Em branco herda a base do livro, quando escolhida.</t>
      </text>
    </comment>
    <comment ref="B1041" authorId="0" shapeId="0">
      <text>
        <t>Campo do cadastro custom. Em branco herda a base do livro, quando escolhida.</t>
      </text>
    </comment>
    <comment ref="J1041" authorId="0" shapeId="0">
      <text>
        <t>Campo do cadastro custom. Em branco herda a base do livro, quando escolhida.</t>
      </text>
    </comment>
    <comment ref="B1042" authorId="0" shapeId="0">
      <text>
        <t>Opcional. Nenhuma cria do zero. Com base, campos em branco e verificações específicas herdam o livro. Texto livre não cria automações.</t>
      </text>
    </comment>
    <comment ref="E1042" authorId="0" shapeId="0">
      <text>
        <t>Opcional. Nenhuma cria do zero. Com base, campos em branco e verificações específicas herdam o livro. Texto livre não cria automações.</t>
      </text>
    </comment>
    <comment ref="J1042" authorId="0" shapeId="0">
      <text>
        <t>Opcional. Nenhuma cria do zero. Com base, campos em branco e verificações específicas herdam o livro. Texto livre não cria automações.</t>
      </text>
    </comment>
    <comment ref="M1042" authorId="0" shapeId="0">
      <text>
        <t>Opcional. Nenhuma cria do zero. Com base, campos em branco e verificações específicas herdam o livro. Texto livre não cria automações.</t>
      </text>
    </comment>
    <comment ref="B1043" authorId="0" shapeId="0">
      <text>
        <t>Em branco herda a base; Nenhuma remove a Família. A técnica usa o estado cadastrado; entidades usam suas próprias Famílias abertas.</t>
      </text>
    </comment>
    <comment ref="E1043" authorId="0" shapeId="0">
      <text>
        <t>Em branco herda a base; Nenhuma remove a Família. A técnica usa o estado cadastrado; entidades usam suas próprias Famílias abertas.</t>
      </text>
    </comment>
    <comment ref="J1043" authorId="0" shapeId="0">
      <text>
        <t>Em branco herda a base; Nenhuma remove a Família. A técnica usa o estado cadastrado; entidades usam suas próprias Famílias abertas.</t>
      </text>
    </comment>
    <comment ref="M1043" authorId="0" shapeId="0">
      <text>
        <t>Em branco herda a base; Nenhuma remove a Família. A técnica usa o estado cadastrado; entidades usam suas próprias Famílias abertas.</t>
      </text>
    </comment>
    <comment ref="B1044" authorId="0" shapeId="0">
      <text>
        <t>Em branco herda a base. Sem base, escolha Leve, Média ou Pesada. Preços e desconto seguem a Classe da ficha.</t>
      </text>
    </comment>
    <comment ref="E1044" authorId="0" shapeId="0">
      <text>
        <t>Em branco herda a base. Sem base, escolha Leve, Média ou Pesada. Preços e desconto seguem a Classe da ficha.</t>
      </text>
    </comment>
    <comment ref="J1044" authorId="0" shapeId="0">
      <text>
        <t>Em branco herda a base. Sem base, escolha Leve, Média ou Pesada. Preços e desconto seguem a Classe da ficha.</t>
      </text>
    </comment>
    <comment ref="M1044" authorId="0" shapeId="0">
      <text>
        <t>Em branco herda a base. Sem base, escolha Leve, Média ou Pesada. Preços e desconto seguem a Classe da ficha.</t>
      </text>
    </comment>
    <comment ref="B1045" authorId="0" shapeId="0">
      <text>
        <t>Em branco herda a base. Sim indica que o efeito exige TR, inclusive em Forma de ataque.</t>
      </text>
    </comment>
    <comment ref="E1045" authorId="0" shapeId="0">
      <text>
        <t>Em branco herda a base. Sim indica que o efeito exige TR, inclusive em Forma de ataque.</t>
      </text>
    </comment>
    <comment ref="J1045" authorId="0" shapeId="0">
      <text>
        <t>Em branco herda a base. Sim indica que o efeito exige TR, inclusive em Forma de ataque.</t>
      </text>
    </comment>
    <comment ref="M1045" authorId="0" shapeId="0">
      <text>
        <t>Em branco herda a base. Sim indica que o efeito exige TR, inclusive em Forma de ataque.</t>
      </text>
    </comment>
    <comment ref="B1047" authorId="0" shapeId="0">
      <text>
        <t>Campo do cadastro custom. Em branco herda a base do livro, quando escolhida.</t>
      </text>
    </comment>
    <comment ref="J1047" authorId="0" shapeId="0">
      <text>
        <t>Campo do cadastro custom. Em branco herda a base do livro, quando escolhida.</t>
      </text>
    </comment>
    <comment ref="B1048" authorId="0" shapeId="0">
      <text>
        <t>Descreva requisitos, incompatibilidades e limite de compras. Verificações da base continuam; texto livre é conferido pelo mestre e pelo bot.</t>
      </text>
    </comment>
    <comment ref="J1048" authorId="0" shapeId="0">
      <text>
        <t>Descreva requisitos, incompatibilidades e limite de compras. Verificações da base continuam; texto livre é conferido pelo mestre e pelo bot.</t>
      </text>
    </comment>
    <comment ref="B1053" authorId="0" shapeId="0">
      <text>
        <t>Campo do cadastro custom. Em branco herda a base do livro, quando escolhida.</t>
      </text>
    </comment>
    <comment ref="J1053" authorId="0" shapeId="0">
      <text>
        <t>Campo do cadastro custom. Em branco herda a base do livro, quando escolhida.</t>
      </text>
    </comment>
    <comment ref="B1054" authorId="0" shapeId="0">
      <text>
        <t>Efeito completo da Melhoria. Números do personagem sem campo próprio são registrados em BÔNUS E MUDANÇAS.</t>
      </text>
    </comment>
    <comment ref="J1054" authorId="0" shapeId="0">
      <text>
        <t>Efeito completo da Melhoria. Números do personagem sem campo próprio são registrados em BÔNUS E MUDANÇAS.</t>
      </text>
    </comment>
    <comment ref="B1060" authorId="0" shapeId="0">
      <text>
        <t>Campo do cadastro custom. Em branco herda a base do livro, quando escolhida.</t>
      </text>
    </comment>
    <comment ref="J1060" authorId="0" shapeId="0">
      <text>
        <t>Campo do cadastro custom. Em branco herda a base do livro, quando escolhida.</t>
      </text>
    </comment>
    <comment ref="B1063" authorId="0" shapeId="0">
      <text>
        <t>Campo do cadastro custom. Em branco herda a base do livro, quando escolhida.</t>
      </text>
    </comment>
    <comment ref="J1063" authorId="0" shapeId="0">
      <text>
        <t>Campo do cadastro custom. Em branco herda a base do livro, quando escolhida.</t>
      </text>
    </comment>
    <comment ref="B1064" authorId="0" shapeId="0">
      <text>
        <t>Campo do cadastro custom. Em branco herda a base do livro, quando escolhida.</t>
      </text>
    </comment>
    <comment ref="F1064" authorId="0" shapeId="0">
      <text>
        <t>Campo do cadastro custom. Em branco herda a base do livro, quando escolhida.</t>
      </text>
    </comment>
    <comment ref="J1064" authorId="0" shapeId="0">
      <text>
        <t>Campo do cadastro custom. Em branco herda a base do livro, quando escolhida.</t>
      </text>
    </comment>
    <comment ref="N1064" authorId="0" shapeId="0">
      <text>
        <t>Campo do cadastro custom. Em branco herda a base do livro, quando escolhida.</t>
      </text>
    </comment>
    <comment ref="B1065" authorId="0" shapeId="0">
      <text>
        <t>Campo do cadastro custom. Em branco herda a base do livro, quando escolhida.</t>
      </text>
    </comment>
    <comment ref="F1065" authorId="0" shapeId="0">
      <text>
        <t>Lembrete marcado pelo jogador. Aprovação ocorre pelo bot no chat.</t>
      </text>
    </comment>
    <comment ref="J1065" authorId="0" shapeId="0">
      <text>
        <t>Campo do cadastro custom. Em branco herda a base do livro, quando escolhida.</t>
      </text>
    </comment>
    <comment ref="N1065" authorId="0" shapeId="0">
      <text>
        <t>Lembrete marcado pelo jogador. Aprovação ocorre pelo bot no chat.</t>
      </text>
    </comment>
    <comment ref="B1066" authorId="0" shapeId="0">
      <text>
        <t>Campo do cadastro custom. Em branco herda a base do livro, quando escolhida.</t>
      </text>
    </comment>
    <comment ref="J1066" authorId="0" shapeId="0">
      <text>
        <t>Campo do cadastro custom. Em branco herda a base do livro, quando escolhida.</t>
      </text>
    </comment>
    <comment ref="B1067" authorId="0" shapeId="0">
      <text>
        <t>Campo do cadastro custom. Em branco herda a base do livro, quando escolhida.</t>
      </text>
    </comment>
    <comment ref="J1067" authorId="0" shapeId="0">
      <text>
        <t>Campo do cadastro custom. Em branco herda a base do livro, quando escolhida.</t>
      </text>
    </comment>
    <comment ref="B1068" authorId="0" shapeId="0">
      <text>
        <t>Opcional. Nenhuma cria do zero. Com base, campos em branco e verificações específicas herdam o livro. Texto livre não cria automações.</t>
      </text>
    </comment>
    <comment ref="E1068" authorId="0" shapeId="0">
      <text>
        <t>Opcional. Nenhuma cria do zero. Com base, campos em branco e verificações específicas herdam o livro. Texto livre não cria automações.</t>
      </text>
    </comment>
    <comment ref="J1068" authorId="0" shapeId="0">
      <text>
        <t>Opcional. Nenhuma cria do zero. Com base, campos em branco e verificações específicas herdam o livro. Texto livre não cria automações.</t>
      </text>
    </comment>
    <comment ref="M1068" authorId="0" shapeId="0">
      <text>
        <t>Opcional. Nenhuma cria do zero. Com base, campos em branco e verificações específicas herdam o livro. Texto livre não cria automações.</t>
      </text>
    </comment>
    <comment ref="B1069" authorId="0" shapeId="0">
      <text>
        <t>Em branco herda a base; Nenhuma remove a Família. A técnica usa o estado cadastrado; entidades usam suas próprias Famílias abertas.</t>
      </text>
    </comment>
    <comment ref="E1069" authorId="0" shapeId="0">
      <text>
        <t>Em branco herda a base; Nenhuma remove a Família. A técnica usa o estado cadastrado; entidades usam suas próprias Famílias abertas.</t>
      </text>
    </comment>
    <comment ref="J1069" authorId="0" shapeId="0">
      <text>
        <t>Em branco herda a base; Nenhuma remove a Família. A técnica usa o estado cadastrado; entidades usam suas próprias Famílias abertas.</t>
      </text>
    </comment>
    <comment ref="M1069" authorId="0" shapeId="0">
      <text>
        <t>Em branco herda a base; Nenhuma remove a Família. A técnica usa o estado cadastrado; entidades usam suas próprias Famílias abertas.</t>
      </text>
    </comment>
    <comment ref="B1070" authorId="0" shapeId="0">
      <text>
        <t>Em branco herda a base. Sem base, escolha Leve, Média ou Pesada. Preços e desconto seguem a Classe da ficha.</t>
      </text>
    </comment>
    <comment ref="E1070" authorId="0" shapeId="0">
      <text>
        <t>Em branco herda a base. Sem base, escolha Leve, Média ou Pesada. Preços e desconto seguem a Classe da ficha.</t>
      </text>
    </comment>
    <comment ref="J1070" authorId="0" shapeId="0">
      <text>
        <t>Em branco herda a base. Sem base, escolha Leve, Média ou Pesada. Preços e desconto seguem a Classe da ficha.</t>
      </text>
    </comment>
    <comment ref="M1070" authorId="0" shapeId="0">
      <text>
        <t>Em branco herda a base. Sem base, escolha Leve, Média ou Pesada. Preços e desconto seguem a Classe da ficha.</t>
      </text>
    </comment>
    <comment ref="B1071" authorId="0" shapeId="0">
      <text>
        <t>Em branco herda a base. Sim indica que o efeito exige TR, inclusive em Forma de ataque.</t>
      </text>
    </comment>
    <comment ref="E1071" authorId="0" shapeId="0">
      <text>
        <t>Em branco herda a base. Sim indica que o efeito exige TR, inclusive em Forma de ataque.</t>
      </text>
    </comment>
    <comment ref="J1071" authorId="0" shapeId="0">
      <text>
        <t>Em branco herda a base. Sim indica que o efeito exige TR, inclusive em Forma de ataque.</t>
      </text>
    </comment>
    <comment ref="M1071" authorId="0" shapeId="0">
      <text>
        <t>Em branco herda a base. Sim indica que o efeito exige TR, inclusive em Forma de ataque.</t>
      </text>
    </comment>
    <comment ref="B1073" authorId="0" shapeId="0">
      <text>
        <t>Campo do cadastro custom. Em branco herda a base do livro, quando escolhida.</t>
      </text>
    </comment>
    <comment ref="J1073" authorId="0" shapeId="0">
      <text>
        <t>Campo do cadastro custom. Em branco herda a base do livro, quando escolhida.</t>
      </text>
    </comment>
    <comment ref="B1074" authorId="0" shapeId="0">
      <text>
        <t>Descreva requisitos, incompatibilidades e limite de compras. Verificações da base continuam; texto livre é conferido pelo mestre e pelo bot.</t>
      </text>
    </comment>
    <comment ref="J1074" authorId="0" shapeId="0">
      <text>
        <t>Descreva requisitos, incompatibilidades e limite de compras. Verificações da base continuam; texto livre é conferido pelo mestre e pelo bot.</t>
      </text>
    </comment>
    <comment ref="B1079" authorId="0" shapeId="0">
      <text>
        <t>Campo do cadastro custom. Em branco herda a base do livro, quando escolhida.</t>
      </text>
    </comment>
    <comment ref="J1079" authorId="0" shapeId="0">
      <text>
        <t>Campo do cadastro custom. Em branco herda a base do livro, quando escolhida.</t>
      </text>
    </comment>
    <comment ref="B1080" authorId="0" shapeId="0">
      <text>
        <t>Efeito completo da Melhoria. Números do personagem sem campo próprio são registrados em BÔNUS E MUDANÇAS.</t>
      </text>
    </comment>
    <comment ref="J1080" authorId="0" shapeId="0">
      <text>
        <t>Efeito completo da Melhoria. Números do personagem sem campo próprio são registrados em BÔNUS E MUDANÇAS.</t>
      </text>
    </comment>
    <comment ref="B1086" authorId="0" shapeId="0">
      <text>
        <t>Campo do cadastro custom. Em branco herda a base do livro, quando escolhida.</t>
      </text>
    </comment>
    <comment ref="J1086" authorId="0" shapeId="0">
      <text>
        <t>Campo do cadastro custom. Em branco herda a base do livro, quando escolhida.</t>
      </text>
    </comment>
    <comment ref="B1089" authorId="0" shapeId="0">
      <text>
        <t>Campo do cadastro custom. Em branco herda a base do livro, quando escolhida.</t>
      </text>
    </comment>
    <comment ref="J1089" authorId="0" shapeId="0">
      <text>
        <t>Campo do cadastro custom. Em branco herda a base do livro, quando escolhida.</t>
      </text>
    </comment>
    <comment ref="B1090" authorId="0" shapeId="0">
      <text>
        <t>Campo do cadastro custom. Em branco herda a base do livro, quando escolhida.</t>
      </text>
    </comment>
    <comment ref="F1090" authorId="0" shapeId="0">
      <text>
        <t>Campo do cadastro custom. Em branco herda a base do livro, quando escolhida.</t>
      </text>
    </comment>
    <comment ref="J1090" authorId="0" shapeId="0">
      <text>
        <t>Campo do cadastro custom. Em branco herda a base do livro, quando escolhida.</t>
      </text>
    </comment>
    <comment ref="N1090" authorId="0" shapeId="0">
      <text>
        <t>Campo do cadastro custom. Em branco herda a base do livro, quando escolhida.</t>
      </text>
    </comment>
    <comment ref="B1091" authorId="0" shapeId="0">
      <text>
        <t>Campo do cadastro custom. Em branco herda a base do livro, quando escolhida.</t>
      </text>
    </comment>
    <comment ref="F1091" authorId="0" shapeId="0">
      <text>
        <t>Lembrete marcado pelo jogador. Aprovação ocorre pelo bot no chat.</t>
      </text>
    </comment>
    <comment ref="J1091" authorId="0" shapeId="0">
      <text>
        <t>Campo do cadastro custom. Em branco herda a base do livro, quando escolhida.</t>
      </text>
    </comment>
    <comment ref="N1091" authorId="0" shapeId="0">
      <text>
        <t>Lembrete marcado pelo jogador. Aprovação ocorre pelo bot no chat.</t>
      </text>
    </comment>
    <comment ref="B1092" authorId="0" shapeId="0">
      <text>
        <t>Campo do cadastro custom. Em branco herda a base do livro, quando escolhida.</t>
      </text>
    </comment>
    <comment ref="J1092" authorId="0" shapeId="0">
      <text>
        <t>Campo do cadastro custom. Em branco herda a base do livro, quando escolhida.</t>
      </text>
    </comment>
    <comment ref="B1093" authorId="0" shapeId="0">
      <text>
        <t>Campo do cadastro custom. Em branco herda a base do livro, quando escolhida.</t>
      </text>
    </comment>
    <comment ref="J1093" authorId="0" shapeId="0">
      <text>
        <t>Campo do cadastro custom. Em branco herda a base do livro, quando escolhida.</t>
      </text>
    </comment>
    <comment ref="B1094" authorId="0" shapeId="0">
      <text>
        <t>Opcional. Nenhuma cria do zero. Com base, campos em branco e verificações específicas herdam o livro. Texto livre não cria automações.</t>
      </text>
    </comment>
    <comment ref="E1094" authorId="0" shapeId="0">
      <text>
        <t>Opcional. Nenhuma cria do zero. Com base, campos em branco e verificações específicas herdam o livro. Texto livre não cria automações.</t>
      </text>
    </comment>
    <comment ref="J1094" authorId="0" shapeId="0">
      <text>
        <t>Opcional. Nenhuma cria do zero. Com base, campos em branco e verificações específicas herdam o livro. Texto livre não cria automações.</t>
      </text>
    </comment>
    <comment ref="M1094" authorId="0" shapeId="0">
      <text>
        <t>Opcional. Nenhuma cria do zero. Com base, campos em branco e verificações específicas herdam o livro. Texto livre não cria automações.</t>
      </text>
    </comment>
    <comment ref="B1095" authorId="0" shapeId="0">
      <text>
        <t>Em branco herda a base; Nenhuma remove a Família. A técnica usa o estado cadastrado; entidades usam suas próprias Famílias abertas.</t>
      </text>
    </comment>
    <comment ref="E1095" authorId="0" shapeId="0">
      <text>
        <t>Em branco herda a base; Nenhuma remove a Família. A técnica usa o estado cadastrado; entidades usam suas próprias Famílias abertas.</t>
      </text>
    </comment>
    <comment ref="J1095" authorId="0" shapeId="0">
      <text>
        <t>Em branco herda a base; Nenhuma remove a Família. A técnica usa o estado cadastrado; entidades usam suas próprias Famílias abertas.</t>
      </text>
    </comment>
    <comment ref="M1095" authorId="0" shapeId="0">
      <text>
        <t>Em branco herda a base; Nenhuma remove a Família. A técnica usa o estado cadastrado; entidades usam suas próprias Famílias abertas.</t>
      </text>
    </comment>
    <comment ref="B1096" authorId="0" shapeId="0">
      <text>
        <t>Em branco herda a base. Sem base, escolha Leve, Média ou Pesada. Preços e desconto seguem a Classe da ficha.</t>
      </text>
    </comment>
    <comment ref="E1096" authorId="0" shapeId="0">
      <text>
        <t>Em branco herda a base. Sem base, escolha Leve, Média ou Pesada. Preços e desconto seguem a Classe da ficha.</t>
      </text>
    </comment>
    <comment ref="J1096" authorId="0" shapeId="0">
      <text>
        <t>Em branco herda a base. Sem base, escolha Leve, Média ou Pesada. Preços e desconto seguem a Classe da ficha.</t>
      </text>
    </comment>
    <comment ref="M1096" authorId="0" shapeId="0">
      <text>
        <t>Em branco herda a base. Sem base, escolha Leve, Média ou Pesada. Preços e desconto seguem a Classe da ficha.</t>
      </text>
    </comment>
    <comment ref="B1097" authorId="0" shapeId="0">
      <text>
        <t>Em branco herda a base. Sim indica que o efeito exige TR, inclusive em Forma de ataque.</t>
      </text>
    </comment>
    <comment ref="E1097" authorId="0" shapeId="0">
      <text>
        <t>Em branco herda a base. Sim indica que o efeito exige TR, inclusive em Forma de ataque.</t>
      </text>
    </comment>
    <comment ref="J1097" authorId="0" shapeId="0">
      <text>
        <t>Em branco herda a base. Sim indica que o efeito exige TR, inclusive em Forma de ataque.</t>
      </text>
    </comment>
    <comment ref="M1097" authorId="0" shapeId="0">
      <text>
        <t>Em branco herda a base. Sim indica que o efeito exige TR, inclusive em Forma de ataque.</t>
      </text>
    </comment>
    <comment ref="B1099" authorId="0" shapeId="0">
      <text>
        <t>Campo do cadastro custom. Em branco herda a base do livro, quando escolhida.</t>
      </text>
    </comment>
    <comment ref="J1099" authorId="0" shapeId="0">
      <text>
        <t>Campo do cadastro custom. Em branco herda a base do livro, quando escolhida.</t>
      </text>
    </comment>
    <comment ref="B1100" authorId="0" shapeId="0">
      <text>
        <t>Descreva requisitos, incompatibilidades e limite de compras. Verificações da base continuam; texto livre é conferido pelo mestre e pelo bot.</t>
      </text>
    </comment>
    <comment ref="J1100" authorId="0" shapeId="0">
      <text>
        <t>Descreva requisitos, incompatibilidades e limite de compras. Verificações da base continuam; texto livre é conferido pelo mestre e pelo bot.</t>
      </text>
    </comment>
    <comment ref="B1105" authorId="0" shapeId="0">
      <text>
        <t>Campo do cadastro custom. Em branco herda a base do livro, quando escolhida.</t>
      </text>
    </comment>
    <comment ref="J1105" authorId="0" shapeId="0">
      <text>
        <t>Campo do cadastro custom. Em branco herda a base do livro, quando escolhida.</t>
      </text>
    </comment>
    <comment ref="B1106" authorId="0" shapeId="0">
      <text>
        <t>Efeito completo da Melhoria. Números do personagem sem campo próprio são registrados em BÔNUS E MUDANÇAS.</t>
      </text>
    </comment>
    <comment ref="J1106" authorId="0" shapeId="0">
      <text>
        <t>Efeito completo da Melhoria. Números do personagem sem campo próprio são registrados em BÔNUS E MUDANÇAS.</t>
      </text>
    </comment>
    <comment ref="B1112" authorId="0" shapeId="0">
      <text>
        <t>Campo do cadastro custom. Em branco herda a base do livro, quando escolhida.</t>
      </text>
    </comment>
    <comment ref="J1112" authorId="0" shapeId="0">
      <text>
        <t>Campo do cadastro custom. Em branco herda a base do livro, quando escolhida.</t>
      </text>
    </comment>
    <comment ref="B1115" authorId="0" shapeId="0">
      <text>
        <t>Campo do cadastro custom. Em branco herda a base do livro, quando escolhida.</t>
      </text>
    </comment>
    <comment ref="J1115" authorId="0" shapeId="0">
      <text>
        <t>Campo do cadastro custom. Em branco herda a base do livro, quando escolhida.</t>
      </text>
    </comment>
    <comment ref="B1116" authorId="0" shapeId="0">
      <text>
        <t>Campo do cadastro custom. Em branco herda a base do livro, quando escolhida.</t>
      </text>
    </comment>
    <comment ref="F1116" authorId="0" shapeId="0">
      <text>
        <t>Campo do cadastro custom. Em branco herda a base do livro, quando escolhida.</t>
      </text>
    </comment>
    <comment ref="J1116" authorId="0" shapeId="0">
      <text>
        <t>Campo do cadastro custom. Em branco herda a base do livro, quando escolhida.</t>
      </text>
    </comment>
    <comment ref="N1116" authorId="0" shapeId="0">
      <text>
        <t>Campo do cadastro custom. Em branco herda a base do livro, quando escolhida.</t>
      </text>
    </comment>
    <comment ref="B1117" authorId="0" shapeId="0">
      <text>
        <t>Campo do cadastro custom. Em branco herda a base do livro, quando escolhida.</t>
      </text>
    </comment>
    <comment ref="F1117" authorId="0" shapeId="0">
      <text>
        <t>Lembrete marcado pelo jogador. Aprovação ocorre pelo bot no chat.</t>
      </text>
    </comment>
    <comment ref="J1117" authorId="0" shapeId="0">
      <text>
        <t>Campo do cadastro custom. Em branco herda a base do livro, quando escolhida.</t>
      </text>
    </comment>
    <comment ref="N1117" authorId="0" shapeId="0">
      <text>
        <t>Lembrete marcado pelo jogador. Aprovação ocorre pelo bot no chat.</t>
      </text>
    </comment>
    <comment ref="B1118" authorId="0" shapeId="0">
      <text>
        <t>Campo do cadastro custom. Em branco herda a base do livro, quando escolhida.</t>
      </text>
    </comment>
    <comment ref="J1118" authorId="0" shapeId="0">
      <text>
        <t>Campo do cadastro custom. Em branco herda a base do livro, quando escolhida.</t>
      </text>
    </comment>
    <comment ref="B1119" authorId="0" shapeId="0">
      <text>
        <t>Campo do cadastro custom. Em branco herda a base do livro, quando escolhida.</t>
      </text>
    </comment>
    <comment ref="J1119" authorId="0" shapeId="0">
      <text>
        <t>Campo do cadastro custom. Em branco herda a base do livro, quando escolhida.</t>
      </text>
    </comment>
    <comment ref="B1120" authorId="0" shapeId="0">
      <text>
        <t>Opcional. Nenhuma cria do zero. Com base, campos em branco e verificações específicas herdam o livro. Texto livre não cria automações.</t>
      </text>
    </comment>
    <comment ref="E1120" authorId="0" shapeId="0">
      <text>
        <t>Opcional. Nenhuma cria do zero. Com base, campos em branco e verificações específicas herdam o livro. Texto livre não cria automações.</t>
      </text>
    </comment>
    <comment ref="J1120" authorId="0" shapeId="0">
      <text>
        <t>Opcional. Nenhuma cria do zero. Com base, campos em branco e verificações específicas herdam o livro. Texto livre não cria automações.</t>
      </text>
    </comment>
    <comment ref="M1120" authorId="0" shapeId="0">
      <text>
        <t>Opcional. Nenhuma cria do zero. Com base, campos em branco e verificações específicas herdam o livro. Texto livre não cria automações.</t>
      </text>
    </comment>
    <comment ref="B1121" authorId="0" shapeId="0">
      <text>
        <t>Em branco herda a base; Nenhuma remove a Família. A técnica usa o estado cadastrado; entidades usam suas próprias Famílias abertas.</t>
      </text>
    </comment>
    <comment ref="E1121" authorId="0" shapeId="0">
      <text>
        <t>Em branco herda a base; Nenhuma remove a Família. A técnica usa o estado cadastrado; entidades usam suas próprias Famílias abertas.</t>
      </text>
    </comment>
    <comment ref="J1121" authorId="0" shapeId="0">
      <text>
        <t>Em branco herda a base; Nenhuma remove a Família. A técnica usa o estado cadastrado; entidades usam suas próprias Famílias abertas.</t>
      </text>
    </comment>
    <comment ref="M1121" authorId="0" shapeId="0">
      <text>
        <t>Em branco herda a base; Nenhuma remove a Família. A técnica usa o estado cadastrado; entidades usam suas próprias Famílias abertas.</t>
      </text>
    </comment>
    <comment ref="B1122" authorId="0" shapeId="0">
      <text>
        <t>Em branco herda a base. Sem base, escolha Leve, Média ou Pesada. Preços e desconto seguem a Classe da ficha.</t>
      </text>
    </comment>
    <comment ref="E1122" authorId="0" shapeId="0">
      <text>
        <t>Em branco herda a base. Sem base, escolha Leve, Média ou Pesada. Preços e desconto seguem a Classe da ficha.</t>
      </text>
    </comment>
    <comment ref="J1122" authorId="0" shapeId="0">
      <text>
        <t>Em branco herda a base. Sem base, escolha Leve, Média ou Pesada. Preços e desconto seguem a Classe da ficha.</t>
      </text>
    </comment>
    <comment ref="M1122" authorId="0" shapeId="0">
      <text>
        <t>Em branco herda a base. Sem base, escolha Leve, Média ou Pesada. Preços e desconto seguem a Classe da ficha.</t>
      </text>
    </comment>
    <comment ref="B1123" authorId="0" shapeId="0">
      <text>
        <t>Em branco herda a base. Sim indica que o efeito exige TR, inclusive em Forma de ataque.</t>
      </text>
    </comment>
    <comment ref="E1123" authorId="0" shapeId="0">
      <text>
        <t>Em branco herda a base. Sim indica que o efeito exige TR, inclusive em Forma de ataque.</t>
      </text>
    </comment>
    <comment ref="J1123" authorId="0" shapeId="0">
      <text>
        <t>Em branco herda a base. Sim indica que o efeito exige TR, inclusive em Forma de ataque.</t>
      </text>
    </comment>
    <comment ref="M1123" authorId="0" shapeId="0">
      <text>
        <t>Em branco herda a base. Sim indica que o efeito exige TR, inclusive em Forma de ataque.</t>
      </text>
    </comment>
    <comment ref="B1125" authorId="0" shapeId="0">
      <text>
        <t>Campo do cadastro custom. Em branco herda a base do livro, quando escolhida.</t>
      </text>
    </comment>
    <comment ref="J1125" authorId="0" shapeId="0">
      <text>
        <t>Campo do cadastro custom. Em branco herda a base do livro, quando escolhida.</t>
      </text>
    </comment>
    <comment ref="B1126" authorId="0" shapeId="0">
      <text>
        <t>Descreva requisitos, incompatibilidades e limite de compras. Verificações da base continuam; texto livre é conferido pelo mestre e pelo bot.</t>
      </text>
    </comment>
    <comment ref="J1126" authorId="0" shapeId="0">
      <text>
        <t>Descreva requisitos, incompatibilidades e limite de compras. Verificações da base continuam; texto livre é conferido pelo mestre e pelo bot.</t>
      </text>
    </comment>
    <comment ref="B1131" authorId="0" shapeId="0">
      <text>
        <t>Campo do cadastro custom. Em branco herda a base do livro, quando escolhida.</t>
      </text>
    </comment>
    <comment ref="J1131" authorId="0" shapeId="0">
      <text>
        <t>Campo do cadastro custom. Em branco herda a base do livro, quando escolhida.</t>
      </text>
    </comment>
    <comment ref="B1132" authorId="0" shapeId="0">
      <text>
        <t>Efeito completo da Melhoria. Números do personagem sem campo próprio são registrados em BÔNUS E MUDANÇAS.</t>
      </text>
    </comment>
    <comment ref="J1132" authorId="0" shapeId="0">
      <text>
        <t>Efeito completo da Melhoria. Números do personagem sem campo próprio são registrados em BÔNUS E MUDANÇAS.</t>
      </text>
    </comment>
    <comment ref="B1138" authorId="0" shapeId="0">
      <text>
        <t>Campo do cadastro custom. Em branco herda a base do livro, quando escolhida.</t>
      </text>
    </comment>
    <comment ref="J1138" authorId="0" shapeId="0">
      <text>
        <t>Campo do cadastro custom. Em branco herda a base do livro, quando escolhida.</t>
      </text>
    </comment>
    <comment ref="B1141" authorId="0" shapeId="0">
      <text>
        <t>Campo do cadastro custom. Em branco herda a base do livro, quando escolhida.</t>
      </text>
    </comment>
    <comment ref="J1141" authorId="0" shapeId="0">
      <text>
        <t>Campo do cadastro custom. Em branco herda a base do livro, quando escolhida.</t>
      </text>
    </comment>
    <comment ref="B1142" authorId="0" shapeId="0">
      <text>
        <t>Campo do cadastro custom. Em branco herda a base do livro, quando escolhida.</t>
      </text>
    </comment>
    <comment ref="F1142" authorId="0" shapeId="0">
      <text>
        <t>Campo do cadastro custom. Em branco herda a base do livro, quando escolhida.</t>
      </text>
    </comment>
    <comment ref="J1142" authorId="0" shapeId="0">
      <text>
        <t>Campo do cadastro custom. Em branco herda a base do livro, quando escolhida.</t>
      </text>
    </comment>
    <comment ref="N1142" authorId="0" shapeId="0">
      <text>
        <t>Campo do cadastro custom. Em branco herda a base do livro, quando escolhida.</t>
      </text>
    </comment>
    <comment ref="B1143" authorId="0" shapeId="0">
      <text>
        <t>Campo do cadastro custom. Em branco herda a base do livro, quando escolhida.</t>
      </text>
    </comment>
    <comment ref="F1143" authorId="0" shapeId="0">
      <text>
        <t>Lembrete marcado pelo jogador. Aprovação ocorre pelo bot no chat.</t>
      </text>
    </comment>
    <comment ref="J1143" authorId="0" shapeId="0">
      <text>
        <t>Campo do cadastro custom. Em branco herda a base do livro, quando escolhida.</t>
      </text>
    </comment>
    <comment ref="N1143" authorId="0" shapeId="0">
      <text>
        <t>Lembrete marcado pelo jogador. Aprovação ocorre pelo bot no chat.</t>
      </text>
    </comment>
    <comment ref="B1144" authorId="0" shapeId="0">
      <text>
        <t>Campo do cadastro custom. Em branco herda a base do livro, quando escolhida.</t>
      </text>
    </comment>
    <comment ref="J1144" authorId="0" shapeId="0">
      <text>
        <t>Campo do cadastro custom. Em branco herda a base do livro, quando escolhida.</t>
      </text>
    </comment>
    <comment ref="B1145" authorId="0" shapeId="0">
      <text>
        <t>Campo do cadastro custom. Em branco herda a base do livro, quando escolhida.</t>
      </text>
    </comment>
    <comment ref="J1145" authorId="0" shapeId="0">
      <text>
        <t>Campo do cadastro custom. Em branco herda a base do livro, quando escolhida.</t>
      </text>
    </comment>
    <comment ref="B1146" authorId="0" shapeId="0">
      <text>
        <t>Opcional. Nenhuma cria do zero. Com base, campos em branco e verificações específicas herdam o livro. Texto livre não cria automações.</t>
      </text>
    </comment>
    <comment ref="E1146" authorId="0" shapeId="0">
      <text>
        <t>Opcional. Nenhuma cria do zero. Com base, campos em branco e verificações específicas herdam o livro. Texto livre não cria automações.</t>
      </text>
    </comment>
    <comment ref="J1146" authorId="0" shapeId="0">
      <text>
        <t>Opcional. Nenhuma cria do zero. Com base, campos em branco e verificações específicas herdam o livro. Texto livre não cria automações.</t>
      </text>
    </comment>
    <comment ref="M1146" authorId="0" shapeId="0">
      <text>
        <t>Opcional. Nenhuma cria do zero. Com base, campos em branco e verificações específicas herdam o livro. Texto livre não cria automações.</t>
      </text>
    </comment>
    <comment ref="B1147" authorId="0" shapeId="0">
      <text>
        <t>Em branco herda a base; Nenhuma remove a Família. A técnica usa o estado cadastrado; entidades usam suas próprias Famílias abertas.</t>
      </text>
    </comment>
    <comment ref="E1147" authorId="0" shapeId="0">
      <text>
        <t>Em branco herda a base; Nenhuma remove a Família. A técnica usa o estado cadastrado; entidades usam suas próprias Famílias abertas.</t>
      </text>
    </comment>
    <comment ref="J1147" authorId="0" shapeId="0">
      <text>
        <t>Em branco herda a base; Nenhuma remove a Família. A técnica usa o estado cadastrado; entidades usam suas próprias Famílias abertas.</t>
      </text>
    </comment>
    <comment ref="M1147" authorId="0" shapeId="0">
      <text>
        <t>Em branco herda a base; Nenhuma remove a Família. A técnica usa o estado cadastrado; entidades usam suas próprias Famílias abertas.</t>
      </text>
    </comment>
    <comment ref="B1148" authorId="0" shapeId="0">
      <text>
        <t>Em branco herda a base. Sem base, escolha Leve, Média ou Pesada. Preços e desconto seguem a Classe da ficha.</t>
      </text>
    </comment>
    <comment ref="E1148" authorId="0" shapeId="0">
      <text>
        <t>Em branco herda a base. Sem base, escolha Leve, Média ou Pesada. Preços e desconto seguem a Classe da ficha.</t>
      </text>
    </comment>
    <comment ref="J1148" authorId="0" shapeId="0">
      <text>
        <t>Em branco herda a base. Sem base, escolha Leve, Média ou Pesada. Preços e desconto seguem a Classe da ficha.</t>
      </text>
    </comment>
    <comment ref="M1148" authorId="0" shapeId="0">
      <text>
        <t>Em branco herda a base. Sem base, escolha Leve, Média ou Pesada. Preços e desconto seguem a Classe da ficha.</t>
      </text>
    </comment>
    <comment ref="B1149" authorId="0" shapeId="0">
      <text>
        <t>Em branco herda a base. Sim indica que o efeito exige TR, inclusive em Forma de ataque.</t>
      </text>
    </comment>
    <comment ref="E1149" authorId="0" shapeId="0">
      <text>
        <t>Em branco herda a base. Sim indica que o efeito exige TR, inclusive em Forma de ataque.</t>
      </text>
    </comment>
    <comment ref="J1149" authorId="0" shapeId="0">
      <text>
        <t>Em branco herda a base. Sim indica que o efeito exige TR, inclusive em Forma de ataque.</t>
      </text>
    </comment>
    <comment ref="M1149" authorId="0" shapeId="0">
      <text>
        <t>Em branco herda a base. Sim indica que o efeito exige TR, inclusive em Forma de ataque.</t>
      </text>
    </comment>
    <comment ref="B1151" authorId="0" shapeId="0">
      <text>
        <t>Campo do cadastro custom. Em branco herda a base do livro, quando escolhida.</t>
      </text>
    </comment>
    <comment ref="J1151" authorId="0" shapeId="0">
      <text>
        <t>Campo do cadastro custom. Em branco herda a base do livro, quando escolhida.</t>
      </text>
    </comment>
    <comment ref="B1152" authorId="0" shapeId="0">
      <text>
        <t>Descreva requisitos, incompatibilidades e limite de compras. Verificações da base continuam; texto livre é conferido pelo mestre e pelo bot.</t>
      </text>
    </comment>
    <comment ref="J1152" authorId="0" shapeId="0">
      <text>
        <t>Descreva requisitos, incompatibilidades e limite de compras. Verificações da base continuam; texto livre é conferido pelo mestre e pelo bot.</t>
      </text>
    </comment>
    <comment ref="B1157" authorId="0" shapeId="0">
      <text>
        <t>Campo do cadastro custom. Em branco herda a base do livro, quando escolhida.</t>
      </text>
    </comment>
    <comment ref="J1157" authorId="0" shapeId="0">
      <text>
        <t>Campo do cadastro custom. Em branco herda a base do livro, quando escolhida.</t>
      </text>
    </comment>
    <comment ref="B1158" authorId="0" shapeId="0">
      <text>
        <t>Efeito completo da Melhoria. Números do personagem sem campo próprio são registrados em BÔNUS E MUDANÇAS.</t>
      </text>
    </comment>
    <comment ref="J1158" authorId="0" shapeId="0">
      <text>
        <t>Efeito completo da Melhoria. Números do personagem sem campo próprio são registrados em BÔNUS E MUDANÇAS.</t>
      </text>
    </comment>
    <comment ref="B1164" authorId="0" shapeId="0">
      <text>
        <t>Campo do cadastro custom. Em branco herda a base do livro, quando escolhida.</t>
      </text>
    </comment>
    <comment ref="J1164" authorId="0" shapeId="0">
      <text>
        <t>Campo do cadastro custom. Em branco herda a base do livro, quando escolhida.</t>
      </text>
    </comment>
    <comment ref="B1167" authorId="0" shapeId="0">
      <text>
        <t>Campo do cadastro custom. Em branco herda a base do livro, quando escolhida.</t>
      </text>
    </comment>
    <comment ref="J1167" authorId="0" shapeId="0">
      <text>
        <t>Campo do cadastro custom. Em branco herda a base do livro, quando escolhida.</t>
      </text>
    </comment>
    <comment ref="B1168" authorId="0" shapeId="0">
      <text>
        <t>Campo do cadastro custom. Em branco herda a base do livro, quando escolhida.</t>
      </text>
    </comment>
    <comment ref="F1168" authorId="0" shapeId="0">
      <text>
        <t>Campo do cadastro custom. Em branco herda a base do livro, quando escolhida.</t>
      </text>
    </comment>
    <comment ref="J1168" authorId="0" shapeId="0">
      <text>
        <t>Campo do cadastro custom. Em branco herda a base do livro, quando escolhida.</t>
      </text>
    </comment>
    <comment ref="N1168" authorId="0" shapeId="0">
      <text>
        <t>Campo do cadastro custom. Em branco herda a base do livro, quando escolhida.</t>
      </text>
    </comment>
    <comment ref="B1169" authorId="0" shapeId="0">
      <text>
        <t>Campo do cadastro custom. Em branco herda a base do livro, quando escolhida.</t>
      </text>
    </comment>
    <comment ref="F1169" authorId="0" shapeId="0">
      <text>
        <t>Lembrete marcado pelo jogador. Aprovação ocorre pelo bot no chat.</t>
      </text>
    </comment>
    <comment ref="J1169" authorId="0" shapeId="0">
      <text>
        <t>Campo do cadastro custom. Em branco herda a base do livro, quando escolhida.</t>
      </text>
    </comment>
    <comment ref="N1169" authorId="0" shapeId="0">
      <text>
        <t>Lembrete marcado pelo jogador. Aprovação ocorre pelo bot no chat.</t>
      </text>
    </comment>
    <comment ref="B1170" authorId="0" shapeId="0">
      <text>
        <t>Campo do cadastro custom. Em branco herda a base do livro, quando escolhida.</t>
      </text>
    </comment>
    <comment ref="J1170" authorId="0" shapeId="0">
      <text>
        <t>Campo do cadastro custom. Em branco herda a base do livro, quando escolhida.</t>
      </text>
    </comment>
    <comment ref="B1171" authorId="0" shapeId="0">
      <text>
        <t>Campo do cadastro custom. Em branco herda a base do livro, quando escolhida.</t>
      </text>
    </comment>
    <comment ref="J1171" authorId="0" shapeId="0">
      <text>
        <t>Campo do cadastro custom. Em branco herda a base do livro, quando escolhida.</t>
      </text>
    </comment>
    <comment ref="B1172" authorId="0" shapeId="0">
      <text>
        <t>Opcional. Nenhuma cria do zero. Com base, campos em branco e verificações específicas herdam o livro. Texto livre não cria automações.</t>
      </text>
    </comment>
    <comment ref="E1172" authorId="0" shapeId="0">
      <text>
        <t>Opcional. Nenhuma cria do zero. Com base, campos em branco e verificações específicas herdam o livro. Texto livre não cria automações.</t>
      </text>
    </comment>
    <comment ref="J1172" authorId="0" shapeId="0">
      <text>
        <t>Opcional. Nenhuma cria do zero. Com base, campos em branco e verificações específicas herdam o livro. Texto livre não cria automações.</t>
      </text>
    </comment>
    <comment ref="M1172" authorId="0" shapeId="0">
      <text>
        <t>Opcional. Nenhuma cria do zero. Com base, campos em branco e verificações específicas herdam o livro. Texto livre não cria automações.</t>
      </text>
    </comment>
    <comment ref="B1173" authorId="0" shapeId="0">
      <text>
        <t>Em branco herda a base; Nenhuma remove a Família. A técnica usa o estado cadastrado; entidades usam suas próprias Famílias abertas.</t>
      </text>
    </comment>
    <comment ref="E1173" authorId="0" shapeId="0">
      <text>
        <t>Em branco herda a base; Nenhuma remove a Família. A técnica usa o estado cadastrado; entidades usam suas próprias Famílias abertas.</t>
      </text>
    </comment>
    <comment ref="J1173" authorId="0" shapeId="0">
      <text>
        <t>Em branco herda a base; Nenhuma remove a Família. A técnica usa o estado cadastrado; entidades usam suas próprias Famílias abertas.</t>
      </text>
    </comment>
    <comment ref="M1173" authorId="0" shapeId="0">
      <text>
        <t>Em branco herda a base; Nenhuma remove a Família. A técnica usa o estado cadastrado; entidades usam suas próprias Famílias abertas.</t>
      </text>
    </comment>
    <comment ref="B1174" authorId="0" shapeId="0">
      <text>
        <t>Em branco herda a base. Sem base, escolha Leve, Média ou Pesada. Preços e desconto seguem a Classe da ficha.</t>
      </text>
    </comment>
    <comment ref="E1174" authorId="0" shapeId="0">
      <text>
        <t>Em branco herda a base. Sem base, escolha Leve, Média ou Pesada. Preços e desconto seguem a Classe da ficha.</t>
      </text>
    </comment>
    <comment ref="J1174" authorId="0" shapeId="0">
      <text>
        <t>Em branco herda a base. Sem base, escolha Leve, Média ou Pesada. Preços e desconto seguem a Classe da ficha.</t>
      </text>
    </comment>
    <comment ref="M1174" authorId="0" shapeId="0">
      <text>
        <t>Em branco herda a base. Sem base, escolha Leve, Média ou Pesada. Preços e desconto seguem a Classe da ficha.</t>
      </text>
    </comment>
    <comment ref="B1175" authorId="0" shapeId="0">
      <text>
        <t>Em branco herda a base. Sim indica que o efeito exige TR, inclusive em Forma de ataque.</t>
      </text>
    </comment>
    <comment ref="E1175" authorId="0" shapeId="0">
      <text>
        <t>Em branco herda a base. Sim indica que o efeito exige TR, inclusive em Forma de ataque.</t>
      </text>
    </comment>
    <comment ref="J1175" authorId="0" shapeId="0">
      <text>
        <t>Em branco herda a base. Sim indica que o efeito exige TR, inclusive em Forma de ataque.</t>
      </text>
    </comment>
    <comment ref="M1175" authorId="0" shapeId="0">
      <text>
        <t>Em branco herda a base. Sim indica que o efeito exige TR, inclusive em Forma de ataque.</t>
      </text>
    </comment>
    <comment ref="B1177" authorId="0" shapeId="0">
      <text>
        <t>Campo do cadastro custom. Em branco herda a base do livro, quando escolhida.</t>
      </text>
    </comment>
    <comment ref="J1177" authorId="0" shapeId="0">
      <text>
        <t>Campo do cadastro custom. Em branco herda a base do livro, quando escolhida.</t>
      </text>
    </comment>
    <comment ref="B1178" authorId="0" shapeId="0">
      <text>
        <t>Descreva requisitos, incompatibilidades e limite de compras. Verificações da base continuam; texto livre é conferido pelo mestre e pelo bot.</t>
      </text>
    </comment>
    <comment ref="J1178" authorId="0" shapeId="0">
      <text>
        <t>Descreva requisitos, incompatibilidades e limite de compras. Verificações da base continuam; texto livre é conferido pelo mestre e pelo bot.</t>
      </text>
    </comment>
    <comment ref="B1183" authorId="0" shapeId="0">
      <text>
        <t>Campo do cadastro custom. Em branco herda a base do livro, quando escolhida.</t>
      </text>
    </comment>
    <comment ref="J1183" authorId="0" shapeId="0">
      <text>
        <t>Campo do cadastro custom. Em branco herda a base do livro, quando escolhida.</t>
      </text>
    </comment>
    <comment ref="B1184" authorId="0" shapeId="0">
      <text>
        <t>Efeito completo da Melhoria. Números do personagem sem campo próprio são registrados em BÔNUS E MUDANÇAS.</t>
      </text>
    </comment>
    <comment ref="J1184" authorId="0" shapeId="0">
      <text>
        <t>Efeito completo da Melhoria. Números do personagem sem campo próprio são registrados em BÔNUS E MUDANÇAS.</t>
      </text>
    </comment>
    <comment ref="B1190" authorId="0" shapeId="0">
      <text>
        <t>Campo do cadastro custom. Em branco herda a base do livro, quando escolhida.</t>
      </text>
    </comment>
    <comment ref="J1190" authorId="0" shapeId="0">
      <text>
        <t>Campo do cadastro custom. Em branco herda a base do livro, quando escolhida.</t>
      </text>
    </comment>
    <comment ref="B1193" authorId="0" shapeId="0">
      <text>
        <t>Campo do cadastro custom. Em branco herda a base do livro, quando escolhida.</t>
      </text>
    </comment>
    <comment ref="J1193" authorId="0" shapeId="0">
      <text>
        <t>Campo do cadastro custom. Em branco herda a base do livro, quando escolhida.</t>
      </text>
    </comment>
    <comment ref="B1194" authorId="0" shapeId="0">
      <text>
        <t>Campo do cadastro custom. Em branco herda a base do livro, quando escolhida.</t>
      </text>
    </comment>
    <comment ref="F1194" authorId="0" shapeId="0">
      <text>
        <t>Campo do cadastro custom. Em branco herda a base do livro, quando escolhida.</t>
      </text>
    </comment>
    <comment ref="J1194" authorId="0" shapeId="0">
      <text>
        <t>Campo do cadastro custom. Em branco herda a base do livro, quando escolhida.</t>
      </text>
    </comment>
    <comment ref="N1194" authorId="0" shapeId="0">
      <text>
        <t>Campo do cadastro custom. Em branco herda a base do livro, quando escolhida.</t>
      </text>
    </comment>
    <comment ref="B1195" authorId="0" shapeId="0">
      <text>
        <t>Campo do cadastro custom. Em branco herda a base do livro, quando escolhida.</t>
      </text>
    </comment>
    <comment ref="F1195" authorId="0" shapeId="0">
      <text>
        <t>Lembrete marcado pelo jogador. Aprovação ocorre pelo bot no chat.</t>
      </text>
    </comment>
    <comment ref="J1195" authorId="0" shapeId="0">
      <text>
        <t>Campo do cadastro custom. Em branco herda a base do livro, quando escolhida.</t>
      </text>
    </comment>
    <comment ref="N1195" authorId="0" shapeId="0">
      <text>
        <t>Lembrete marcado pelo jogador. Aprovação ocorre pelo bot no chat.</t>
      </text>
    </comment>
    <comment ref="B1196" authorId="0" shapeId="0">
      <text>
        <t>Campo do cadastro custom. Em branco herda a base do livro, quando escolhida.</t>
      </text>
    </comment>
    <comment ref="J1196" authorId="0" shapeId="0">
      <text>
        <t>Campo do cadastro custom. Em branco herda a base do livro, quando escolhida.</t>
      </text>
    </comment>
    <comment ref="B1197" authorId="0" shapeId="0">
      <text>
        <t>Campo do cadastro custom. Em branco herda a base do livro, quando escolhida.</t>
      </text>
    </comment>
    <comment ref="J1197" authorId="0" shapeId="0">
      <text>
        <t>Campo do cadastro custom. Em branco herda a base do livro, quando escolhida.</t>
      </text>
    </comment>
    <comment ref="B1198" authorId="0" shapeId="0">
      <text>
        <t>Opcional. Nenhuma cria do zero. Com base, campos em branco e verificações específicas herdam o livro. Texto livre não cria automações.</t>
      </text>
    </comment>
    <comment ref="E1198" authorId="0" shapeId="0">
      <text>
        <t>Opcional. Nenhuma cria do zero. Com base, campos em branco e verificações específicas herdam o livro. Texto livre não cria automações.</t>
      </text>
    </comment>
    <comment ref="J1198" authorId="0" shapeId="0">
      <text>
        <t>Opcional. Nenhuma cria do zero. Com base, campos em branco e verificações específicas herdam o livro. Texto livre não cria automações.</t>
      </text>
    </comment>
    <comment ref="M1198" authorId="0" shapeId="0">
      <text>
        <t>Opcional. Nenhuma cria do zero. Com base, campos em branco e verificações específicas herdam o livro. Texto livre não cria automações.</t>
      </text>
    </comment>
    <comment ref="B1199" authorId="0" shapeId="0">
      <text>
        <t>Em branco herda a base; Nenhuma remove a Família. A técnica usa o estado cadastrado; entidades usam suas próprias Famílias abertas.</t>
      </text>
    </comment>
    <comment ref="E1199" authorId="0" shapeId="0">
      <text>
        <t>Em branco herda a base; Nenhuma remove a Família. A técnica usa o estado cadastrado; entidades usam suas próprias Famílias abertas.</t>
      </text>
    </comment>
    <comment ref="J1199" authorId="0" shapeId="0">
      <text>
        <t>Em branco herda a base; Nenhuma remove a Família. A técnica usa o estado cadastrado; entidades usam suas próprias Famílias abertas.</t>
      </text>
    </comment>
    <comment ref="M1199" authorId="0" shapeId="0">
      <text>
        <t>Em branco herda a base; Nenhuma remove a Família. A técnica usa o estado cadastrado; entidades usam suas próprias Famílias abertas.</t>
      </text>
    </comment>
    <comment ref="B1200" authorId="0" shapeId="0">
      <text>
        <t>Em branco herda a base. Sem base, escolha Leve, Média ou Pesada. Preços e desconto seguem a Classe da ficha.</t>
      </text>
    </comment>
    <comment ref="E1200" authorId="0" shapeId="0">
      <text>
        <t>Em branco herda a base. Sem base, escolha Leve, Média ou Pesada. Preços e desconto seguem a Classe da ficha.</t>
      </text>
    </comment>
    <comment ref="J1200" authorId="0" shapeId="0">
      <text>
        <t>Em branco herda a base. Sem base, escolha Leve, Média ou Pesada. Preços e desconto seguem a Classe da ficha.</t>
      </text>
    </comment>
    <comment ref="M1200" authorId="0" shapeId="0">
      <text>
        <t>Em branco herda a base. Sem base, escolha Leve, Média ou Pesada. Preços e desconto seguem a Classe da ficha.</t>
      </text>
    </comment>
    <comment ref="B1201" authorId="0" shapeId="0">
      <text>
        <t>Em branco herda a base. Sim indica que o efeito exige TR, inclusive em Forma de ataque.</t>
      </text>
    </comment>
    <comment ref="E1201" authorId="0" shapeId="0">
      <text>
        <t>Em branco herda a base. Sim indica que o efeito exige TR, inclusive em Forma de ataque.</t>
      </text>
    </comment>
    <comment ref="J1201" authorId="0" shapeId="0">
      <text>
        <t>Em branco herda a base. Sim indica que o efeito exige TR, inclusive em Forma de ataque.</t>
      </text>
    </comment>
    <comment ref="M1201" authorId="0" shapeId="0">
      <text>
        <t>Em branco herda a base. Sim indica que o efeito exige TR, inclusive em Forma de ataque.</t>
      </text>
    </comment>
    <comment ref="B1203" authorId="0" shapeId="0">
      <text>
        <t>Campo do cadastro custom. Em branco herda a base do livro, quando escolhida.</t>
      </text>
    </comment>
    <comment ref="J1203" authorId="0" shapeId="0">
      <text>
        <t>Campo do cadastro custom. Em branco herda a base do livro, quando escolhida.</t>
      </text>
    </comment>
    <comment ref="B1204" authorId="0" shapeId="0">
      <text>
        <t>Descreva requisitos, incompatibilidades e limite de compras. Verificações da base continuam; texto livre é conferido pelo mestre e pelo bot.</t>
      </text>
    </comment>
    <comment ref="J1204" authorId="0" shapeId="0">
      <text>
        <t>Descreva requisitos, incompatibilidades e limite de compras. Verificações da base continuam; texto livre é conferido pelo mestre e pelo bot.</t>
      </text>
    </comment>
    <comment ref="B1209" authorId="0" shapeId="0">
      <text>
        <t>Campo do cadastro custom. Em branco herda a base do livro, quando escolhida.</t>
      </text>
    </comment>
    <comment ref="J1209" authorId="0" shapeId="0">
      <text>
        <t>Campo do cadastro custom. Em branco herda a base do livro, quando escolhida.</t>
      </text>
    </comment>
    <comment ref="B1210" authorId="0" shapeId="0">
      <text>
        <t>Efeito completo da Melhoria. Números do personagem sem campo próprio são registrados em BÔNUS E MUDANÇAS.</t>
      </text>
    </comment>
    <comment ref="J1210" authorId="0" shapeId="0">
      <text>
        <t>Efeito completo da Melhoria. Números do personagem sem campo próprio são registrados em BÔNUS E MUDANÇAS.</t>
      </text>
    </comment>
    <comment ref="B1216" authorId="0" shapeId="0">
      <text>
        <t>Campo do cadastro custom. Em branco herda a base do livro, quando escolhida.</t>
      </text>
    </comment>
    <comment ref="J1216" authorId="0" shapeId="0">
      <text>
        <t>Campo do cadastro custom. Em branco herda a base do livro, quando escolhida.</t>
      </text>
    </comment>
    <comment ref="B1219" authorId="0" shapeId="0">
      <text>
        <t>Campo do cadastro custom. Em branco herda a base do livro, quando escolhida.</t>
      </text>
    </comment>
    <comment ref="J1219" authorId="0" shapeId="0">
      <text>
        <t>Campo do cadastro custom. Em branco herda a base do livro, quando escolhida.</t>
      </text>
    </comment>
    <comment ref="B1220" authorId="0" shapeId="0">
      <text>
        <t>Campo do cadastro custom. Em branco herda a base do livro, quando escolhida.</t>
      </text>
    </comment>
    <comment ref="F1220" authorId="0" shapeId="0">
      <text>
        <t>Campo do cadastro custom. Em branco herda a base do livro, quando escolhida.</t>
      </text>
    </comment>
    <comment ref="J1220" authorId="0" shapeId="0">
      <text>
        <t>Campo do cadastro custom. Em branco herda a base do livro, quando escolhida.</t>
      </text>
    </comment>
    <comment ref="N1220" authorId="0" shapeId="0">
      <text>
        <t>Campo do cadastro custom. Em branco herda a base do livro, quando escolhida.</t>
      </text>
    </comment>
    <comment ref="B1221" authorId="0" shapeId="0">
      <text>
        <t>Campo do cadastro custom. Em branco herda a base do livro, quando escolhida.</t>
      </text>
    </comment>
    <comment ref="F1221" authorId="0" shapeId="0">
      <text>
        <t>Lembrete marcado pelo jogador. Aprovação ocorre pelo bot no chat.</t>
      </text>
    </comment>
    <comment ref="J1221" authorId="0" shapeId="0">
      <text>
        <t>Campo do cadastro custom. Em branco herda a base do livro, quando escolhida.</t>
      </text>
    </comment>
    <comment ref="N1221" authorId="0" shapeId="0">
      <text>
        <t>Lembrete marcado pelo jogador. Aprovação ocorre pelo bot no chat.</t>
      </text>
    </comment>
    <comment ref="B1222" authorId="0" shapeId="0">
      <text>
        <t>Campo do cadastro custom. Em branco herda a base do livro, quando escolhida.</t>
      </text>
    </comment>
    <comment ref="J1222" authorId="0" shapeId="0">
      <text>
        <t>Campo do cadastro custom. Em branco herda a base do livro, quando escolhida.</t>
      </text>
    </comment>
    <comment ref="B1223" authorId="0" shapeId="0">
      <text>
        <t>Campo do cadastro custom. Em branco herda a base do livro, quando escolhida.</t>
      </text>
    </comment>
    <comment ref="J1223" authorId="0" shapeId="0">
      <text>
        <t>Campo do cadastro custom. Em branco herda a base do livro, quando escolhida.</t>
      </text>
    </comment>
    <comment ref="B1224" authorId="0" shapeId="0">
      <text>
        <t>Opcional. Nenhuma cria do zero. Com base, campos em branco e verificações específicas herdam o livro. Texto livre não cria automações.</t>
      </text>
    </comment>
    <comment ref="E1224" authorId="0" shapeId="0">
      <text>
        <t>Opcional. Nenhuma cria do zero. Com base, campos em branco e verificações específicas herdam o livro. Texto livre não cria automações.</t>
      </text>
    </comment>
    <comment ref="J1224" authorId="0" shapeId="0">
      <text>
        <t>Opcional. Nenhuma cria do zero. Com base, campos em branco e verificações específicas herdam o livro. Texto livre não cria automações.</t>
      </text>
    </comment>
    <comment ref="M1224" authorId="0" shapeId="0">
      <text>
        <t>Opcional. Nenhuma cria do zero. Com base, campos em branco e verificações específicas herdam o livro. Texto livre não cria automações.</t>
      </text>
    </comment>
    <comment ref="B1225" authorId="0" shapeId="0">
      <text>
        <t>Em branco herda a base; Nenhuma remove a Família. A técnica usa o estado cadastrado; entidades usam suas próprias Famílias abertas.</t>
      </text>
    </comment>
    <comment ref="E1225" authorId="0" shapeId="0">
      <text>
        <t>Em branco herda a base; Nenhuma remove a Família. A técnica usa o estado cadastrado; entidades usam suas próprias Famílias abertas.</t>
      </text>
    </comment>
    <comment ref="J1225" authorId="0" shapeId="0">
      <text>
        <t>Em branco herda a base; Nenhuma remove a Família. A técnica usa o estado cadastrado; entidades usam suas próprias Famílias abertas.</t>
      </text>
    </comment>
    <comment ref="M1225" authorId="0" shapeId="0">
      <text>
        <t>Em branco herda a base; Nenhuma remove a Família. A técnica usa o estado cadastrado; entidades usam suas próprias Famílias abertas.</t>
      </text>
    </comment>
    <comment ref="B1226" authorId="0" shapeId="0">
      <text>
        <t>Em branco herda a base. Sem base, escolha Leve, Média ou Pesada. Preços e desconto seguem a Classe da ficha.</t>
      </text>
    </comment>
    <comment ref="E1226" authorId="0" shapeId="0">
      <text>
        <t>Em branco herda a base. Sem base, escolha Leve, Média ou Pesada. Preços e desconto seguem a Classe da ficha.</t>
      </text>
    </comment>
    <comment ref="J1226" authorId="0" shapeId="0">
      <text>
        <t>Em branco herda a base. Sem base, escolha Leve, Média ou Pesada. Preços e desconto seguem a Classe da ficha.</t>
      </text>
    </comment>
    <comment ref="M1226" authorId="0" shapeId="0">
      <text>
        <t>Em branco herda a base. Sem base, escolha Leve, Média ou Pesada. Preços e desconto seguem a Classe da ficha.</t>
      </text>
    </comment>
    <comment ref="B1227" authorId="0" shapeId="0">
      <text>
        <t>Em branco herda a base. Sim indica que o efeito exige TR, inclusive em Forma de ataque.</t>
      </text>
    </comment>
    <comment ref="E1227" authorId="0" shapeId="0">
      <text>
        <t>Em branco herda a base. Sim indica que o efeito exige TR, inclusive em Forma de ataque.</t>
      </text>
    </comment>
    <comment ref="J1227" authorId="0" shapeId="0">
      <text>
        <t>Em branco herda a base. Sim indica que o efeito exige TR, inclusive em Forma de ataque.</t>
      </text>
    </comment>
    <comment ref="M1227" authorId="0" shapeId="0">
      <text>
        <t>Em branco herda a base. Sim indica que o efeito exige TR, inclusive em Forma de ataque.</t>
      </text>
    </comment>
    <comment ref="B1229" authorId="0" shapeId="0">
      <text>
        <t>Campo do cadastro custom. Em branco herda a base do livro, quando escolhida.</t>
      </text>
    </comment>
    <comment ref="J1229" authorId="0" shapeId="0">
      <text>
        <t>Campo do cadastro custom. Em branco herda a base do livro, quando escolhida.</t>
      </text>
    </comment>
    <comment ref="B1230" authorId="0" shapeId="0">
      <text>
        <t>Descreva requisitos, incompatibilidades e limite de compras. Verificações da base continuam; texto livre é conferido pelo mestre e pelo bot.</t>
      </text>
    </comment>
    <comment ref="J1230" authorId="0" shapeId="0">
      <text>
        <t>Descreva requisitos, incompatibilidades e limite de compras. Verificações da base continuam; texto livre é conferido pelo mestre e pelo bot.</t>
      </text>
    </comment>
    <comment ref="B1235" authorId="0" shapeId="0">
      <text>
        <t>Campo do cadastro custom. Em branco herda a base do livro, quando escolhida.</t>
      </text>
    </comment>
    <comment ref="J1235" authorId="0" shapeId="0">
      <text>
        <t>Campo do cadastro custom. Em branco herda a base do livro, quando escolhida.</t>
      </text>
    </comment>
    <comment ref="B1236" authorId="0" shapeId="0">
      <text>
        <t>Efeito completo da Melhoria. Números do personagem sem campo próprio são registrados em BÔNUS E MUDANÇAS.</t>
      </text>
    </comment>
    <comment ref="J1236" authorId="0" shapeId="0">
      <text>
        <t>Efeito completo da Melhoria. Números do personagem sem campo próprio são registrados em BÔNUS E MUDANÇAS.</t>
      </text>
    </comment>
    <comment ref="B1242" authorId="0" shapeId="0">
      <text>
        <t>Campo do cadastro custom. Em branco herda a base do livro, quando escolhida.</t>
      </text>
    </comment>
    <comment ref="J1242" authorId="0" shapeId="0">
      <text>
        <t>Campo do cadastro custom. Em branco herda a base do livro, quando escolhida.</t>
      </text>
    </comment>
    <comment ref="B1245" authorId="0" shapeId="0">
      <text>
        <t>Campo do cadastro custom. Em branco herda a base do livro, quando escolhida.</t>
      </text>
    </comment>
    <comment ref="J1245" authorId="0" shapeId="0">
      <text>
        <t>Campo do cadastro custom. Em branco herda a base do livro, quando escolhida.</t>
      </text>
    </comment>
    <comment ref="B1246" authorId="0" shapeId="0">
      <text>
        <t>Campo do cadastro custom. Em branco herda a base do livro, quando escolhida.</t>
      </text>
    </comment>
    <comment ref="F1246" authorId="0" shapeId="0">
      <text>
        <t>Campo do cadastro custom. Em branco herda a base do livro, quando escolhida.</t>
      </text>
    </comment>
    <comment ref="J1246" authorId="0" shapeId="0">
      <text>
        <t>Campo do cadastro custom. Em branco herda a base do livro, quando escolhida.</t>
      </text>
    </comment>
    <comment ref="N1246" authorId="0" shapeId="0">
      <text>
        <t>Campo do cadastro custom. Em branco herda a base do livro, quando escolhida.</t>
      </text>
    </comment>
    <comment ref="B1247" authorId="0" shapeId="0">
      <text>
        <t>Campo do cadastro custom. Em branco herda a base do livro, quando escolhida.</t>
      </text>
    </comment>
    <comment ref="F1247" authorId="0" shapeId="0">
      <text>
        <t>Lembrete marcado pelo jogador. Aprovação ocorre pelo bot no chat.</t>
      </text>
    </comment>
    <comment ref="J1247" authorId="0" shapeId="0">
      <text>
        <t>Campo do cadastro custom. Em branco herda a base do livro, quando escolhida.</t>
      </text>
    </comment>
    <comment ref="N1247" authorId="0" shapeId="0">
      <text>
        <t>Lembrete marcado pelo jogador. Aprovação ocorre pelo bot no chat.</t>
      </text>
    </comment>
    <comment ref="B1248" authorId="0" shapeId="0">
      <text>
        <t>Campo do cadastro custom. Em branco herda a base do livro, quando escolhida.</t>
      </text>
    </comment>
    <comment ref="J1248" authorId="0" shapeId="0">
      <text>
        <t>Campo do cadastro custom. Em branco herda a base do livro, quando escolhida.</t>
      </text>
    </comment>
    <comment ref="B1249" authorId="0" shapeId="0">
      <text>
        <t>Campo do cadastro custom. Em branco herda a base do livro, quando escolhida.</t>
      </text>
    </comment>
    <comment ref="J1249" authorId="0" shapeId="0">
      <text>
        <t>Campo do cadastro custom. Em branco herda a base do livro, quando escolhida.</t>
      </text>
    </comment>
    <comment ref="B1250" authorId="0" shapeId="0">
      <text>
        <t>Opcional. Nenhuma cria do zero. Com base, campos em branco e verificações específicas herdam o livro. Texto livre não cria automações.</t>
      </text>
    </comment>
    <comment ref="E1250" authorId="0" shapeId="0">
      <text>
        <t>Opcional. Nenhuma cria do zero. Com base, campos em branco e verificações específicas herdam o livro. Texto livre não cria automações.</t>
      </text>
    </comment>
    <comment ref="J1250" authorId="0" shapeId="0">
      <text>
        <t>Opcional. Nenhuma cria do zero. Com base, campos em branco e verificações específicas herdam o livro. Texto livre não cria automações.</t>
      </text>
    </comment>
    <comment ref="M1250" authorId="0" shapeId="0">
      <text>
        <t>Opcional. Nenhuma cria do zero. Com base, campos em branco e verificações específicas herdam o livro. Texto livre não cria automações.</t>
      </text>
    </comment>
    <comment ref="B1251" authorId="0" shapeId="0">
      <text>
        <t>Em branco herda a base; Nenhuma remove a Família. A técnica usa o estado cadastrado; entidades usam suas próprias Famílias abertas.</t>
      </text>
    </comment>
    <comment ref="E1251" authorId="0" shapeId="0">
      <text>
        <t>Em branco herda a base; Nenhuma remove a Família. A técnica usa o estado cadastrado; entidades usam suas próprias Famílias abertas.</t>
      </text>
    </comment>
    <comment ref="J1251" authorId="0" shapeId="0">
      <text>
        <t>Em branco herda a base; Nenhuma remove a Família. A técnica usa o estado cadastrado; entidades usam suas próprias Famílias abertas.</t>
      </text>
    </comment>
    <comment ref="M1251" authorId="0" shapeId="0">
      <text>
        <t>Em branco herda a base; Nenhuma remove a Família. A técnica usa o estado cadastrado; entidades usam suas próprias Famílias abertas.</t>
      </text>
    </comment>
    <comment ref="B1252" authorId="0" shapeId="0">
      <text>
        <t>Em branco herda a base. Sem base, escolha Leve, Média ou Pesada. Preços e desconto seguem a Classe da ficha.</t>
      </text>
    </comment>
    <comment ref="E1252" authorId="0" shapeId="0">
      <text>
        <t>Em branco herda a base. Sem base, escolha Leve, Média ou Pesada. Preços e desconto seguem a Classe da ficha.</t>
      </text>
    </comment>
    <comment ref="J1252" authorId="0" shapeId="0">
      <text>
        <t>Em branco herda a base. Sem base, escolha Leve, Média ou Pesada. Preços e desconto seguem a Classe da ficha.</t>
      </text>
    </comment>
    <comment ref="M1252" authorId="0" shapeId="0">
      <text>
        <t>Em branco herda a base. Sem base, escolha Leve, Média ou Pesada. Preços e desconto seguem a Classe da ficha.</t>
      </text>
    </comment>
    <comment ref="B1253" authorId="0" shapeId="0">
      <text>
        <t>Em branco herda a base. Sim indica que o efeito exige TR, inclusive em Forma de ataque.</t>
      </text>
    </comment>
    <comment ref="E1253" authorId="0" shapeId="0">
      <text>
        <t>Em branco herda a base. Sim indica que o efeito exige TR, inclusive em Forma de ataque.</t>
      </text>
    </comment>
    <comment ref="J1253" authorId="0" shapeId="0">
      <text>
        <t>Em branco herda a base. Sim indica que o efeito exige TR, inclusive em Forma de ataque.</t>
      </text>
    </comment>
    <comment ref="M1253" authorId="0" shapeId="0">
      <text>
        <t>Em branco herda a base. Sim indica que o efeito exige TR, inclusive em Forma de ataque.</t>
      </text>
    </comment>
    <comment ref="B1255" authorId="0" shapeId="0">
      <text>
        <t>Campo do cadastro custom. Em branco herda a base do livro, quando escolhida.</t>
      </text>
    </comment>
    <comment ref="J1255" authorId="0" shapeId="0">
      <text>
        <t>Campo do cadastro custom. Em branco herda a base do livro, quando escolhida.</t>
      </text>
    </comment>
    <comment ref="B1256" authorId="0" shapeId="0">
      <text>
        <t>Descreva requisitos, incompatibilidades e limite de compras. Verificações da base continuam; texto livre é conferido pelo mestre e pelo bot.</t>
      </text>
    </comment>
    <comment ref="J1256" authorId="0" shapeId="0">
      <text>
        <t>Descreva requisitos, incompatibilidades e limite de compras. Verificações da base continuam; texto livre é conferido pelo mestre e pelo bot.</t>
      </text>
    </comment>
    <comment ref="B1261" authorId="0" shapeId="0">
      <text>
        <t>Campo do cadastro custom. Em branco herda a base do livro, quando escolhida.</t>
      </text>
    </comment>
    <comment ref="J1261" authorId="0" shapeId="0">
      <text>
        <t>Campo do cadastro custom. Em branco herda a base do livro, quando escolhida.</t>
      </text>
    </comment>
    <comment ref="B1262" authorId="0" shapeId="0">
      <text>
        <t>Efeito completo da Melhoria. Números do personagem sem campo próprio são registrados em BÔNUS E MUDANÇAS.</t>
      </text>
    </comment>
    <comment ref="J1262" authorId="0" shapeId="0">
      <text>
        <t>Efeito completo da Melhoria. Números do personagem sem campo próprio são registrados em BÔNUS E MUDANÇAS.</t>
      </text>
    </comment>
    <comment ref="B1268" authorId="0" shapeId="0">
      <text>
        <t>Campo do cadastro custom. Em branco herda a base do livro, quando escolhida.</t>
      </text>
    </comment>
    <comment ref="J1268" authorId="0" shapeId="0">
      <text>
        <t>Campo do cadastro custom. Em branco herda a base do livro, quando escolhida.</t>
      </text>
    </comment>
    <comment ref="B1271" authorId="0" shapeId="0">
      <text>
        <t>Campo do cadastro custom. Em branco herda a base do livro, quando escolhida.</t>
      </text>
    </comment>
    <comment ref="J1271" authorId="0" shapeId="0">
      <text>
        <t>Campo do cadastro custom. Em branco herda a base do livro, quando escolhida.</t>
      </text>
    </comment>
    <comment ref="B1272" authorId="0" shapeId="0">
      <text>
        <t>Campo do cadastro custom. Em branco herda a base do livro, quando escolhida.</t>
      </text>
    </comment>
    <comment ref="F1272" authorId="0" shapeId="0">
      <text>
        <t>Campo do cadastro custom. Em branco herda a base do livro, quando escolhida.</t>
      </text>
    </comment>
    <comment ref="J1272" authorId="0" shapeId="0">
      <text>
        <t>Campo do cadastro custom. Em branco herda a base do livro, quando escolhida.</t>
      </text>
    </comment>
    <comment ref="N1272" authorId="0" shapeId="0">
      <text>
        <t>Campo do cadastro custom. Em branco herda a base do livro, quando escolhida.</t>
      </text>
    </comment>
    <comment ref="B1273" authorId="0" shapeId="0">
      <text>
        <t>Campo do cadastro custom. Em branco herda a base do livro, quando escolhida.</t>
      </text>
    </comment>
    <comment ref="F1273" authorId="0" shapeId="0">
      <text>
        <t>Lembrete marcado pelo jogador. Aprovação ocorre pelo bot no chat.</t>
      </text>
    </comment>
    <comment ref="J1273" authorId="0" shapeId="0">
      <text>
        <t>Campo do cadastro custom. Em branco herda a base do livro, quando escolhida.</t>
      </text>
    </comment>
    <comment ref="N1273" authorId="0" shapeId="0">
      <text>
        <t>Lembrete marcado pelo jogador. Aprovação ocorre pelo bot no chat.</t>
      </text>
    </comment>
    <comment ref="B1274" authorId="0" shapeId="0">
      <text>
        <t>Campo do cadastro custom. Em branco herda a base do livro, quando escolhida.</t>
      </text>
    </comment>
    <comment ref="J1274" authorId="0" shapeId="0">
      <text>
        <t>Campo do cadastro custom. Em branco herda a base do livro, quando escolhida.</t>
      </text>
    </comment>
    <comment ref="B1275" authorId="0" shapeId="0">
      <text>
        <t>Campo do cadastro custom. Em branco herda a base do livro, quando escolhida.</t>
      </text>
    </comment>
    <comment ref="J1275" authorId="0" shapeId="0">
      <text>
        <t>Campo do cadastro custom. Em branco herda a base do livro, quando escolhida.</t>
      </text>
    </comment>
    <comment ref="B1276" authorId="0" shapeId="0">
      <text>
        <t>Opcional. Nenhuma cria do zero. Com base, campos em branco e verificações específicas herdam o livro. Texto livre não cria automações.</t>
      </text>
    </comment>
    <comment ref="E1276" authorId="0" shapeId="0">
      <text>
        <t>Opcional. Nenhuma cria do zero. Com base, campos em branco e verificações específicas herdam o livro. Texto livre não cria automações.</t>
      </text>
    </comment>
    <comment ref="J1276" authorId="0" shapeId="0">
      <text>
        <t>Opcional. Nenhuma cria do zero. Com base, campos em branco e verificações específicas herdam o livro. Texto livre não cria automações.</t>
      </text>
    </comment>
    <comment ref="M1276" authorId="0" shapeId="0">
      <text>
        <t>Opcional. Nenhuma cria do zero. Com base, campos em branco e verificações específicas herdam o livro. Texto livre não cria automações.</t>
      </text>
    </comment>
    <comment ref="B1277" authorId="0" shapeId="0">
      <text>
        <t>Em branco herda a base; Nenhuma remove a Família. A técnica usa o estado cadastrado; entidades usam suas próprias Famílias abertas.</t>
      </text>
    </comment>
    <comment ref="E1277" authorId="0" shapeId="0">
      <text>
        <t>Em branco herda a base; Nenhuma remove a Família. A técnica usa o estado cadastrado; entidades usam suas próprias Famílias abertas.</t>
      </text>
    </comment>
    <comment ref="J1277" authorId="0" shapeId="0">
      <text>
        <t>Em branco herda a base; Nenhuma remove a Família. A técnica usa o estado cadastrado; entidades usam suas próprias Famílias abertas.</t>
      </text>
    </comment>
    <comment ref="M1277" authorId="0" shapeId="0">
      <text>
        <t>Em branco herda a base; Nenhuma remove a Família. A técnica usa o estado cadastrado; entidades usam suas próprias Famílias abertas.</t>
      </text>
    </comment>
    <comment ref="B1278" authorId="0" shapeId="0">
      <text>
        <t>Em branco herda a base. Sem base, escolha Leve, Média ou Pesada. Preços e desconto seguem a Classe da ficha.</t>
      </text>
    </comment>
    <comment ref="E1278" authorId="0" shapeId="0">
      <text>
        <t>Em branco herda a base. Sem base, escolha Leve, Média ou Pesada. Preços e desconto seguem a Classe da ficha.</t>
      </text>
    </comment>
    <comment ref="J1278" authorId="0" shapeId="0">
      <text>
        <t>Em branco herda a base. Sem base, escolha Leve, Média ou Pesada. Preços e desconto seguem a Classe da ficha.</t>
      </text>
    </comment>
    <comment ref="M1278" authorId="0" shapeId="0">
      <text>
        <t>Em branco herda a base. Sem base, escolha Leve, Média ou Pesada. Preços e desconto seguem a Classe da ficha.</t>
      </text>
    </comment>
    <comment ref="B1279" authorId="0" shapeId="0">
      <text>
        <t>Em branco herda a base. Sim indica que o efeito exige TR, inclusive em Forma de ataque.</t>
      </text>
    </comment>
    <comment ref="E1279" authorId="0" shapeId="0">
      <text>
        <t>Em branco herda a base. Sim indica que o efeito exige TR, inclusive em Forma de ataque.</t>
      </text>
    </comment>
    <comment ref="J1279" authorId="0" shapeId="0">
      <text>
        <t>Em branco herda a base. Sim indica que o efeito exige TR, inclusive em Forma de ataque.</t>
      </text>
    </comment>
    <comment ref="M1279" authorId="0" shapeId="0">
      <text>
        <t>Em branco herda a base. Sim indica que o efeito exige TR, inclusive em Forma de ataque.</t>
      </text>
    </comment>
    <comment ref="B1281" authorId="0" shapeId="0">
      <text>
        <t>Campo do cadastro custom. Em branco herda a base do livro, quando escolhida.</t>
      </text>
    </comment>
    <comment ref="J1281" authorId="0" shapeId="0">
      <text>
        <t>Campo do cadastro custom. Em branco herda a base do livro, quando escolhida.</t>
      </text>
    </comment>
    <comment ref="B1282" authorId="0" shapeId="0">
      <text>
        <t>Descreva requisitos, incompatibilidades e limite de compras. Verificações da base continuam; texto livre é conferido pelo mestre e pelo bot.</t>
      </text>
    </comment>
    <comment ref="J1282" authorId="0" shapeId="0">
      <text>
        <t>Descreva requisitos, incompatibilidades e limite de compras. Verificações da base continuam; texto livre é conferido pelo mestre e pelo bot.</t>
      </text>
    </comment>
    <comment ref="B1287" authorId="0" shapeId="0">
      <text>
        <t>Campo do cadastro custom. Em branco herda a base do livro, quando escolhida.</t>
      </text>
    </comment>
    <comment ref="J1287" authorId="0" shapeId="0">
      <text>
        <t>Campo do cadastro custom. Em branco herda a base do livro, quando escolhida.</t>
      </text>
    </comment>
    <comment ref="B1288" authorId="0" shapeId="0">
      <text>
        <t>Efeito completo da Melhoria. Números do personagem sem campo próprio são registrados em BÔNUS E MUDANÇAS.</t>
      </text>
    </comment>
    <comment ref="J1288" authorId="0" shapeId="0">
      <text>
        <t>Efeito completo da Melhoria. Números do personagem sem campo próprio são registrados em BÔNUS E MUDANÇAS.</t>
      </text>
    </comment>
    <comment ref="B1294" authorId="0" shapeId="0">
      <text>
        <t>Campo do cadastro custom. Em branco herda a base do livro, quando escolhida.</t>
      </text>
    </comment>
    <comment ref="J1294" authorId="0" shapeId="0">
      <text>
        <t>Campo do cadastro custom. Em branco herda a base do livro, quando escolhida.</t>
      </text>
    </comment>
    <comment ref="B1297" authorId="0" shapeId="0">
      <text>
        <t>Campo do cadastro custom. Em branco herda a base do livro, quando escolhida.</t>
      </text>
    </comment>
    <comment ref="J1297" authorId="0" shapeId="0">
      <text>
        <t>Campo do cadastro custom. Em branco herda a base do livro, quando escolhida.</t>
      </text>
    </comment>
    <comment ref="B1298" authorId="0" shapeId="0">
      <text>
        <t>Campo do cadastro custom. Em branco herda a base do livro, quando escolhida.</t>
      </text>
    </comment>
    <comment ref="F1298" authorId="0" shapeId="0">
      <text>
        <t>Campo do cadastro custom. Em branco herda a base do livro, quando escolhida.</t>
      </text>
    </comment>
    <comment ref="J1298" authorId="0" shapeId="0">
      <text>
        <t>Campo do cadastro custom. Em branco herda a base do livro, quando escolhida.</t>
      </text>
    </comment>
    <comment ref="N1298" authorId="0" shapeId="0">
      <text>
        <t>Campo do cadastro custom. Em branco herda a base do livro, quando escolhida.</t>
      </text>
    </comment>
    <comment ref="B1299" authorId="0" shapeId="0">
      <text>
        <t>Campo do cadastro custom. Em branco herda a base do livro, quando escolhida.</t>
      </text>
    </comment>
    <comment ref="F1299" authorId="0" shapeId="0">
      <text>
        <t>Lembrete marcado pelo jogador. Aprovação ocorre pelo bot no chat.</t>
      </text>
    </comment>
    <comment ref="J1299" authorId="0" shapeId="0">
      <text>
        <t>Campo do cadastro custom. Em branco herda a base do livro, quando escolhida.</t>
      </text>
    </comment>
    <comment ref="N1299" authorId="0" shapeId="0">
      <text>
        <t>Lembrete marcado pelo jogador. Aprovação ocorre pelo bot no chat.</t>
      </text>
    </comment>
    <comment ref="B1300" authorId="0" shapeId="0">
      <text>
        <t>Campo do cadastro custom. Em branco herda a base do livro, quando escolhida.</t>
      </text>
    </comment>
    <comment ref="J1300" authorId="0" shapeId="0">
      <text>
        <t>Campo do cadastro custom. Em branco herda a base do livro, quando escolhida.</t>
      </text>
    </comment>
    <comment ref="B1301" authorId="0" shapeId="0">
      <text>
        <t>Campo do cadastro custom. Em branco herda a base do livro, quando escolhida.</t>
      </text>
    </comment>
    <comment ref="J1301" authorId="0" shapeId="0">
      <text>
        <t>Campo do cadastro custom. Em branco herda a base do livro, quando escolhida.</t>
      </text>
    </comment>
    <comment ref="B1302" authorId="0" shapeId="0">
      <text>
        <t>Opcional. Nenhuma cria do zero. Com base, campos em branco e verificações específicas herdam o livro. Texto livre não cria automações.</t>
      </text>
    </comment>
    <comment ref="E1302" authorId="0" shapeId="0">
      <text>
        <t>Opcional. Nenhuma cria do zero. Com base, campos em branco e verificações específicas herdam o livro. Texto livre não cria automações.</t>
      </text>
    </comment>
    <comment ref="J1302" authorId="0" shapeId="0">
      <text>
        <t>Opcional. Nenhuma cria do zero. Com base, campos em branco e verificações específicas herdam o livro. Texto livre não cria automações.</t>
      </text>
    </comment>
    <comment ref="M1302" authorId="0" shapeId="0">
      <text>
        <t>Opcional. Nenhuma cria do zero. Com base, campos em branco e verificações específicas herdam o livro. Texto livre não cria automações.</t>
      </text>
    </comment>
    <comment ref="B1303" authorId="0" shapeId="0">
      <text>
        <t>Em branco herda a base; Nenhuma remove a Família. A técnica usa o estado cadastrado; entidades usam suas próprias Famílias abertas.</t>
      </text>
    </comment>
    <comment ref="E1303" authorId="0" shapeId="0">
      <text>
        <t>Em branco herda a base; Nenhuma remove a Família. A técnica usa o estado cadastrado; entidades usam suas próprias Famílias abertas.</t>
      </text>
    </comment>
    <comment ref="J1303" authorId="0" shapeId="0">
      <text>
        <t>Em branco herda a base; Nenhuma remove a Família. A técnica usa o estado cadastrado; entidades usam suas próprias Famílias abertas.</t>
      </text>
    </comment>
    <comment ref="M1303" authorId="0" shapeId="0">
      <text>
        <t>Em branco herda a base; Nenhuma remove a Família. A técnica usa o estado cadastrado; entidades usam suas próprias Famílias abertas.</t>
      </text>
    </comment>
    <comment ref="B1304" authorId="0" shapeId="0">
      <text>
        <t>Em branco herda a base. Sem base, escolha Leve, Média ou Pesada. Preços e desconto seguem a Classe da ficha.</t>
      </text>
    </comment>
    <comment ref="E1304" authorId="0" shapeId="0">
      <text>
        <t>Em branco herda a base. Sem base, escolha Leve, Média ou Pesada. Preços e desconto seguem a Classe da ficha.</t>
      </text>
    </comment>
    <comment ref="J1304" authorId="0" shapeId="0">
      <text>
        <t>Em branco herda a base. Sem base, escolha Leve, Média ou Pesada. Preços e desconto seguem a Classe da ficha.</t>
      </text>
    </comment>
    <comment ref="M1304" authorId="0" shapeId="0">
      <text>
        <t>Em branco herda a base. Sem base, escolha Leve, Média ou Pesada. Preços e desconto seguem a Classe da ficha.</t>
      </text>
    </comment>
    <comment ref="B1305" authorId="0" shapeId="0">
      <text>
        <t>Em branco herda a base. Sim indica que o efeito exige TR, inclusive em Forma de ataque.</t>
      </text>
    </comment>
    <comment ref="E1305" authorId="0" shapeId="0">
      <text>
        <t>Em branco herda a base. Sim indica que o efeito exige TR, inclusive em Forma de ataque.</t>
      </text>
    </comment>
    <comment ref="J1305" authorId="0" shapeId="0">
      <text>
        <t>Em branco herda a base. Sim indica que o efeito exige TR, inclusive em Forma de ataque.</t>
      </text>
    </comment>
    <comment ref="M1305" authorId="0" shapeId="0">
      <text>
        <t>Em branco herda a base. Sim indica que o efeito exige TR, inclusive em Forma de ataque.</t>
      </text>
    </comment>
    <comment ref="B1307" authorId="0" shapeId="0">
      <text>
        <t>Campo do cadastro custom. Em branco herda a base do livro, quando escolhida.</t>
      </text>
    </comment>
    <comment ref="J1307" authorId="0" shapeId="0">
      <text>
        <t>Campo do cadastro custom. Em branco herda a base do livro, quando escolhida.</t>
      </text>
    </comment>
    <comment ref="B1308" authorId="0" shapeId="0">
      <text>
        <t>Descreva requisitos, incompatibilidades e limite de compras. Verificações da base continuam; texto livre é conferido pelo mestre e pelo bot.</t>
      </text>
    </comment>
    <comment ref="J1308" authorId="0" shapeId="0">
      <text>
        <t>Descreva requisitos, incompatibilidades e limite de compras. Verificações da base continuam; texto livre é conferido pelo mestre e pelo bot.</t>
      </text>
    </comment>
    <comment ref="B1313" authorId="0" shapeId="0">
      <text>
        <t>Campo do cadastro custom. Em branco herda a base do livro, quando escolhida.</t>
      </text>
    </comment>
    <comment ref="J1313" authorId="0" shapeId="0">
      <text>
        <t>Campo do cadastro custom. Em branco herda a base do livro, quando escolhida.</t>
      </text>
    </comment>
    <comment ref="B1314" authorId="0" shapeId="0">
      <text>
        <t>Efeito completo da Melhoria. Números do personagem sem campo próprio são registrados em BÔNUS E MUDANÇAS.</t>
      </text>
    </comment>
    <comment ref="J1314" authorId="0" shapeId="0">
      <text>
        <t>Efeito completo da Melhoria. Números do personagem sem campo próprio são registrados em BÔNUS E MUDANÇAS.</t>
      </text>
    </comment>
    <comment ref="B1320" authorId="0" shapeId="0">
      <text>
        <t>Campo do cadastro custom. Em branco herda a base do livro, quando escolhida.</t>
      </text>
    </comment>
    <comment ref="J1320" authorId="0" shapeId="0">
      <text>
        <t>Campo do cadastro custom. Em branco herda a base do livro, quando escolhida.</t>
      </text>
    </comment>
    <comment ref="B1323" authorId="0" shapeId="0">
      <text>
        <t>Campo do cadastro custom. Em branco herda a base do livro, quando escolhida.</t>
      </text>
    </comment>
    <comment ref="J1323" authorId="0" shapeId="0">
      <text>
        <t>Campo do cadastro custom. Em branco herda a base do livro, quando escolhida.</t>
      </text>
    </comment>
    <comment ref="B1324" authorId="0" shapeId="0">
      <text>
        <t>Campo do cadastro custom. Em branco herda a base do livro, quando escolhida.</t>
      </text>
    </comment>
    <comment ref="F1324" authorId="0" shapeId="0">
      <text>
        <t>Campo do cadastro custom. Em branco herda a base do livro, quando escolhida.</t>
      </text>
    </comment>
    <comment ref="J1324" authorId="0" shapeId="0">
      <text>
        <t>Campo do cadastro custom. Em branco herda a base do livro, quando escolhida.</t>
      </text>
    </comment>
    <comment ref="N1324" authorId="0" shapeId="0">
      <text>
        <t>Campo do cadastro custom. Em branco herda a base do livro, quando escolhida.</t>
      </text>
    </comment>
    <comment ref="B1325" authorId="0" shapeId="0">
      <text>
        <t>Campo do cadastro custom. Em branco herda a base do livro, quando escolhida.</t>
      </text>
    </comment>
    <comment ref="F1325" authorId="0" shapeId="0">
      <text>
        <t>Lembrete marcado pelo jogador. Aprovação ocorre pelo bot no chat.</t>
      </text>
    </comment>
    <comment ref="J1325" authorId="0" shapeId="0">
      <text>
        <t>Campo do cadastro custom. Em branco herda a base do livro, quando escolhida.</t>
      </text>
    </comment>
    <comment ref="N1325" authorId="0" shapeId="0">
      <text>
        <t>Lembrete marcado pelo jogador. Aprovação ocorre pelo bot no chat.</t>
      </text>
    </comment>
    <comment ref="B1326" authorId="0" shapeId="0">
      <text>
        <t>Campo do cadastro custom. Em branco herda a base do livro, quando escolhida.</t>
      </text>
    </comment>
    <comment ref="J1326" authorId="0" shapeId="0">
      <text>
        <t>Campo do cadastro custom. Em branco herda a base do livro, quando escolhida.</t>
      </text>
    </comment>
    <comment ref="B1327" authorId="0" shapeId="0">
      <text>
        <t>Campo do cadastro custom. Em branco herda a base do livro, quando escolhida.</t>
      </text>
    </comment>
    <comment ref="J1327" authorId="0" shapeId="0">
      <text>
        <t>Campo do cadastro custom. Em branco herda a base do livro, quando escolhida.</t>
      </text>
    </comment>
    <comment ref="B1328" authorId="0" shapeId="0">
      <text>
        <t>Opcional. Nenhuma cria do zero. Com base, campos em branco e verificações específicas herdam o livro. Texto livre não cria automações.</t>
      </text>
    </comment>
    <comment ref="E1328" authorId="0" shapeId="0">
      <text>
        <t>Opcional. Nenhuma cria do zero. Com base, campos em branco e verificações específicas herdam o livro. Texto livre não cria automações.</t>
      </text>
    </comment>
    <comment ref="J1328" authorId="0" shapeId="0">
      <text>
        <t>Opcional. Nenhuma cria do zero. Com base, campos em branco e verificações específicas herdam o livro. Texto livre não cria automações.</t>
      </text>
    </comment>
    <comment ref="M1328" authorId="0" shapeId="0">
      <text>
        <t>Opcional. Nenhuma cria do zero. Com base, campos em branco e verificações específicas herdam o livro. Texto livre não cria automações.</t>
      </text>
    </comment>
    <comment ref="B1329" authorId="0" shapeId="0">
      <text>
        <t>Em branco herda a base; Nenhuma remove a Família. A técnica usa o estado cadastrado; entidades usam suas próprias Famílias abertas.</t>
      </text>
    </comment>
    <comment ref="E1329" authorId="0" shapeId="0">
      <text>
        <t>Em branco herda a base; Nenhuma remove a Família. A técnica usa o estado cadastrado; entidades usam suas próprias Famílias abertas.</t>
      </text>
    </comment>
    <comment ref="J1329" authorId="0" shapeId="0">
      <text>
        <t>Em branco herda a base; Nenhuma remove a Família. A técnica usa o estado cadastrado; entidades usam suas próprias Famílias abertas.</t>
      </text>
    </comment>
    <comment ref="M1329" authorId="0" shapeId="0">
      <text>
        <t>Em branco herda a base; Nenhuma remove a Família. A técnica usa o estado cadastrado; entidades usam suas próprias Famílias abertas.</t>
      </text>
    </comment>
    <comment ref="B1330" authorId="0" shapeId="0">
      <text>
        <t>Em branco herda a base. Sem base, escolha Leve, Média ou Pesada. Preços e desconto seguem a Classe da ficha.</t>
      </text>
    </comment>
    <comment ref="E1330" authorId="0" shapeId="0">
      <text>
        <t>Em branco herda a base. Sem base, escolha Leve, Média ou Pesada. Preços e desconto seguem a Classe da ficha.</t>
      </text>
    </comment>
    <comment ref="J1330" authorId="0" shapeId="0">
      <text>
        <t>Em branco herda a base. Sem base, escolha Leve, Média ou Pesada. Preços e desconto seguem a Classe da ficha.</t>
      </text>
    </comment>
    <comment ref="M1330" authorId="0" shapeId="0">
      <text>
        <t>Em branco herda a base. Sem base, escolha Leve, Média ou Pesada. Preços e desconto seguem a Classe da ficha.</t>
      </text>
    </comment>
    <comment ref="B1331" authorId="0" shapeId="0">
      <text>
        <t>Em branco herda a base. Sim indica que o efeito exige TR, inclusive em Forma de ataque.</t>
      </text>
    </comment>
    <comment ref="E1331" authorId="0" shapeId="0">
      <text>
        <t>Em branco herda a base. Sim indica que o efeito exige TR, inclusive em Forma de ataque.</t>
      </text>
    </comment>
    <comment ref="J1331" authorId="0" shapeId="0">
      <text>
        <t>Em branco herda a base. Sim indica que o efeito exige TR, inclusive em Forma de ataque.</t>
      </text>
    </comment>
    <comment ref="M1331" authorId="0" shapeId="0">
      <text>
        <t>Em branco herda a base. Sim indica que o efeito exige TR, inclusive em Forma de ataque.</t>
      </text>
    </comment>
    <comment ref="B1333" authorId="0" shapeId="0">
      <text>
        <t>Campo do cadastro custom. Em branco herda a base do livro, quando escolhida.</t>
      </text>
    </comment>
    <comment ref="J1333" authorId="0" shapeId="0">
      <text>
        <t>Campo do cadastro custom. Em branco herda a base do livro, quando escolhida.</t>
      </text>
    </comment>
    <comment ref="B1334" authorId="0" shapeId="0">
      <text>
        <t>Descreva requisitos, incompatibilidades e limite de compras. Verificações da base continuam; texto livre é conferido pelo mestre e pelo bot.</t>
      </text>
    </comment>
    <comment ref="J1334" authorId="0" shapeId="0">
      <text>
        <t>Descreva requisitos, incompatibilidades e limite de compras. Verificações da base continuam; texto livre é conferido pelo mestre e pelo bot.</t>
      </text>
    </comment>
    <comment ref="B1339" authorId="0" shapeId="0">
      <text>
        <t>Campo do cadastro custom. Em branco herda a base do livro, quando escolhida.</t>
      </text>
    </comment>
    <comment ref="J1339" authorId="0" shapeId="0">
      <text>
        <t>Campo do cadastro custom. Em branco herda a base do livro, quando escolhida.</t>
      </text>
    </comment>
    <comment ref="B1340" authorId="0" shapeId="0">
      <text>
        <t>Efeito completo da Melhoria. Números do personagem sem campo próprio são registrados em BÔNUS E MUDANÇAS.</t>
      </text>
    </comment>
    <comment ref="J1340" authorId="0" shapeId="0">
      <text>
        <t>Efeito completo da Melhoria. Números do personagem sem campo próprio são registrados em BÔNUS E MUDANÇAS.</t>
      </text>
    </comment>
    <comment ref="B1346" authorId="0" shapeId="0">
      <text>
        <t>Campo do cadastro custom. Em branco herda a base do livro, quando escolhida.</t>
      </text>
    </comment>
    <comment ref="J1346" authorId="0" shapeId="0">
      <text>
        <t>Campo do cadastro custom. Em branco herda a base do livro, quando escolhida.</t>
      </text>
    </comment>
    <comment ref="B1349" authorId="0" shapeId="0">
      <text>
        <t>Campo do cadastro custom. Em branco herda a base do livro, quando escolhida.</t>
      </text>
    </comment>
    <comment ref="J1349" authorId="0" shapeId="0">
      <text>
        <t>Campo do cadastro custom. Em branco herda a base do livro, quando escolhida.</t>
      </text>
    </comment>
    <comment ref="B1350" authorId="0" shapeId="0">
      <text>
        <t>Campo do cadastro custom. Em branco herda a base do livro, quando escolhida.</t>
      </text>
    </comment>
    <comment ref="F1350" authorId="0" shapeId="0">
      <text>
        <t>Campo do cadastro custom. Em branco herda a base do livro, quando escolhida.</t>
      </text>
    </comment>
    <comment ref="J1350" authorId="0" shapeId="0">
      <text>
        <t>Campo do cadastro custom. Em branco herda a base do livro, quando escolhida.</t>
      </text>
    </comment>
    <comment ref="N1350" authorId="0" shapeId="0">
      <text>
        <t>Campo do cadastro custom. Em branco herda a base do livro, quando escolhida.</t>
      </text>
    </comment>
    <comment ref="B1351" authorId="0" shapeId="0">
      <text>
        <t>Campo do cadastro custom. Em branco herda a base do livro, quando escolhida.</t>
      </text>
    </comment>
    <comment ref="F1351" authorId="0" shapeId="0">
      <text>
        <t>Lembrete marcado pelo jogador. Aprovação ocorre pelo bot no chat.</t>
      </text>
    </comment>
    <comment ref="J1351" authorId="0" shapeId="0">
      <text>
        <t>Campo do cadastro custom. Em branco herda a base do livro, quando escolhida.</t>
      </text>
    </comment>
    <comment ref="N1351" authorId="0" shapeId="0">
      <text>
        <t>Lembrete marcado pelo jogador. Aprovação ocorre pelo bot no chat.</t>
      </text>
    </comment>
    <comment ref="B1352" authorId="0" shapeId="0">
      <text>
        <t>Campo do cadastro custom. Em branco herda a base do livro, quando escolhida.</t>
      </text>
    </comment>
    <comment ref="J1352" authorId="0" shapeId="0">
      <text>
        <t>Campo do cadastro custom. Em branco herda a base do livro, quando escolhida.</t>
      </text>
    </comment>
    <comment ref="B1353" authorId="0" shapeId="0">
      <text>
        <t>Campo do cadastro custom. Em branco herda a base do livro, quando escolhida.</t>
      </text>
    </comment>
    <comment ref="J1353" authorId="0" shapeId="0">
      <text>
        <t>Campo do cadastro custom. Em branco herda a base do livro, quando escolhida.</t>
      </text>
    </comment>
    <comment ref="B1354" authorId="0" shapeId="0">
      <text>
        <t>Opcional. Nenhuma cria do zero. Com base, campos em branco e verificações específicas herdam o livro. Texto livre não cria automações.</t>
      </text>
    </comment>
    <comment ref="E1354" authorId="0" shapeId="0">
      <text>
        <t>Opcional. Nenhuma cria do zero. Com base, campos em branco e verificações específicas herdam o livro. Texto livre não cria automações.</t>
      </text>
    </comment>
    <comment ref="J1354" authorId="0" shapeId="0">
      <text>
        <t>Opcional. Nenhuma cria do zero. Com base, campos em branco e verificações específicas herdam o livro. Texto livre não cria automações.</t>
      </text>
    </comment>
    <comment ref="M1354" authorId="0" shapeId="0">
      <text>
        <t>Opcional. Nenhuma cria do zero. Com base, campos em branco e verificações específicas herdam o livro. Texto livre não cria automações.</t>
      </text>
    </comment>
    <comment ref="B1355" authorId="0" shapeId="0">
      <text>
        <t>Em branco herda a base; Nenhuma remove a Família. A técnica usa o estado cadastrado; entidades usam suas próprias Famílias abertas.</t>
      </text>
    </comment>
    <comment ref="E1355" authorId="0" shapeId="0">
      <text>
        <t>Em branco herda a base; Nenhuma remove a Família. A técnica usa o estado cadastrado; entidades usam suas próprias Famílias abertas.</t>
      </text>
    </comment>
    <comment ref="J1355" authorId="0" shapeId="0">
      <text>
        <t>Em branco herda a base; Nenhuma remove a Família. A técnica usa o estado cadastrado; entidades usam suas próprias Famílias abertas.</t>
      </text>
    </comment>
    <comment ref="M1355" authorId="0" shapeId="0">
      <text>
        <t>Em branco herda a base; Nenhuma remove a Família. A técnica usa o estado cadastrado; entidades usam suas próprias Famílias abertas.</t>
      </text>
    </comment>
    <comment ref="B1356" authorId="0" shapeId="0">
      <text>
        <t>Em branco herda a base. Sem base, escolha Leve, Média ou Pesada. Preços e desconto seguem a Classe da ficha.</t>
      </text>
    </comment>
    <comment ref="E1356" authorId="0" shapeId="0">
      <text>
        <t>Em branco herda a base. Sem base, escolha Leve, Média ou Pesada. Preços e desconto seguem a Classe da ficha.</t>
      </text>
    </comment>
    <comment ref="J1356" authorId="0" shapeId="0">
      <text>
        <t>Em branco herda a base. Sem base, escolha Leve, Média ou Pesada. Preços e desconto seguem a Classe da ficha.</t>
      </text>
    </comment>
    <comment ref="M1356" authorId="0" shapeId="0">
      <text>
        <t>Em branco herda a base. Sem base, escolha Leve, Média ou Pesada. Preços e desconto seguem a Classe da ficha.</t>
      </text>
    </comment>
    <comment ref="B1357" authorId="0" shapeId="0">
      <text>
        <t>Em branco herda a base. Sim indica que o efeito exige TR, inclusive em Forma de ataque.</t>
      </text>
    </comment>
    <comment ref="E1357" authorId="0" shapeId="0">
      <text>
        <t>Em branco herda a base. Sim indica que o efeito exige TR, inclusive em Forma de ataque.</t>
      </text>
    </comment>
    <comment ref="J1357" authorId="0" shapeId="0">
      <text>
        <t>Em branco herda a base. Sim indica que o efeito exige TR, inclusive em Forma de ataque.</t>
      </text>
    </comment>
    <comment ref="M1357" authorId="0" shapeId="0">
      <text>
        <t>Em branco herda a base. Sim indica que o efeito exige TR, inclusive em Forma de ataque.</t>
      </text>
    </comment>
    <comment ref="B1359" authorId="0" shapeId="0">
      <text>
        <t>Campo do cadastro custom. Em branco herda a base do livro, quando escolhida.</t>
      </text>
    </comment>
    <comment ref="J1359" authorId="0" shapeId="0">
      <text>
        <t>Campo do cadastro custom. Em branco herda a base do livro, quando escolhida.</t>
      </text>
    </comment>
    <comment ref="B1360" authorId="0" shapeId="0">
      <text>
        <t>Descreva requisitos, incompatibilidades e limite de compras. Verificações da base continuam; texto livre é conferido pelo mestre e pelo bot.</t>
      </text>
    </comment>
    <comment ref="J1360" authorId="0" shapeId="0">
      <text>
        <t>Descreva requisitos, incompatibilidades e limite de compras. Verificações da base continuam; texto livre é conferido pelo mestre e pelo bot.</t>
      </text>
    </comment>
    <comment ref="B1365" authorId="0" shapeId="0">
      <text>
        <t>Campo do cadastro custom. Em branco herda a base do livro, quando escolhida.</t>
      </text>
    </comment>
    <comment ref="J1365" authorId="0" shapeId="0">
      <text>
        <t>Campo do cadastro custom. Em branco herda a base do livro, quando escolhida.</t>
      </text>
    </comment>
    <comment ref="B1366" authorId="0" shapeId="0">
      <text>
        <t>Efeito completo da Melhoria. Números do personagem sem campo próprio são registrados em BÔNUS E MUDANÇAS.</t>
      </text>
    </comment>
    <comment ref="J1366" authorId="0" shapeId="0">
      <text>
        <t>Efeito completo da Melhoria. Números do personagem sem campo próprio são registrados em BÔNUS E MUDANÇAS.</t>
      </text>
    </comment>
    <comment ref="B1372" authorId="0" shapeId="0">
      <text>
        <t>Campo do cadastro custom. Em branco herda a base do livro, quando escolhida.</t>
      </text>
    </comment>
    <comment ref="J1372" authorId="0" shapeId="0">
      <text>
        <t>Campo do cadastro custom. Em branco herda a base do livro, quando escolhida.</t>
      </text>
    </comment>
    <comment ref="B1375" authorId="0" shapeId="0">
      <text>
        <t>Campo do cadastro custom. Em branco herda a base do livro, quando escolhida.</t>
      </text>
    </comment>
    <comment ref="J1375" authorId="0" shapeId="0">
      <text>
        <t>Campo do cadastro custom. Em branco herda a base do livro, quando escolhida.</t>
      </text>
    </comment>
    <comment ref="B1376" authorId="0" shapeId="0">
      <text>
        <t>Campo do cadastro custom. Em branco herda a base do livro, quando escolhida.</t>
      </text>
    </comment>
    <comment ref="F1376" authorId="0" shapeId="0">
      <text>
        <t>Campo do cadastro custom. Em branco herda a base do livro, quando escolhida.</t>
      </text>
    </comment>
    <comment ref="J1376" authorId="0" shapeId="0">
      <text>
        <t>Campo do cadastro custom. Em branco herda a base do livro, quando escolhida.</t>
      </text>
    </comment>
    <comment ref="N1376" authorId="0" shapeId="0">
      <text>
        <t>Campo do cadastro custom. Em branco herda a base do livro, quando escolhida.</t>
      </text>
    </comment>
    <comment ref="B1377" authorId="0" shapeId="0">
      <text>
        <t>Campo do cadastro custom. Em branco herda a base do livro, quando escolhida.</t>
      </text>
    </comment>
    <comment ref="F1377" authorId="0" shapeId="0">
      <text>
        <t>Lembrete marcado pelo jogador. Aprovação ocorre pelo bot no chat.</t>
      </text>
    </comment>
    <comment ref="J1377" authorId="0" shapeId="0">
      <text>
        <t>Campo do cadastro custom. Em branco herda a base do livro, quando escolhida.</t>
      </text>
    </comment>
    <comment ref="N1377" authorId="0" shapeId="0">
      <text>
        <t>Lembrete marcado pelo jogador. Aprovação ocorre pelo bot no chat.</t>
      </text>
    </comment>
    <comment ref="B1378" authorId="0" shapeId="0">
      <text>
        <t>Campo do cadastro custom. Em branco herda a base do livro, quando escolhida.</t>
      </text>
    </comment>
    <comment ref="J1378" authorId="0" shapeId="0">
      <text>
        <t>Campo do cadastro custom. Em branco herda a base do livro, quando escolhida.</t>
      </text>
    </comment>
    <comment ref="B1379" authorId="0" shapeId="0">
      <text>
        <t>Campo do cadastro custom. Em branco herda a base do livro, quando escolhida.</t>
      </text>
    </comment>
    <comment ref="J1379" authorId="0" shapeId="0">
      <text>
        <t>Campo do cadastro custom. Em branco herda a base do livro, quando escolhida.</t>
      </text>
    </comment>
    <comment ref="B1380" authorId="0" shapeId="0">
      <text>
        <t>Opcional. Nenhuma cria do zero. Com base, campos em branco e verificações específicas herdam o livro. Texto livre não cria automações.</t>
      </text>
    </comment>
    <comment ref="E1380" authorId="0" shapeId="0">
      <text>
        <t>Opcional. Nenhuma cria do zero. Com base, campos em branco e verificações específicas herdam o livro. Texto livre não cria automações.</t>
      </text>
    </comment>
    <comment ref="J1380" authorId="0" shapeId="0">
      <text>
        <t>Opcional. Nenhuma cria do zero. Com base, campos em branco e verificações específicas herdam o livro. Texto livre não cria automações.</t>
      </text>
    </comment>
    <comment ref="M1380" authorId="0" shapeId="0">
      <text>
        <t>Opcional. Nenhuma cria do zero. Com base, campos em branco e verificações específicas herdam o livro. Texto livre não cria automações.</t>
      </text>
    </comment>
    <comment ref="B1381" authorId="0" shapeId="0">
      <text>
        <t>Em branco herda a base; Nenhuma remove a Família. A técnica usa o estado cadastrado; entidades usam suas próprias Famílias abertas.</t>
      </text>
    </comment>
    <comment ref="E1381" authorId="0" shapeId="0">
      <text>
        <t>Em branco herda a base; Nenhuma remove a Família. A técnica usa o estado cadastrado; entidades usam suas próprias Famílias abertas.</t>
      </text>
    </comment>
    <comment ref="J1381" authorId="0" shapeId="0">
      <text>
        <t>Em branco herda a base; Nenhuma remove a Família. A técnica usa o estado cadastrado; entidades usam suas próprias Famílias abertas.</t>
      </text>
    </comment>
    <comment ref="M1381" authorId="0" shapeId="0">
      <text>
        <t>Em branco herda a base; Nenhuma remove a Família. A técnica usa o estado cadastrado; entidades usam suas próprias Famílias abertas.</t>
      </text>
    </comment>
    <comment ref="B1382" authorId="0" shapeId="0">
      <text>
        <t>Em branco herda a base. Sem base, escolha Leve, Média ou Pesada. Preços e desconto seguem a Classe da ficha.</t>
      </text>
    </comment>
    <comment ref="E1382" authorId="0" shapeId="0">
      <text>
        <t>Em branco herda a base. Sem base, escolha Leve, Média ou Pesada. Preços e desconto seguem a Classe da ficha.</t>
      </text>
    </comment>
    <comment ref="J1382" authorId="0" shapeId="0">
      <text>
        <t>Em branco herda a base. Sem base, escolha Leve, Média ou Pesada. Preços e desconto seguem a Classe da ficha.</t>
      </text>
    </comment>
    <comment ref="M1382" authorId="0" shapeId="0">
      <text>
        <t>Em branco herda a base. Sem base, escolha Leve, Média ou Pesada. Preços e desconto seguem a Classe da ficha.</t>
      </text>
    </comment>
    <comment ref="B1383" authorId="0" shapeId="0">
      <text>
        <t>Em branco herda a base. Sim indica que o efeito exige TR, inclusive em Forma de ataque.</t>
      </text>
    </comment>
    <comment ref="E1383" authorId="0" shapeId="0">
      <text>
        <t>Em branco herda a base. Sim indica que o efeito exige TR, inclusive em Forma de ataque.</t>
      </text>
    </comment>
    <comment ref="J1383" authorId="0" shapeId="0">
      <text>
        <t>Em branco herda a base. Sim indica que o efeito exige TR, inclusive em Forma de ataque.</t>
      </text>
    </comment>
    <comment ref="M1383" authorId="0" shapeId="0">
      <text>
        <t>Em branco herda a base. Sim indica que o efeito exige TR, inclusive em Forma de ataque.</t>
      </text>
    </comment>
    <comment ref="B1385" authorId="0" shapeId="0">
      <text>
        <t>Campo do cadastro custom. Em branco herda a base do livro, quando escolhida.</t>
      </text>
    </comment>
    <comment ref="J1385" authorId="0" shapeId="0">
      <text>
        <t>Campo do cadastro custom. Em branco herda a base do livro, quando escolhida.</t>
      </text>
    </comment>
    <comment ref="B1386" authorId="0" shapeId="0">
      <text>
        <t>Descreva requisitos, incompatibilidades e limite de compras. Verificações da base continuam; texto livre é conferido pelo mestre e pelo bot.</t>
      </text>
    </comment>
    <comment ref="J1386" authorId="0" shapeId="0">
      <text>
        <t>Descreva requisitos, incompatibilidades e limite de compras. Verificações da base continuam; texto livre é conferido pelo mestre e pelo bot.</t>
      </text>
    </comment>
    <comment ref="B1391" authorId="0" shapeId="0">
      <text>
        <t>Campo do cadastro custom. Em branco herda a base do livro, quando escolhida.</t>
      </text>
    </comment>
    <comment ref="J1391" authorId="0" shapeId="0">
      <text>
        <t>Campo do cadastro custom. Em branco herda a base do livro, quando escolhida.</t>
      </text>
    </comment>
    <comment ref="B1392" authorId="0" shapeId="0">
      <text>
        <t>Efeito completo da Melhoria. Números do personagem sem campo próprio são registrados em BÔNUS E MUDANÇAS.</t>
      </text>
    </comment>
    <comment ref="J1392" authorId="0" shapeId="0">
      <text>
        <t>Efeito completo da Melhoria. Números do personagem sem campo próprio são registrados em BÔNUS E MUDANÇAS.</t>
      </text>
    </comment>
    <comment ref="B1398" authorId="0" shapeId="0">
      <text>
        <t>Campo do cadastro custom. Em branco herda a base do livro, quando escolhida.</t>
      </text>
    </comment>
    <comment ref="J1398" authorId="0" shapeId="0">
      <text>
        <t>Campo do cadastro custom. Em branco herda a base do livro, quando escolhida.</t>
      </text>
    </comment>
    <comment ref="B1402" authorId="0" shapeId="0">
      <text>
        <t>Campo do cadastro custom. Em branco herda a base do livro, quando escolhida.</t>
      </text>
    </comment>
    <comment ref="B1404" authorId="0" shapeId="0">
      <text>
        <t>Campo do cadastro custom. Em branco herda a base do livro, quando escolhida.</t>
      </text>
    </comment>
    <comment ref="J1404" authorId="0" shapeId="0">
      <text>
        <t>Campo do cadastro custom. Em branco herda a base do livro, quando escolhida.</t>
      </text>
    </comment>
    <comment ref="B1405" authorId="0" shapeId="0">
      <text>
        <t>Campo do cadastro custom. Em branco herda a base do livro, quando escolhida.</t>
      </text>
    </comment>
    <comment ref="F1405" authorId="0" shapeId="0">
      <text>
        <t>Campo do cadastro custom. Em branco herda a base do livro, quando escolhida.</t>
      </text>
    </comment>
    <comment ref="J1405" authorId="0" shapeId="0">
      <text>
        <t>Campo do cadastro custom. Em branco herda a base do livro, quando escolhida.</t>
      </text>
    </comment>
    <comment ref="N1405" authorId="0" shapeId="0">
      <text>
        <t>Campo do cadastro custom. Em branco herda a base do livro, quando escolhida.</t>
      </text>
    </comment>
    <comment ref="B1406" authorId="0" shapeId="0">
      <text>
        <t>Campo do cadastro custom. Em branco herda a base do livro, quando escolhida.</t>
      </text>
    </comment>
    <comment ref="F1406" authorId="0" shapeId="0">
      <text>
        <t>Lembrete marcado pelo jogador. Aprovação ocorre pelo bot no chat.</t>
      </text>
    </comment>
    <comment ref="J1406" authorId="0" shapeId="0">
      <text>
        <t>Campo do cadastro custom. Em branco herda a base do livro, quando escolhida.</t>
      </text>
    </comment>
    <comment ref="N1406" authorId="0" shapeId="0">
      <text>
        <t>Lembrete marcado pelo jogador. Aprovação ocorre pelo bot no chat.</t>
      </text>
    </comment>
    <comment ref="B1407" authorId="0" shapeId="0">
      <text>
        <t>Campo do cadastro custom. Em branco herda a base do livro, quando escolhida.</t>
      </text>
    </comment>
    <comment ref="J1407" authorId="0" shapeId="0">
      <text>
        <t>Campo do cadastro custom. Em branco herda a base do livro, quando escolhida.</t>
      </text>
    </comment>
    <comment ref="B1408" authorId="0" shapeId="0">
      <text>
        <t>Campo do cadastro custom. Em branco herda a base do livro, quando escolhida.</t>
      </text>
    </comment>
    <comment ref="J1408" authorId="0" shapeId="0">
      <text>
        <t>Campo do cadastro custom. Em branco herda a base do livro, quando escolhida.</t>
      </text>
    </comment>
    <comment ref="B1409" authorId="0" shapeId="0">
      <text>
        <t>Opcional. Nenhuma cria do zero. Com base, campos em branco e verificações específicas herdam o livro. Texto livre não cria automações.</t>
      </text>
    </comment>
    <comment ref="E1409" authorId="0" shapeId="0">
      <text>
        <t>Opcional. Nenhuma cria do zero. Com base, campos em branco e verificações específicas herdam o livro. Texto livre não cria automações.</t>
      </text>
    </comment>
    <comment ref="J1409" authorId="0" shapeId="0">
      <text>
        <t>Opcional. Nenhuma cria do zero. Com base, campos em branco e verificações específicas herdam o livro. Texto livre não cria automações.</t>
      </text>
    </comment>
    <comment ref="M1409" authorId="0" shapeId="0">
      <text>
        <t>Opcional. Nenhuma cria do zero. Com base, campos em branco e verificações específicas herdam o livro. Texto livre não cria automações.</t>
      </text>
    </comment>
    <comment ref="B1410" authorId="0" shapeId="0">
      <text>
        <t>Em branco herda a base. Sem base, escolha Leve ou Média. Restrição paga Melhorias, nunca a Forma, e conserva o teto e o limite de Restrições.</t>
      </text>
    </comment>
    <comment ref="E1410" authorId="0" shapeId="0">
      <text>
        <t>Em branco herda a base. Sem base, escolha Leve ou Média. Restrição paga Melhorias, nunca a Forma, e conserva o teto e o limite de Restrições.</t>
      </text>
    </comment>
    <comment ref="J1410" authorId="0" shapeId="0">
      <text>
        <t>Em branco herda a base. Sem base, escolha Leve ou Média. Restrição paga Melhorias, nunca a Forma, e conserva o teto e o limite de Restrições.</t>
      </text>
    </comment>
    <comment ref="M1410" authorId="0" shapeId="0">
      <text>
        <t>Em branco herda a base. Sem base, escolha Leve ou Média. Restrição paga Melhorias, nunca a Forma, e conserva o teto e o limite de Restrições.</t>
      </text>
    </comment>
    <comment ref="B1411" authorId="0" shapeId="0">
      <text>
        <t>Em branco herda a base. Sim identifica Restrição de frequência; duas de frequência continuam incompatíveis.</t>
      </text>
    </comment>
    <comment ref="E1411" authorId="0" shapeId="0">
      <text>
        <t>Em branco herda a base. Sim identifica Restrição de frequência; duas de frequência continuam incompatíveis.</t>
      </text>
    </comment>
    <comment ref="J1411" authorId="0" shapeId="0">
      <text>
        <t>Em branco herda a base. Sim identifica Restrição de frequência; duas de frequência continuam incompatíveis.</t>
      </text>
    </comment>
    <comment ref="M1411" authorId="0" shapeId="0">
      <text>
        <t>Em branco herda a base. Sim identifica Restrição de frequência; duas de frequência continuam incompatíveis.</t>
      </text>
    </comment>
    <comment ref="B1413" authorId="0" shapeId="0">
      <text>
        <t>Campo do cadastro custom. Em branco herda a base do livro, quando escolhida.</t>
      </text>
    </comment>
    <comment ref="J1413" authorId="0" shapeId="0">
      <text>
        <t>Campo do cadastro custom. Em branco herda a base do livro, quando escolhida.</t>
      </text>
    </comment>
    <comment ref="B1414" authorId="0" shapeId="0">
      <text>
        <t>Exigência, momento de cumprir, duração e incompatibilidades. Texto livre não é executado como fórmula.</t>
      </text>
    </comment>
    <comment ref="J1414" authorId="0" shapeId="0">
      <text>
        <t>Exigência, momento de cumprir, duração e incompatibilidades. Texto livre não é executado como fórmula.</t>
      </text>
    </comment>
    <comment ref="B1422" authorId="0" shapeId="0">
      <text>
        <t>Campo do cadastro custom. Em branco herda a base do livro, quando escolhida.</t>
      </text>
    </comment>
    <comment ref="J1422" authorId="0" shapeId="0">
      <text>
        <t>Campo do cadastro custom. Em branco herda a base do livro, quando escolhida.</t>
      </text>
    </comment>
    <comment ref="B1426" authorId="0" shapeId="0">
      <text>
        <t>Campo do cadastro custom. Em branco herda a base do livro, quando escolhida.</t>
      </text>
    </comment>
    <comment ref="J1426" authorId="0" shapeId="0">
      <text>
        <t>Campo do cadastro custom. Em branco herda a base do livro, quando escolhida.</t>
      </text>
    </comment>
    <comment ref="B1427" authorId="0" shapeId="0">
      <text>
        <t>Campo do cadastro custom. Em branco herda a base do livro, quando escolhida.</t>
      </text>
    </comment>
    <comment ref="F1427" authorId="0" shapeId="0">
      <text>
        <t>Campo do cadastro custom. Em branco herda a base do livro, quando escolhida.</t>
      </text>
    </comment>
    <comment ref="J1427" authorId="0" shapeId="0">
      <text>
        <t>Campo do cadastro custom. Em branco herda a base do livro, quando escolhida.</t>
      </text>
    </comment>
    <comment ref="N1427" authorId="0" shapeId="0">
      <text>
        <t>Campo do cadastro custom. Em branco herda a base do livro, quando escolhida.</t>
      </text>
    </comment>
    <comment ref="B1428" authorId="0" shapeId="0">
      <text>
        <t>Campo do cadastro custom. Em branco herda a base do livro, quando escolhida.</t>
      </text>
    </comment>
    <comment ref="F1428" authorId="0" shapeId="0">
      <text>
        <t>Lembrete marcado pelo jogador. Aprovação ocorre pelo bot no chat.</t>
      </text>
    </comment>
    <comment ref="J1428" authorId="0" shapeId="0">
      <text>
        <t>Campo do cadastro custom. Em branco herda a base do livro, quando escolhida.</t>
      </text>
    </comment>
    <comment ref="N1428" authorId="0" shapeId="0">
      <text>
        <t>Lembrete marcado pelo jogador. Aprovação ocorre pelo bot no chat.</t>
      </text>
    </comment>
    <comment ref="B1429" authorId="0" shapeId="0">
      <text>
        <t>Campo do cadastro custom. Em branco herda a base do livro, quando escolhida.</t>
      </text>
    </comment>
    <comment ref="J1429" authorId="0" shapeId="0">
      <text>
        <t>Campo do cadastro custom. Em branco herda a base do livro, quando escolhida.</t>
      </text>
    </comment>
    <comment ref="B1430" authorId="0" shapeId="0">
      <text>
        <t>Campo do cadastro custom. Em branco herda a base do livro, quando escolhida.</t>
      </text>
    </comment>
    <comment ref="J1430" authorId="0" shapeId="0">
      <text>
        <t>Campo do cadastro custom. Em branco herda a base do livro, quando escolhida.</t>
      </text>
    </comment>
    <comment ref="B1431" authorId="0" shapeId="0">
      <text>
        <t>Opcional. Nenhuma cria do zero. Com base, campos em branco e verificações específicas herdam o livro. Texto livre não cria automações.</t>
      </text>
    </comment>
    <comment ref="E1431" authorId="0" shapeId="0">
      <text>
        <t>Opcional. Nenhuma cria do zero. Com base, campos em branco e verificações específicas herdam o livro. Texto livre não cria automações.</t>
      </text>
    </comment>
    <comment ref="J1431" authorId="0" shapeId="0">
      <text>
        <t>Opcional. Nenhuma cria do zero. Com base, campos em branco e verificações específicas herdam o livro. Texto livre não cria automações.</t>
      </text>
    </comment>
    <comment ref="M1431" authorId="0" shapeId="0">
      <text>
        <t>Opcional. Nenhuma cria do zero. Com base, campos em branco e verificações específicas herdam o livro. Texto livre não cria automações.</t>
      </text>
    </comment>
    <comment ref="B1432" authorId="0" shapeId="0">
      <text>
        <t>Em branco herda a base. Sem base, escolha Leve ou Média. Restrição paga Melhorias, nunca a Forma, e conserva o teto e o limite de Restrições.</t>
      </text>
    </comment>
    <comment ref="E1432" authorId="0" shapeId="0">
      <text>
        <t>Em branco herda a base. Sem base, escolha Leve ou Média. Restrição paga Melhorias, nunca a Forma, e conserva o teto e o limite de Restrições.</t>
      </text>
    </comment>
    <comment ref="J1432" authorId="0" shapeId="0">
      <text>
        <t>Em branco herda a base. Sem base, escolha Leve ou Média. Restrição paga Melhorias, nunca a Forma, e conserva o teto e o limite de Restrições.</t>
      </text>
    </comment>
    <comment ref="M1432" authorId="0" shapeId="0">
      <text>
        <t>Em branco herda a base. Sem base, escolha Leve ou Média. Restrição paga Melhorias, nunca a Forma, e conserva o teto e o limite de Restrições.</t>
      </text>
    </comment>
    <comment ref="B1433" authorId="0" shapeId="0">
      <text>
        <t>Em branco herda a base. Sim identifica Restrição de frequência; duas de frequência continuam incompatíveis.</t>
      </text>
    </comment>
    <comment ref="E1433" authorId="0" shapeId="0">
      <text>
        <t>Em branco herda a base. Sim identifica Restrição de frequência; duas de frequência continuam incompatíveis.</t>
      </text>
    </comment>
    <comment ref="J1433" authorId="0" shapeId="0">
      <text>
        <t>Em branco herda a base. Sim identifica Restrição de frequência; duas de frequência continuam incompatíveis.</t>
      </text>
    </comment>
    <comment ref="M1433" authorId="0" shapeId="0">
      <text>
        <t>Em branco herda a base. Sim identifica Restrição de frequência; duas de frequência continuam incompatíveis.</t>
      </text>
    </comment>
    <comment ref="B1435" authorId="0" shapeId="0">
      <text>
        <t>Campo do cadastro custom. Em branco herda a base do livro, quando escolhida.</t>
      </text>
    </comment>
    <comment ref="J1435" authorId="0" shapeId="0">
      <text>
        <t>Campo do cadastro custom. Em branco herda a base do livro, quando escolhida.</t>
      </text>
    </comment>
    <comment ref="B1436" authorId="0" shapeId="0">
      <text>
        <t>Exigência, momento de cumprir, duração e incompatibilidades. Texto livre não é executado como fórmula.</t>
      </text>
    </comment>
    <comment ref="J1436" authorId="0" shapeId="0">
      <text>
        <t>Exigência, momento de cumprir, duração e incompatibilidades. Texto livre não é executado como fórmula.</t>
      </text>
    </comment>
    <comment ref="B1444" authorId="0" shapeId="0">
      <text>
        <t>Campo do cadastro custom. Em branco herda a base do livro, quando escolhida.</t>
      </text>
    </comment>
    <comment ref="J1444" authorId="0" shapeId="0">
      <text>
        <t>Campo do cadastro custom. Em branco herda a base do livro, quando escolhida.</t>
      </text>
    </comment>
    <comment ref="B1448" authorId="0" shapeId="0">
      <text>
        <t>Campo do cadastro custom. Em branco herda a base do livro, quando escolhida.</t>
      </text>
    </comment>
    <comment ref="J1448" authorId="0" shapeId="0">
      <text>
        <t>Campo do cadastro custom. Em branco herda a base do livro, quando escolhida.</t>
      </text>
    </comment>
    <comment ref="B1449" authorId="0" shapeId="0">
      <text>
        <t>Campo do cadastro custom. Em branco herda a base do livro, quando escolhida.</t>
      </text>
    </comment>
    <comment ref="F1449" authorId="0" shapeId="0">
      <text>
        <t>Campo do cadastro custom. Em branco herda a base do livro, quando escolhida.</t>
      </text>
    </comment>
    <comment ref="J1449" authorId="0" shapeId="0">
      <text>
        <t>Campo do cadastro custom. Em branco herda a base do livro, quando escolhida.</t>
      </text>
    </comment>
    <comment ref="N1449" authorId="0" shapeId="0">
      <text>
        <t>Campo do cadastro custom. Em branco herda a base do livro, quando escolhida.</t>
      </text>
    </comment>
    <comment ref="B1450" authorId="0" shapeId="0">
      <text>
        <t>Campo do cadastro custom. Em branco herda a base do livro, quando escolhida.</t>
      </text>
    </comment>
    <comment ref="F1450" authorId="0" shapeId="0">
      <text>
        <t>Lembrete marcado pelo jogador. Aprovação ocorre pelo bot no chat.</t>
      </text>
    </comment>
    <comment ref="J1450" authorId="0" shapeId="0">
      <text>
        <t>Campo do cadastro custom. Em branco herda a base do livro, quando escolhida.</t>
      </text>
    </comment>
    <comment ref="N1450" authorId="0" shapeId="0">
      <text>
        <t>Lembrete marcado pelo jogador. Aprovação ocorre pelo bot no chat.</t>
      </text>
    </comment>
    <comment ref="B1451" authorId="0" shapeId="0">
      <text>
        <t>Campo do cadastro custom. Em branco herda a base do livro, quando escolhida.</t>
      </text>
    </comment>
    <comment ref="J1451" authorId="0" shapeId="0">
      <text>
        <t>Campo do cadastro custom. Em branco herda a base do livro, quando escolhida.</t>
      </text>
    </comment>
    <comment ref="B1452" authorId="0" shapeId="0">
      <text>
        <t>Campo do cadastro custom. Em branco herda a base do livro, quando escolhida.</t>
      </text>
    </comment>
    <comment ref="J1452" authorId="0" shapeId="0">
      <text>
        <t>Campo do cadastro custom. Em branco herda a base do livro, quando escolhida.</t>
      </text>
    </comment>
    <comment ref="B1453" authorId="0" shapeId="0">
      <text>
        <t>Opcional. Nenhuma cria do zero. Com base, campos em branco e verificações específicas herdam o livro. Texto livre não cria automações.</t>
      </text>
    </comment>
    <comment ref="E1453" authorId="0" shapeId="0">
      <text>
        <t>Opcional. Nenhuma cria do zero. Com base, campos em branco e verificações específicas herdam o livro. Texto livre não cria automações.</t>
      </text>
    </comment>
    <comment ref="J1453" authorId="0" shapeId="0">
      <text>
        <t>Opcional. Nenhuma cria do zero. Com base, campos em branco e verificações específicas herdam o livro. Texto livre não cria automações.</t>
      </text>
    </comment>
    <comment ref="M1453" authorId="0" shapeId="0">
      <text>
        <t>Opcional. Nenhuma cria do zero. Com base, campos em branco e verificações específicas herdam o livro. Texto livre não cria automações.</t>
      </text>
    </comment>
    <comment ref="B1454" authorId="0" shapeId="0">
      <text>
        <t>Em branco herda a base. Sem base, escolha Leve ou Média. Restrição paga Melhorias, nunca a Forma, e conserva o teto e o limite de Restrições.</t>
      </text>
    </comment>
    <comment ref="E1454" authorId="0" shapeId="0">
      <text>
        <t>Em branco herda a base. Sem base, escolha Leve ou Média. Restrição paga Melhorias, nunca a Forma, e conserva o teto e o limite de Restrições.</t>
      </text>
    </comment>
    <comment ref="J1454" authorId="0" shapeId="0">
      <text>
        <t>Em branco herda a base. Sem base, escolha Leve ou Média. Restrição paga Melhorias, nunca a Forma, e conserva o teto e o limite de Restrições.</t>
      </text>
    </comment>
    <comment ref="M1454" authorId="0" shapeId="0">
      <text>
        <t>Em branco herda a base. Sem base, escolha Leve ou Média. Restrição paga Melhorias, nunca a Forma, e conserva o teto e o limite de Restrições.</t>
      </text>
    </comment>
    <comment ref="B1455" authorId="0" shapeId="0">
      <text>
        <t>Em branco herda a base. Sim identifica Restrição de frequência; duas de frequência continuam incompatíveis.</t>
      </text>
    </comment>
    <comment ref="E1455" authorId="0" shapeId="0">
      <text>
        <t>Em branco herda a base. Sim identifica Restrição de frequência; duas de frequência continuam incompatíveis.</t>
      </text>
    </comment>
    <comment ref="J1455" authorId="0" shapeId="0">
      <text>
        <t>Em branco herda a base. Sim identifica Restrição de frequência; duas de frequência continuam incompatíveis.</t>
      </text>
    </comment>
    <comment ref="M1455" authorId="0" shapeId="0">
      <text>
        <t>Em branco herda a base. Sim identifica Restrição de frequência; duas de frequência continuam incompatíveis.</t>
      </text>
    </comment>
    <comment ref="B1457" authorId="0" shapeId="0">
      <text>
        <t>Campo do cadastro custom. Em branco herda a base do livro, quando escolhida.</t>
      </text>
    </comment>
    <comment ref="J1457" authorId="0" shapeId="0">
      <text>
        <t>Campo do cadastro custom. Em branco herda a base do livro, quando escolhida.</t>
      </text>
    </comment>
    <comment ref="B1458" authorId="0" shapeId="0">
      <text>
        <t>Exigência, momento de cumprir, duração e incompatibilidades. Texto livre não é executado como fórmula.</t>
      </text>
    </comment>
    <comment ref="J1458" authorId="0" shapeId="0">
      <text>
        <t>Exigência, momento de cumprir, duração e incompatibilidades. Texto livre não é executado como fórmula.</t>
      </text>
    </comment>
    <comment ref="B1466" authorId="0" shapeId="0">
      <text>
        <t>Campo do cadastro custom. Em branco herda a base do livro, quando escolhida.</t>
      </text>
    </comment>
    <comment ref="J1466" authorId="0" shapeId="0">
      <text>
        <t>Campo do cadastro custom. Em branco herda a base do livro, quando escolhida.</t>
      </text>
    </comment>
    <comment ref="B1470" authorId="0" shapeId="0">
      <text>
        <t>Campo do cadastro custom. Em branco herda a base do livro, quando escolhida.</t>
      </text>
    </comment>
    <comment ref="J1470" authorId="0" shapeId="0">
      <text>
        <t>Campo do cadastro custom. Em branco herda a base do livro, quando escolhida.</t>
      </text>
    </comment>
    <comment ref="B1471" authorId="0" shapeId="0">
      <text>
        <t>Campo do cadastro custom. Em branco herda a base do livro, quando escolhida.</t>
      </text>
    </comment>
    <comment ref="F1471" authorId="0" shapeId="0">
      <text>
        <t>Campo do cadastro custom. Em branco herda a base do livro, quando escolhida.</t>
      </text>
    </comment>
    <comment ref="J1471" authorId="0" shapeId="0">
      <text>
        <t>Campo do cadastro custom. Em branco herda a base do livro, quando escolhida.</t>
      </text>
    </comment>
    <comment ref="N1471" authorId="0" shapeId="0">
      <text>
        <t>Campo do cadastro custom. Em branco herda a base do livro, quando escolhida.</t>
      </text>
    </comment>
    <comment ref="B1472" authorId="0" shapeId="0">
      <text>
        <t>Campo do cadastro custom. Em branco herda a base do livro, quando escolhida.</t>
      </text>
    </comment>
    <comment ref="F1472" authorId="0" shapeId="0">
      <text>
        <t>Lembrete marcado pelo jogador. Aprovação ocorre pelo bot no chat.</t>
      </text>
    </comment>
    <comment ref="J1472" authorId="0" shapeId="0">
      <text>
        <t>Campo do cadastro custom. Em branco herda a base do livro, quando escolhida.</t>
      </text>
    </comment>
    <comment ref="N1472" authorId="0" shapeId="0">
      <text>
        <t>Lembrete marcado pelo jogador. Aprovação ocorre pelo bot no chat.</t>
      </text>
    </comment>
    <comment ref="B1473" authorId="0" shapeId="0">
      <text>
        <t>Campo do cadastro custom. Em branco herda a base do livro, quando escolhida.</t>
      </text>
    </comment>
    <comment ref="J1473" authorId="0" shapeId="0">
      <text>
        <t>Campo do cadastro custom. Em branco herda a base do livro, quando escolhida.</t>
      </text>
    </comment>
    <comment ref="B1474" authorId="0" shapeId="0">
      <text>
        <t>Campo do cadastro custom. Em branco herda a base do livro, quando escolhida.</t>
      </text>
    </comment>
    <comment ref="J1474" authorId="0" shapeId="0">
      <text>
        <t>Campo do cadastro custom. Em branco herda a base do livro, quando escolhida.</t>
      </text>
    </comment>
    <comment ref="B1475" authorId="0" shapeId="0">
      <text>
        <t>Opcional. Nenhuma cria do zero. Com base, campos em branco e verificações específicas herdam o livro. Texto livre não cria automações.</t>
      </text>
    </comment>
    <comment ref="E1475" authorId="0" shapeId="0">
      <text>
        <t>Opcional. Nenhuma cria do zero. Com base, campos em branco e verificações específicas herdam o livro. Texto livre não cria automações.</t>
      </text>
    </comment>
    <comment ref="J1475" authorId="0" shapeId="0">
      <text>
        <t>Opcional. Nenhuma cria do zero. Com base, campos em branco e verificações específicas herdam o livro. Texto livre não cria automações.</t>
      </text>
    </comment>
    <comment ref="M1475" authorId="0" shapeId="0">
      <text>
        <t>Opcional. Nenhuma cria do zero. Com base, campos em branco e verificações específicas herdam o livro. Texto livre não cria automações.</t>
      </text>
    </comment>
    <comment ref="B1476" authorId="0" shapeId="0">
      <text>
        <t>Em branco herda a base. Sem base, escolha Leve ou Média. Restrição paga Melhorias, nunca a Forma, e conserva o teto e o limite de Restrições.</t>
      </text>
    </comment>
    <comment ref="E1476" authorId="0" shapeId="0">
      <text>
        <t>Em branco herda a base. Sem base, escolha Leve ou Média. Restrição paga Melhorias, nunca a Forma, e conserva o teto e o limite de Restrições.</t>
      </text>
    </comment>
    <comment ref="J1476" authorId="0" shapeId="0">
      <text>
        <t>Em branco herda a base. Sem base, escolha Leve ou Média. Restrição paga Melhorias, nunca a Forma, e conserva o teto e o limite de Restrições.</t>
      </text>
    </comment>
    <comment ref="M1476" authorId="0" shapeId="0">
      <text>
        <t>Em branco herda a base. Sem base, escolha Leve ou Média. Restrição paga Melhorias, nunca a Forma, e conserva o teto e o limite de Restrições.</t>
      </text>
    </comment>
    <comment ref="B1477" authorId="0" shapeId="0">
      <text>
        <t>Em branco herda a base. Sim identifica Restrição de frequência; duas de frequência continuam incompatíveis.</t>
      </text>
    </comment>
    <comment ref="E1477" authorId="0" shapeId="0">
      <text>
        <t>Em branco herda a base. Sim identifica Restrição de frequência; duas de frequência continuam incompatíveis.</t>
      </text>
    </comment>
    <comment ref="J1477" authorId="0" shapeId="0">
      <text>
        <t>Em branco herda a base. Sim identifica Restrição de frequência; duas de frequência continuam incompatíveis.</t>
      </text>
    </comment>
    <comment ref="M1477" authorId="0" shapeId="0">
      <text>
        <t>Em branco herda a base. Sim identifica Restrição de frequência; duas de frequência continuam incompatíveis.</t>
      </text>
    </comment>
    <comment ref="B1479" authorId="0" shapeId="0">
      <text>
        <t>Campo do cadastro custom. Em branco herda a base do livro, quando escolhida.</t>
      </text>
    </comment>
    <comment ref="J1479" authorId="0" shapeId="0">
      <text>
        <t>Campo do cadastro custom. Em branco herda a base do livro, quando escolhida.</t>
      </text>
    </comment>
    <comment ref="B1480" authorId="0" shapeId="0">
      <text>
        <t>Exigência, momento de cumprir, duração e incompatibilidades. Texto livre não é executado como fórmula.</t>
      </text>
    </comment>
    <comment ref="J1480" authorId="0" shapeId="0">
      <text>
        <t>Exigência, momento de cumprir, duração e incompatibilidades. Texto livre não é executado como fórmula.</t>
      </text>
    </comment>
    <comment ref="B1488" authorId="0" shapeId="0">
      <text>
        <t>Campo do cadastro custom. Em branco herda a base do livro, quando escolhida.</t>
      </text>
    </comment>
    <comment ref="J1488" authorId="0" shapeId="0">
      <text>
        <t>Campo do cadastro custom. Em branco herda a base do livro, quando escolhida.</t>
      </text>
    </comment>
    <comment ref="B1492" authorId="0" shapeId="0">
      <text>
        <t>Campo do cadastro custom. Em branco herda a base do livro, quando escolhida.</t>
      </text>
    </comment>
    <comment ref="J1492" authorId="0" shapeId="0">
      <text>
        <t>Campo do cadastro custom. Em branco herda a base do livro, quando escolhida.</t>
      </text>
    </comment>
    <comment ref="B1493" authorId="0" shapeId="0">
      <text>
        <t>Campo do cadastro custom. Em branco herda a base do livro, quando escolhida.</t>
      </text>
    </comment>
    <comment ref="F1493" authorId="0" shapeId="0">
      <text>
        <t>Campo do cadastro custom. Em branco herda a base do livro, quando escolhida.</t>
      </text>
    </comment>
    <comment ref="J1493" authorId="0" shapeId="0">
      <text>
        <t>Campo do cadastro custom. Em branco herda a base do livro, quando escolhida.</t>
      </text>
    </comment>
    <comment ref="N1493" authorId="0" shapeId="0">
      <text>
        <t>Campo do cadastro custom. Em branco herda a base do livro, quando escolhida.</t>
      </text>
    </comment>
    <comment ref="B1494" authorId="0" shapeId="0">
      <text>
        <t>Campo do cadastro custom. Em branco herda a base do livro, quando escolhida.</t>
      </text>
    </comment>
    <comment ref="F1494" authorId="0" shapeId="0">
      <text>
        <t>Lembrete marcado pelo jogador. Aprovação ocorre pelo bot no chat.</t>
      </text>
    </comment>
    <comment ref="J1494" authorId="0" shapeId="0">
      <text>
        <t>Campo do cadastro custom. Em branco herda a base do livro, quando escolhida.</t>
      </text>
    </comment>
    <comment ref="N1494" authorId="0" shapeId="0">
      <text>
        <t>Lembrete marcado pelo jogador. Aprovação ocorre pelo bot no chat.</t>
      </text>
    </comment>
    <comment ref="B1495" authorId="0" shapeId="0">
      <text>
        <t>Campo do cadastro custom. Em branco herda a base do livro, quando escolhida.</t>
      </text>
    </comment>
    <comment ref="J1495" authorId="0" shapeId="0">
      <text>
        <t>Campo do cadastro custom. Em branco herda a base do livro, quando escolhida.</t>
      </text>
    </comment>
    <comment ref="B1496" authorId="0" shapeId="0">
      <text>
        <t>Campo do cadastro custom. Em branco herda a base do livro, quando escolhida.</t>
      </text>
    </comment>
    <comment ref="J1496" authorId="0" shapeId="0">
      <text>
        <t>Campo do cadastro custom. Em branco herda a base do livro, quando escolhida.</t>
      </text>
    </comment>
    <comment ref="B1497" authorId="0" shapeId="0">
      <text>
        <t>Opcional. Nenhuma cria do zero. Com base, campos em branco e verificações específicas herdam o livro. Texto livre não cria automações.</t>
      </text>
    </comment>
    <comment ref="E1497" authorId="0" shapeId="0">
      <text>
        <t>Opcional. Nenhuma cria do zero. Com base, campos em branco e verificações específicas herdam o livro. Texto livre não cria automações.</t>
      </text>
    </comment>
    <comment ref="J1497" authorId="0" shapeId="0">
      <text>
        <t>Opcional. Nenhuma cria do zero. Com base, campos em branco e verificações específicas herdam o livro. Texto livre não cria automações.</t>
      </text>
    </comment>
    <comment ref="M1497" authorId="0" shapeId="0">
      <text>
        <t>Opcional. Nenhuma cria do zero. Com base, campos em branco e verificações específicas herdam o livro. Texto livre não cria automações.</t>
      </text>
    </comment>
    <comment ref="B1498" authorId="0" shapeId="0">
      <text>
        <t>Em branco herda a base. Sem base, escolha Leve ou Média. Restrição paga Melhorias, nunca a Forma, e conserva o teto e o limite de Restrições.</t>
      </text>
    </comment>
    <comment ref="E1498" authorId="0" shapeId="0">
      <text>
        <t>Em branco herda a base. Sem base, escolha Leve ou Média. Restrição paga Melhorias, nunca a Forma, e conserva o teto e o limite de Restrições.</t>
      </text>
    </comment>
    <comment ref="J1498" authorId="0" shapeId="0">
      <text>
        <t>Em branco herda a base. Sem base, escolha Leve ou Média. Restrição paga Melhorias, nunca a Forma, e conserva o teto e o limite de Restrições.</t>
      </text>
    </comment>
    <comment ref="M1498" authorId="0" shapeId="0">
      <text>
        <t>Em branco herda a base. Sem base, escolha Leve ou Média. Restrição paga Melhorias, nunca a Forma, e conserva o teto e o limite de Restrições.</t>
      </text>
    </comment>
    <comment ref="B1499" authorId="0" shapeId="0">
      <text>
        <t>Em branco herda a base. Sim identifica Restrição de frequência; duas de frequência continuam incompatíveis.</t>
      </text>
    </comment>
    <comment ref="E1499" authorId="0" shapeId="0">
      <text>
        <t>Em branco herda a base. Sim identifica Restrição de frequência; duas de frequência continuam incompatíveis.</t>
      </text>
    </comment>
    <comment ref="J1499" authorId="0" shapeId="0">
      <text>
        <t>Em branco herda a base. Sim identifica Restrição de frequência; duas de frequência continuam incompatíveis.</t>
      </text>
    </comment>
    <comment ref="M1499" authorId="0" shapeId="0">
      <text>
        <t>Em branco herda a base. Sim identifica Restrição de frequência; duas de frequência continuam incompatíveis.</t>
      </text>
    </comment>
    <comment ref="B1501" authorId="0" shapeId="0">
      <text>
        <t>Campo do cadastro custom. Em branco herda a base do livro, quando escolhida.</t>
      </text>
    </comment>
    <comment ref="J1501" authorId="0" shapeId="0">
      <text>
        <t>Campo do cadastro custom. Em branco herda a base do livro, quando escolhida.</t>
      </text>
    </comment>
    <comment ref="B1502" authorId="0" shapeId="0">
      <text>
        <t>Exigência, momento de cumprir, duração e incompatibilidades. Texto livre não é executado como fórmula.</t>
      </text>
    </comment>
    <comment ref="J1502" authorId="0" shapeId="0">
      <text>
        <t>Exigência, momento de cumprir, duração e incompatibilidades. Texto livre não é executado como fórmula.</t>
      </text>
    </comment>
    <comment ref="B1510" authorId="0" shapeId="0">
      <text>
        <t>Campo do cadastro custom. Em branco herda a base do livro, quando escolhida.</t>
      </text>
    </comment>
    <comment ref="J1510" authorId="0" shapeId="0">
      <text>
        <t>Campo do cadastro custom. Em branco herda a base do livro, quando escolhida.</t>
      </text>
    </comment>
    <comment ref="B1514" authorId="0" shapeId="0">
      <text>
        <t>Campo do cadastro custom. Em branco herda a base do livro, quando escolhida.</t>
      </text>
    </comment>
    <comment ref="J1514" authorId="0" shapeId="0">
      <text>
        <t>Campo do cadastro custom. Em branco herda a base do livro, quando escolhida.</t>
      </text>
    </comment>
    <comment ref="B1515" authorId="0" shapeId="0">
      <text>
        <t>Campo do cadastro custom. Em branco herda a base do livro, quando escolhida.</t>
      </text>
    </comment>
    <comment ref="F1515" authorId="0" shapeId="0">
      <text>
        <t>Campo do cadastro custom. Em branco herda a base do livro, quando escolhida.</t>
      </text>
    </comment>
    <comment ref="J1515" authorId="0" shapeId="0">
      <text>
        <t>Campo do cadastro custom. Em branco herda a base do livro, quando escolhida.</t>
      </text>
    </comment>
    <comment ref="N1515" authorId="0" shapeId="0">
      <text>
        <t>Campo do cadastro custom. Em branco herda a base do livro, quando escolhida.</t>
      </text>
    </comment>
    <comment ref="B1516" authorId="0" shapeId="0">
      <text>
        <t>Campo do cadastro custom. Em branco herda a base do livro, quando escolhida.</t>
      </text>
    </comment>
    <comment ref="F1516" authorId="0" shapeId="0">
      <text>
        <t>Lembrete marcado pelo jogador. Aprovação ocorre pelo bot no chat.</t>
      </text>
    </comment>
    <comment ref="J1516" authorId="0" shapeId="0">
      <text>
        <t>Campo do cadastro custom. Em branco herda a base do livro, quando escolhida.</t>
      </text>
    </comment>
    <comment ref="N1516" authorId="0" shapeId="0">
      <text>
        <t>Lembrete marcado pelo jogador. Aprovação ocorre pelo bot no chat.</t>
      </text>
    </comment>
    <comment ref="B1517" authorId="0" shapeId="0">
      <text>
        <t>Campo do cadastro custom. Em branco herda a base do livro, quando escolhida.</t>
      </text>
    </comment>
    <comment ref="J1517" authorId="0" shapeId="0">
      <text>
        <t>Campo do cadastro custom. Em branco herda a base do livro, quando escolhida.</t>
      </text>
    </comment>
    <comment ref="B1518" authorId="0" shapeId="0">
      <text>
        <t>Campo do cadastro custom. Em branco herda a base do livro, quando escolhida.</t>
      </text>
    </comment>
    <comment ref="J1518" authorId="0" shapeId="0">
      <text>
        <t>Campo do cadastro custom. Em branco herda a base do livro, quando escolhida.</t>
      </text>
    </comment>
    <comment ref="B1519" authorId="0" shapeId="0">
      <text>
        <t>Opcional. Nenhuma cria do zero. Com base, campos em branco e verificações específicas herdam o livro. Texto livre não cria automações.</t>
      </text>
    </comment>
    <comment ref="E1519" authorId="0" shapeId="0">
      <text>
        <t>Opcional. Nenhuma cria do zero. Com base, campos em branco e verificações específicas herdam o livro. Texto livre não cria automações.</t>
      </text>
    </comment>
    <comment ref="J1519" authorId="0" shapeId="0">
      <text>
        <t>Opcional. Nenhuma cria do zero. Com base, campos em branco e verificações específicas herdam o livro. Texto livre não cria automações.</t>
      </text>
    </comment>
    <comment ref="M1519" authorId="0" shapeId="0">
      <text>
        <t>Opcional. Nenhuma cria do zero. Com base, campos em branco e verificações específicas herdam o livro. Texto livre não cria automações.</t>
      </text>
    </comment>
    <comment ref="B1520" authorId="0" shapeId="0">
      <text>
        <t>Em branco herda a base. Sem base, escolha Leve ou Média. Restrição paga Melhorias, nunca a Forma, e conserva o teto e o limite de Restrições.</t>
      </text>
    </comment>
    <comment ref="E1520" authorId="0" shapeId="0">
      <text>
        <t>Em branco herda a base. Sem base, escolha Leve ou Média. Restrição paga Melhorias, nunca a Forma, e conserva o teto e o limite de Restrições.</t>
      </text>
    </comment>
    <comment ref="J1520" authorId="0" shapeId="0">
      <text>
        <t>Em branco herda a base. Sem base, escolha Leve ou Média. Restrição paga Melhorias, nunca a Forma, e conserva o teto e o limite de Restrições.</t>
      </text>
    </comment>
    <comment ref="M1520" authorId="0" shapeId="0">
      <text>
        <t>Em branco herda a base. Sem base, escolha Leve ou Média. Restrição paga Melhorias, nunca a Forma, e conserva o teto e o limite de Restrições.</t>
      </text>
    </comment>
    <comment ref="B1521" authorId="0" shapeId="0">
      <text>
        <t>Em branco herda a base. Sim identifica Restrição de frequência; duas de frequência continuam incompatíveis.</t>
      </text>
    </comment>
    <comment ref="E1521" authorId="0" shapeId="0">
      <text>
        <t>Em branco herda a base. Sim identifica Restrição de frequência; duas de frequência continuam incompatíveis.</t>
      </text>
    </comment>
    <comment ref="J1521" authorId="0" shapeId="0">
      <text>
        <t>Em branco herda a base. Sim identifica Restrição de frequência; duas de frequência continuam incompatíveis.</t>
      </text>
    </comment>
    <comment ref="M1521" authorId="0" shapeId="0">
      <text>
        <t>Em branco herda a base. Sim identifica Restrição de frequência; duas de frequência continuam incompatíveis.</t>
      </text>
    </comment>
    <comment ref="B1523" authorId="0" shapeId="0">
      <text>
        <t>Campo do cadastro custom. Em branco herda a base do livro, quando escolhida.</t>
      </text>
    </comment>
    <comment ref="J1523" authorId="0" shapeId="0">
      <text>
        <t>Campo do cadastro custom. Em branco herda a base do livro, quando escolhida.</t>
      </text>
    </comment>
    <comment ref="B1524" authorId="0" shapeId="0">
      <text>
        <t>Exigência, momento de cumprir, duração e incompatibilidades. Texto livre não é executado como fórmula.</t>
      </text>
    </comment>
    <comment ref="J1524" authorId="0" shapeId="0">
      <text>
        <t>Exigência, momento de cumprir, duração e incompatibilidades. Texto livre não é executado como fórmula.</t>
      </text>
    </comment>
    <comment ref="B1532" authorId="0" shapeId="0">
      <text>
        <t>Campo do cadastro custom. Em branco herda a base do livro, quando escolhida.</t>
      </text>
    </comment>
    <comment ref="J1532" authorId="0" shapeId="0">
      <text>
        <t>Campo do cadastro custom. Em branco herda a base do livro, quando escolhida.</t>
      </text>
    </comment>
    <comment ref="B1536" authorId="0" shapeId="0">
      <text>
        <t>Campo do cadastro custom. Em branco herda a base do livro, quando escolhida.</t>
      </text>
    </comment>
    <comment ref="J1536" authorId="0" shapeId="0">
      <text>
        <t>Campo do cadastro custom. Em branco herda a base do livro, quando escolhida.</t>
      </text>
    </comment>
    <comment ref="B1537" authorId="0" shapeId="0">
      <text>
        <t>Campo do cadastro custom. Em branco herda a base do livro, quando escolhida.</t>
      </text>
    </comment>
    <comment ref="F1537" authorId="0" shapeId="0">
      <text>
        <t>Campo do cadastro custom. Em branco herda a base do livro, quando escolhida.</t>
      </text>
    </comment>
    <comment ref="J1537" authorId="0" shapeId="0">
      <text>
        <t>Campo do cadastro custom. Em branco herda a base do livro, quando escolhida.</t>
      </text>
    </comment>
    <comment ref="N1537" authorId="0" shapeId="0">
      <text>
        <t>Campo do cadastro custom. Em branco herda a base do livro, quando escolhida.</t>
      </text>
    </comment>
    <comment ref="B1538" authorId="0" shapeId="0">
      <text>
        <t>Campo do cadastro custom. Em branco herda a base do livro, quando escolhida.</t>
      </text>
    </comment>
    <comment ref="F1538" authorId="0" shapeId="0">
      <text>
        <t>Lembrete marcado pelo jogador. Aprovação ocorre pelo bot no chat.</t>
      </text>
    </comment>
    <comment ref="J1538" authorId="0" shapeId="0">
      <text>
        <t>Campo do cadastro custom. Em branco herda a base do livro, quando escolhida.</t>
      </text>
    </comment>
    <comment ref="N1538" authorId="0" shapeId="0">
      <text>
        <t>Lembrete marcado pelo jogador. Aprovação ocorre pelo bot no chat.</t>
      </text>
    </comment>
    <comment ref="B1539" authorId="0" shapeId="0">
      <text>
        <t>Campo do cadastro custom. Em branco herda a base do livro, quando escolhida.</t>
      </text>
    </comment>
    <comment ref="J1539" authorId="0" shapeId="0">
      <text>
        <t>Campo do cadastro custom. Em branco herda a base do livro, quando escolhida.</t>
      </text>
    </comment>
    <comment ref="B1540" authorId="0" shapeId="0">
      <text>
        <t>Campo do cadastro custom. Em branco herda a base do livro, quando escolhida.</t>
      </text>
    </comment>
    <comment ref="J1540" authorId="0" shapeId="0">
      <text>
        <t>Campo do cadastro custom. Em branco herda a base do livro, quando escolhida.</t>
      </text>
    </comment>
    <comment ref="B1541" authorId="0" shapeId="0">
      <text>
        <t>Opcional. Nenhuma cria do zero. Com base, campos em branco e verificações específicas herdam o livro. Texto livre não cria automações.</t>
      </text>
    </comment>
    <comment ref="E1541" authorId="0" shapeId="0">
      <text>
        <t>Opcional. Nenhuma cria do zero. Com base, campos em branco e verificações específicas herdam o livro. Texto livre não cria automações.</t>
      </text>
    </comment>
    <comment ref="J1541" authorId="0" shapeId="0">
      <text>
        <t>Opcional. Nenhuma cria do zero. Com base, campos em branco e verificações específicas herdam o livro. Texto livre não cria automações.</t>
      </text>
    </comment>
    <comment ref="M1541" authorId="0" shapeId="0">
      <text>
        <t>Opcional. Nenhuma cria do zero. Com base, campos em branco e verificações específicas herdam o livro. Texto livre não cria automações.</t>
      </text>
    </comment>
    <comment ref="B1542" authorId="0" shapeId="0">
      <text>
        <t>Em branco herda a base. Sem base, escolha Leve ou Média. Restrição paga Melhorias, nunca a Forma, e conserva o teto e o limite de Restrições.</t>
      </text>
    </comment>
    <comment ref="E1542" authorId="0" shapeId="0">
      <text>
        <t>Em branco herda a base. Sem base, escolha Leve ou Média. Restrição paga Melhorias, nunca a Forma, e conserva o teto e o limite de Restrições.</t>
      </text>
    </comment>
    <comment ref="J1542" authorId="0" shapeId="0">
      <text>
        <t>Em branco herda a base. Sem base, escolha Leve ou Média. Restrição paga Melhorias, nunca a Forma, e conserva o teto e o limite de Restrições.</t>
      </text>
    </comment>
    <comment ref="M1542" authorId="0" shapeId="0">
      <text>
        <t>Em branco herda a base. Sem base, escolha Leve ou Média. Restrição paga Melhorias, nunca a Forma, e conserva o teto e o limite de Restrições.</t>
      </text>
    </comment>
    <comment ref="B1543" authorId="0" shapeId="0">
      <text>
        <t>Em branco herda a base. Sim identifica Restrição de frequência; duas de frequência continuam incompatíveis.</t>
      </text>
    </comment>
    <comment ref="E1543" authorId="0" shapeId="0">
      <text>
        <t>Em branco herda a base. Sim identifica Restrição de frequência; duas de frequência continuam incompatíveis.</t>
      </text>
    </comment>
    <comment ref="J1543" authorId="0" shapeId="0">
      <text>
        <t>Em branco herda a base. Sim identifica Restrição de frequência; duas de frequência continuam incompatíveis.</t>
      </text>
    </comment>
    <comment ref="M1543" authorId="0" shapeId="0">
      <text>
        <t>Em branco herda a base. Sim identifica Restrição de frequência; duas de frequência continuam incompatíveis.</t>
      </text>
    </comment>
    <comment ref="B1545" authorId="0" shapeId="0">
      <text>
        <t>Campo do cadastro custom. Em branco herda a base do livro, quando escolhida.</t>
      </text>
    </comment>
    <comment ref="J1545" authorId="0" shapeId="0">
      <text>
        <t>Campo do cadastro custom. Em branco herda a base do livro, quando escolhida.</t>
      </text>
    </comment>
    <comment ref="B1546" authorId="0" shapeId="0">
      <text>
        <t>Exigência, momento de cumprir, duração e incompatibilidades. Texto livre não é executado como fórmula.</t>
      </text>
    </comment>
    <comment ref="J1546" authorId="0" shapeId="0">
      <text>
        <t>Exigência, momento de cumprir, duração e incompatibilidades. Texto livre não é executado como fórmula.</t>
      </text>
    </comment>
    <comment ref="B1554" authorId="0" shapeId="0">
      <text>
        <t>Campo do cadastro custom. Em branco herda a base do livro, quando escolhida.</t>
      </text>
    </comment>
    <comment ref="J1554" authorId="0" shapeId="0">
      <text>
        <t>Campo do cadastro custom. Em branco herda a base do livro, quando escolhida.</t>
      </text>
    </comment>
    <comment ref="B1558" authorId="0" shapeId="0">
      <text>
        <t>Campo do cadastro custom. Em branco herda a base do livro, quando escolhida.</t>
      </text>
    </comment>
    <comment ref="J1558" authorId="0" shapeId="0">
      <text>
        <t>Campo do cadastro custom. Em branco herda a base do livro, quando escolhida.</t>
      </text>
    </comment>
    <comment ref="B1559" authorId="0" shapeId="0">
      <text>
        <t>Campo do cadastro custom. Em branco herda a base do livro, quando escolhida.</t>
      </text>
    </comment>
    <comment ref="F1559" authorId="0" shapeId="0">
      <text>
        <t>Campo do cadastro custom. Em branco herda a base do livro, quando escolhida.</t>
      </text>
    </comment>
    <comment ref="J1559" authorId="0" shapeId="0">
      <text>
        <t>Campo do cadastro custom. Em branco herda a base do livro, quando escolhida.</t>
      </text>
    </comment>
    <comment ref="N1559" authorId="0" shapeId="0">
      <text>
        <t>Campo do cadastro custom. Em branco herda a base do livro, quando escolhida.</t>
      </text>
    </comment>
    <comment ref="B1560" authorId="0" shapeId="0">
      <text>
        <t>Campo do cadastro custom. Em branco herda a base do livro, quando escolhida.</t>
      </text>
    </comment>
    <comment ref="F1560" authorId="0" shapeId="0">
      <text>
        <t>Lembrete marcado pelo jogador. Aprovação ocorre pelo bot no chat.</t>
      </text>
    </comment>
    <comment ref="J1560" authorId="0" shapeId="0">
      <text>
        <t>Campo do cadastro custom. Em branco herda a base do livro, quando escolhida.</t>
      </text>
    </comment>
    <comment ref="N1560" authorId="0" shapeId="0">
      <text>
        <t>Lembrete marcado pelo jogador. Aprovação ocorre pelo bot no chat.</t>
      </text>
    </comment>
    <comment ref="B1561" authorId="0" shapeId="0">
      <text>
        <t>Campo do cadastro custom. Em branco herda a base do livro, quando escolhida.</t>
      </text>
    </comment>
    <comment ref="J1561" authorId="0" shapeId="0">
      <text>
        <t>Campo do cadastro custom. Em branco herda a base do livro, quando escolhida.</t>
      </text>
    </comment>
    <comment ref="B1562" authorId="0" shapeId="0">
      <text>
        <t>Campo do cadastro custom. Em branco herda a base do livro, quando escolhida.</t>
      </text>
    </comment>
    <comment ref="J1562" authorId="0" shapeId="0">
      <text>
        <t>Campo do cadastro custom. Em branco herda a base do livro, quando escolhida.</t>
      </text>
    </comment>
    <comment ref="B1563" authorId="0" shapeId="0">
      <text>
        <t>Opcional. Nenhuma cria do zero. Com base, campos em branco e verificações específicas herdam o livro. Texto livre não cria automações.</t>
      </text>
    </comment>
    <comment ref="E1563" authorId="0" shapeId="0">
      <text>
        <t>Opcional. Nenhuma cria do zero. Com base, campos em branco e verificações específicas herdam o livro. Texto livre não cria automações.</t>
      </text>
    </comment>
    <comment ref="J1563" authorId="0" shapeId="0">
      <text>
        <t>Opcional. Nenhuma cria do zero. Com base, campos em branco e verificações específicas herdam o livro. Texto livre não cria automações.</t>
      </text>
    </comment>
    <comment ref="M1563" authorId="0" shapeId="0">
      <text>
        <t>Opcional. Nenhuma cria do zero. Com base, campos em branco e verificações específicas herdam o livro. Texto livre não cria automações.</t>
      </text>
    </comment>
    <comment ref="B1564" authorId="0" shapeId="0">
      <text>
        <t>Em branco herda a base. Sem base, escolha Leve ou Média. Restrição paga Melhorias, nunca a Forma, e conserva o teto e o limite de Restrições.</t>
      </text>
    </comment>
    <comment ref="E1564" authorId="0" shapeId="0">
      <text>
        <t>Em branco herda a base. Sem base, escolha Leve ou Média. Restrição paga Melhorias, nunca a Forma, e conserva o teto e o limite de Restrições.</t>
      </text>
    </comment>
    <comment ref="J1564" authorId="0" shapeId="0">
      <text>
        <t>Em branco herda a base. Sem base, escolha Leve ou Média. Restrição paga Melhorias, nunca a Forma, e conserva o teto e o limite de Restrições.</t>
      </text>
    </comment>
    <comment ref="M1564" authorId="0" shapeId="0">
      <text>
        <t>Em branco herda a base. Sem base, escolha Leve ou Média. Restrição paga Melhorias, nunca a Forma, e conserva o teto e o limite de Restrições.</t>
      </text>
    </comment>
    <comment ref="B1565" authorId="0" shapeId="0">
      <text>
        <t>Em branco herda a base. Sim identifica Restrição de frequência; duas de frequência continuam incompatíveis.</t>
      </text>
    </comment>
    <comment ref="E1565" authorId="0" shapeId="0">
      <text>
        <t>Em branco herda a base. Sim identifica Restrição de frequência; duas de frequência continuam incompatíveis.</t>
      </text>
    </comment>
    <comment ref="J1565" authorId="0" shapeId="0">
      <text>
        <t>Em branco herda a base. Sim identifica Restrição de frequência; duas de frequência continuam incompatíveis.</t>
      </text>
    </comment>
    <comment ref="M1565" authorId="0" shapeId="0">
      <text>
        <t>Em branco herda a base. Sim identifica Restrição de frequência; duas de frequência continuam incompatíveis.</t>
      </text>
    </comment>
    <comment ref="B1567" authorId="0" shapeId="0">
      <text>
        <t>Campo do cadastro custom. Em branco herda a base do livro, quando escolhida.</t>
      </text>
    </comment>
    <comment ref="J1567" authorId="0" shapeId="0">
      <text>
        <t>Campo do cadastro custom. Em branco herda a base do livro, quando escolhida.</t>
      </text>
    </comment>
    <comment ref="B1568" authorId="0" shapeId="0">
      <text>
        <t>Exigência, momento de cumprir, duração e incompatibilidades. Texto livre não é executado como fórmula.</t>
      </text>
    </comment>
    <comment ref="J1568" authorId="0" shapeId="0">
      <text>
        <t>Exigência, momento de cumprir, duração e incompatibilidades. Texto livre não é executado como fórmula.</t>
      </text>
    </comment>
    <comment ref="B1576" authorId="0" shapeId="0">
      <text>
        <t>Campo do cadastro custom. Em branco herda a base do livro, quando escolhida.</t>
      </text>
    </comment>
    <comment ref="J1576" authorId="0" shapeId="0">
      <text>
        <t>Campo do cadastro custom. Em branco herda a base do livro, quando escolhida.</t>
      </text>
    </comment>
    <comment ref="B1580" authorId="0" shapeId="0">
      <text>
        <t>Campo do cadastro custom. Em branco herda a base do livro, quando escolhida.</t>
      </text>
    </comment>
    <comment ref="J1580" authorId="0" shapeId="0">
      <text>
        <t>Campo do cadastro custom. Em branco herda a base do livro, quando escolhida.</t>
      </text>
    </comment>
    <comment ref="B1581" authorId="0" shapeId="0">
      <text>
        <t>Campo do cadastro custom. Em branco herda a base do livro, quando escolhida.</t>
      </text>
    </comment>
    <comment ref="F1581" authorId="0" shapeId="0">
      <text>
        <t>Campo do cadastro custom. Em branco herda a base do livro, quando escolhida.</t>
      </text>
    </comment>
    <comment ref="J1581" authorId="0" shapeId="0">
      <text>
        <t>Campo do cadastro custom. Em branco herda a base do livro, quando escolhida.</t>
      </text>
    </comment>
    <comment ref="N1581" authorId="0" shapeId="0">
      <text>
        <t>Campo do cadastro custom. Em branco herda a base do livro, quando escolhida.</t>
      </text>
    </comment>
    <comment ref="B1582" authorId="0" shapeId="0">
      <text>
        <t>Campo do cadastro custom. Em branco herda a base do livro, quando escolhida.</t>
      </text>
    </comment>
    <comment ref="F1582" authorId="0" shapeId="0">
      <text>
        <t>Lembrete marcado pelo jogador. Aprovação ocorre pelo bot no chat.</t>
      </text>
    </comment>
    <comment ref="J1582" authorId="0" shapeId="0">
      <text>
        <t>Campo do cadastro custom. Em branco herda a base do livro, quando escolhida.</t>
      </text>
    </comment>
    <comment ref="N1582" authorId="0" shapeId="0">
      <text>
        <t>Lembrete marcado pelo jogador. Aprovação ocorre pelo bot no chat.</t>
      </text>
    </comment>
    <comment ref="B1583" authorId="0" shapeId="0">
      <text>
        <t>Campo do cadastro custom. Em branco herda a base do livro, quando escolhida.</t>
      </text>
    </comment>
    <comment ref="J1583" authorId="0" shapeId="0">
      <text>
        <t>Campo do cadastro custom. Em branco herda a base do livro, quando escolhida.</t>
      </text>
    </comment>
    <comment ref="B1584" authorId="0" shapeId="0">
      <text>
        <t>Campo do cadastro custom. Em branco herda a base do livro, quando escolhida.</t>
      </text>
    </comment>
    <comment ref="J1584" authorId="0" shapeId="0">
      <text>
        <t>Campo do cadastro custom. Em branco herda a base do livro, quando escolhida.</t>
      </text>
    </comment>
    <comment ref="B1585" authorId="0" shapeId="0">
      <text>
        <t>Opcional. Nenhuma cria do zero. Com base, campos em branco e verificações específicas herdam o livro. Texto livre não cria automações.</t>
      </text>
    </comment>
    <comment ref="E1585" authorId="0" shapeId="0">
      <text>
        <t>Opcional. Nenhuma cria do zero. Com base, campos em branco e verificações específicas herdam o livro. Texto livre não cria automações.</t>
      </text>
    </comment>
    <comment ref="J1585" authorId="0" shapeId="0">
      <text>
        <t>Opcional. Nenhuma cria do zero. Com base, campos em branco e verificações específicas herdam o livro. Texto livre não cria automações.</t>
      </text>
    </comment>
    <comment ref="M1585" authorId="0" shapeId="0">
      <text>
        <t>Opcional. Nenhuma cria do zero. Com base, campos em branco e verificações específicas herdam o livro. Texto livre não cria automações.</t>
      </text>
    </comment>
    <comment ref="B1586" authorId="0" shapeId="0">
      <text>
        <t>Em branco herda a base. Sem base, escolha Leve ou Média. Restrição paga Melhorias, nunca a Forma, e conserva o teto e o limite de Restrições.</t>
      </text>
    </comment>
    <comment ref="E1586" authorId="0" shapeId="0">
      <text>
        <t>Em branco herda a base. Sem base, escolha Leve ou Média. Restrição paga Melhorias, nunca a Forma, e conserva o teto e o limite de Restrições.</t>
      </text>
    </comment>
    <comment ref="J1586" authorId="0" shapeId="0">
      <text>
        <t>Em branco herda a base. Sem base, escolha Leve ou Média. Restrição paga Melhorias, nunca a Forma, e conserva o teto e o limite de Restrições.</t>
      </text>
    </comment>
    <comment ref="M1586" authorId="0" shapeId="0">
      <text>
        <t>Em branco herda a base. Sem base, escolha Leve ou Média. Restrição paga Melhorias, nunca a Forma, e conserva o teto e o limite de Restrições.</t>
      </text>
    </comment>
    <comment ref="B1587" authorId="0" shapeId="0">
      <text>
        <t>Em branco herda a base. Sim identifica Restrição de frequência; duas de frequência continuam incompatíveis.</t>
      </text>
    </comment>
    <comment ref="E1587" authorId="0" shapeId="0">
      <text>
        <t>Em branco herda a base. Sim identifica Restrição de frequência; duas de frequência continuam incompatíveis.</t>
      </text>
    </comment>
    <comment ref="J1587" authorId="0" shapeId="0">
      <text>
        <t>Em branco herda a base. Sim identifica Restrição de frequência; duas de frequência continuam incompatíveis.</t>
      </text>
    </comment>
    <comment ref="M1587" authorId="0" shapeId="0">
      <text>
        <t>Em branco herda a base. Sim identifica Restrição de frequência; duas de frequência continuam incompatíveis.</t>
      </text>
    </comment>
    <comment ref="B1589" authorId="0" shapeId="0">
      <text>
        <t>Campo do cadastro custom. Em branco herda a base do livro, quando escolhida.</t>
      </text>
    </comment>
    <comment ref="J1589" authorId="0" shapeId="0">
      <text>
        <t>Campo do cadastro custom. Em branco herda a base do livro, quando escolhida.</t>
      </text>
    </comment>
    <comment ref="B1590" authorId="0" shapeId="0">
      <text>
        <t>Exigência, momento de cumprir, duração e incompatibilidades. Texto livre não é executado como fórmula.</t>
      </text>
    </comment>
    <comment ref="J1590" authorId="0" shapeId="0">
      <text>
        <t>Exigência, momento de cumprir, duração e incompatibilidades. Texto livre não é executado como fórmula.</t>
      </text>
    </comment>
    <comment ref="B1598" authorId="0" shapeId="0">
      <text>
        <t>Campo do cadastro custom. Em branco herda a base do livro, quando escolhida.</t>
      </text>
    </comment>
    <comment ref="J1598" authorId="0" shapeId="0">
      <text>
        <t>Campo do cadastro custom. Em branco herda a base do livro, quando escolhida.</t>
      </text>
    </comment>
    <comment ref="B1602" authorId="0" shapeId="0">
      <text>
        <t>Campo do cadastro custom. Em branco herda a base do livro, quando escolhida.</t>
      </text>
    </comment>
    <comment ref="J1602" authorId="0" shapeId="0">
      <text>
        <t>Campo do cadastro custom. Em branco herda a base do livro, quando escolhida.</t>
      </text>
    </comment>
    <comment ref="B1603" authorId="0" shapeId="0">
      <text>
        <t>Campo do cadastro custom. Em branco herda a base do livro, quando escolhida.</t>
      </text>
    </comment>
    <comment ref="F1603" authorId="0" shapeId="0">
      <text>
        <t>Campo do cadastro custom. Em branco herda a base do livro, quando escolhida.</t>
      </text>
    </comment>
    <comment ref="J1603" authorId="0" shapeId="0">
      <text>
        <t>Campo do cadastro custom. Em branco herda a base do livro, quando escolhida.</t>
      </text>
    </comment>
    <comment ref="N1603" authorId="0" shapeId="0">
      <text>
        <t>Campo do cadastro custom. Em branco herda a base do livro, quando escolhida.</t>
      </text>
    </comment>
    <comment ref="B1604" authorId="0" shapeId="0">
      <text>
        <t>Campo do cadastro custom. Em branco herda a base do livro, quando escolhida.</t>
      </text>
    </comment>
    <comment ref="F1604" authorId="0" shapeId="0">
      <text>
        <t>Lembrete marcado pelo jogador. Aprovação ocorre pelo bot no chat.</t>
      </text>
    </comment>
    <comment ref="J1604" authorId="0" shapeId="0">
      <text>
        <t>Campo do cadastro custom. Em branco herda a base do livro, quando escolhida.</t>
      </text>
    </comment>
    <comment ref="N1604" authorId="0" shapeId="0">
      <text>
        <t>Lembrete marcado pelo jogador. Aprovação ocorre pelo bot no chat.</t>
      </text>
    </comment>
    <comment ref="B1605" authorId="0" shapeId="0">
      <text>
        <t>Campo do cadastro custom. Em branco herda a base do livro, quando escolhida.</t>
      </text>
    </comment>
    <comment ref="J1605" authorId="0" shapeId="0">
      <text>
        <t>Campo do cadastro custom. Em branco herda a base do livro, quando escolhida.</t>
      </text>
    </comment>
    <comment ref="B1606" authorId="0" shapeId="0">
      <text>
        <t>Campo do cadastro custom. Em branco herda a base do livro, quando escolhida.</t>
      </text>
    </comment>
    <comment ref="J1606" authorId="0" shapeId="0">
      <text>
        <t>Campo do cadastro custom. Em branco herda a base do livro, quando escolhida.</t>
      </text>
    </comment>
    <comment ref="B1607" authorId="0" shapeId="0">
      <text>
        <t>Opcional. Nenhuma cria do zero. Com base, campos em branco e verificações específicas herdam o livro. Texto livre não cria automações.</t>
      </text>
    </comment>
    <comment ref="E1607" authorId="0" shapeId="0">
      <text>
        <t>Opcional. Nenhuma cria do zero. Com base, campos em branco e verificações específicas herdam o livro. Texto livre não cria automações.</t>
      </text>
    </comment>
    <comment ref="J1607" authorId="0" shapeId="0">
      <text>
        <t>Opcional. Nenhuma cria do zero. Com base, campos em branco e verificações específicas herdam o livro. Texto livre não cria automações.</t>
      </text>
    </comment>
    <comment ref="M1607" authorId="0" shapeId="0">
      <text>
        <t>Opcional. Nenhuma cria do zero. Com base, campos em branco e verificações específicas herdam o livro. Texto livre não cria automações.</t>
      </text>
    </comment>
    <comment ref="B1608" authorId="0" shapeId="0">
      <text>
        <t>Em branco herda a base. Sem base, escolha Leve ou Média. Restrição paga Melhorias, nunca a Forma, e conserva o teto e o limite de Restrições.</t>
      </text>
    </comment>
    <comment ref="E1608" authorId="0" shapeId="0">
      <text>
        <t>Em branco herda a base. Sem base, escolha Leve ou Média. Restrição paga Melhorias, nunca a Forma, e conserva o teto e o limite de Restrições.</t>
      </text>
    </comment>
    <comment ref="J1608" authorId="0" shapeId="0">
      <text>
        <t>Em branco herda a base. Sem base, escolha Leve ou Média. Restrição paga Melhorias, nunca a Forma, e conserva o teto e o limite de Restrições.</t>
      </text>
    </comment>
    <comment ref="M1608" authorId="0" shapeId="0">
      <text>
        <t>Em branco herda a base. Sem base, escolha Leve ou Média. Restrição paga Melhorias, nunca a Forma, e conserva o teto e o limite de Restrições.</t>
      </text>
    </comment>
    <comment ref="B1609" authorId="0" shapeId="0">
      <text>
        <t>Em branco herda a base. Sim identifica Restrição de frequência; duas de frequência continuam incompatíveis.</t>
      </text>
    </comment>
    <comment ref="E1609" authorId="0" shapeId="0">
      <text>
        <t>Em branco herda a base. Sim identifica Restrição de frequência; duas de frequência continuam incompatíveis.</t>
      </text>
    </comment>
    <comment ref="J1609" authorId="0" shapeId="0">
      <text>
        <t>Em branco herda a base. Sim identifica Restrição de frequência; duas de frequência continuam incompatíveis.</t>
      </text>
    </comment>
    <comment ref="M1609" authorId="0" shapeId="0">
      <text>
        <t>Em branco herda a base. Sim identifica Restrição de frequência; duas de frequência continuam incompatíveis.</t>
      </text>
    </comment>
    <comment ref="B1611" authorId="0" shapeId="0">
      <text>
        <t>Campo do cadastro custom. Em branco herda a base do livro, quando escolhida.</t>
      </text>
    </comment>
    <comment ref="J1611" authorId="0" shapeId="0">
      <text>
        <t>Campo do cadastro custom. Em branco herda a base do livro, quando escolhida.</t>
      </text>
    </comment>
    <comment ref="B1612" authorId="0" shapeId="0">
      <text>
        <t>Exigência, momento de cumprir, duração e incompatibilidades. Texto livre não é executado como fórmula.</t>
      </text>
    </comment>
    <comment ref="J1612" authorId="0" shapeId="0">
      <text>
        <t>Exigência, momento de cumprir, duração e incompatibilidades. Texto livre não é executado como fórmula.</t>
      </text>
    </comment>
    <comment ref="B1620" authorId="0" shapeId="0">
      <text>
        <t>Campo do cadastro custom. Em branco herda a base do livro, quando escolhida.</t>
      </text>
    </comment>
    <comment ref="J1620" authorId="0" shapeId="0">
      <text>
        <t>Campo do cadastro custom. Em branco herda a base do livro, quando escolhida.</t>
      </text>
    </comment>
    <comment ref="B1624" authorId="0" shapeId="0">
      <text>
        <t>Campo do cadastro custom. Em branco herda a base do livro, quando escolhida.</t>
      </text>
    </comment>
    <comment ref="J1624" authorId="0" shapeId="0">
      <text>
        <t>Campo do cadastro custom. Em branco herda a base do livro, quando escolhida.</t>
      </text>
    </comment>
    <comment ref="B1625" authorId="0" shapeId="0">
      <text>
        <t>Campo do cadastro custom. Em branco herda a base do livro, quando escolhida.</t>
      </text>
    </comment>
    <comment ref="F1625" authorId="0" shapeId="0">
      <text>
        <t>Campo do cadastro custom. Em branco herda a base do livro, quando escolhida.</t>
      </text>
    </comment>
    <comment ref="J1625" authorId="0" shapeId="0">
      <text>
        <t>Campo do cadastro custom. Em branco herda a base do livro, quando escolhida.</t>
      </text>
    </comment>
    <comment ref="N1625" authorId="0" shapeId="0">
      <text>
        <t>Campo do cadastro custom. Em branco herda a base do livro, quando escolhida.</t>
      </text>
    </comment>
    <comment ref="B1626" authorId="0" shapeId="0">
      <text>
        <t>Campo do cadastro custom. Em branco herda a base do livro, quando escolhida.</t>
      </text>
    </comment>
    <comment ref="F1626" authorId="0" shapeId="0">
      <text>
        <t>Lembrete marcado pelo jogador. Aprovação ocorre pelo bot no chat.</t>
      </text>
    </comment>
    <comment ref="J1626" authorId="0" shapeId="0">
      <text>
        <t>Campo do cadastro custom. Em branco herda a base do livro, quando escolhida.</t>
      </text>
    </comment>
    <comment ref="N1626" authorId="0" shapeId="0">
      <text>
        <t>Lembrete marcado pelo jogador. Aprovação ocorre pelo bot no chat.</t>
      </text>
    </comment>
    <comment ref="B1627" authorId="0" shapeId="0">
      <text>
        <t>Campo do cadastro custom. Em branco herda a base do livro, quando escolhida.</t>
      </text>
    </comment>
    <comment ref="J1627" authorId="0" shapeId="0">
      <text>
        <t>Campo do cadastro custom. Em branco herda a base do livro, quando escolhida.</t>
      </text>
    </comment>
    <comment ref="B1628" authorId="0" shapeId="0">
      <text>
        <t>Campo do cadastro custom. Em branco herda a base do livro, quando escolhida.</t>
      </text>
    </comment>
    <comment ref="J1628" authorId="0" shapeId="0">
      <text>
        <t>Campo do cadastro custom. Em branco herda a base do livro, quando escolhida.</t>
      </text>
    </comment>
    <comment ref="B1629" authorId="0" shapeId="0">
      <text>
        <t>Opcional. Nenhuma cria do zero. Com base, campos em branco e verificações específicas herdam o livro. Texto livre não cria automações.</t>
      </text>
    </comment>
    <comment ref="E1629" authorId="0" shapeId="0">
      <text>
        <t>Opcional. Nenhuma cria do zero. Com base, campos em branco e verificações específicas herdam o livro. Texto livre não cria automações.</t>
      </text>
    </comment>
    <comment ref="J1629" authorId="0" shapeId="0">
      <text>
        <t>Opcional. Nenhuma cria do zero. Com base, campos em branco e verificações específicas herdam o livro. Texto livre não cria automações.</t>
      </text>
    </comment>
    <comment ref="M1629" authorId="0" shapeId="0">
      <text>
        <t>Opcional. Nenhuma cria do zero. Com base, campos em branco e verificações específicas herdam o livro. Texto livre não cria automações.</t>
      </text>
    </comment>
    <comment ref="B1630" authorId="0" shapeId="0">
      <text>
        <t>Em branco herda a base. Sem base, escolha Leve ou Média. Restrição paga Melhorias, nunca a Forma, e conserva o teto e o limite de Restrições.</t>
      </text>
    </comment>
    <comment ref="E1630" authorId="0" shapeId="0">
      <text>
        <t>Em branco herda a base. Sem base, escolha Leve ou Média. Restrição paga Melhorias, nunca a Forma, e conserva o teto e o limite de Restrições.</t>
      </text>
    </comment>
    <comment ref="J1630" authorId="0" shapeId="0">
      <text>
        <t>Em branco herda a base. Sem base, escolha Leve ou Média. Restrição paga Melhorias, nunca a Forma, e conserva o teto e o limite de Restrições.</t>
      </text>
    </comment>
    <comment ref="M1630" authorId="0" shapeId="0">
      <text>
        <t>Em branco herda a base. Sem base, escolha Leve ou Média. Restrição paga Melhorias, nunca a Forma, e conserva o teto e o limite de Restrições.</t>
      </text>
    </comment>
    <comment ref="B1631" authorId="0" shapeId="0">
      <text>
        <t>Em branco herda a base. Sim identifica Restrição de frequência; duas de frequência continuam incompatíveis.</t>
      </text>
    </comment>
    <comment ref="E1631" authorId="0" shapeId="0">
      <text>
        <t>Em branco herda a base. Sim identifica Restrição de frequência; duas de frequência continuam incompatíveis.</t>
      </text>
    </comment>
    <comment ref="J1631" authorId="0" shapeId="0">
      <text>
        <t>Em branco herda a base. Sim identifica Restrição de frequência; duas de frequência continuam incompatíveis.</t>
      </text>
    </comment>
    <comment ref="M1631" authorId="0" shapeId="0">
      <text>
        <t>Em branco herda a base. Sim identifica Restrição de frequência; duas de frequência continuam incompatíveis.</t>
      </text>
    </comment>
    <comment ref="B1633" authorId="0" shapeId="0">
      <text>
        <t>Campo do cadastro custom. Em branco herda a base do livro, quando escolhida.</t>
      </text>
    </comment>
    <comment ref="J1633" authorId="0" shapeId="0">
      <text>
        <t>Campo do cadastro custom. Em branco herda a base do livro, quando escolhida.</t>
      </text>
    </comment>
    <comment ref="B1634" authorId="0" shapeId="0">
      <text>
        <t>Exigência, momento de cumprir, duração e incompatibilidades. Texto livre não é executado como fórmula.</t>
      </text>
    </comment>
    <comment ref="J1634" authorId="0" shapeId="0">
      <text>
        <t>Exigência, momento de cumprir, duração e incompatibilidades. Texto livre não é executado como fórmula.</t>
      </text>
    </comment>
    <comment ref="B1642" authorId="0" shapeId="0">
      <text>
        <t>Campo do cadastro custom. Em branco herda a base do livro, quando escolhida.</t>
      </text>
    </comment>
    <comment ref="J1642" authorId="0" shapeId="0">
      <text>
        <t>Campo do cadastro custom. Em branco herda a base do livro, quando escolhida.</t>
      </text>
    </comment>
    <comment ref="B1646" authorId="0" shapeId="0">
      <text>
        <t>Campo do cadastro custom. Em branco herda a base do livro, quando escolhida.</t>
      </text>
    </comment>
    <comment ref="J1646" authorId="0" shapeId="0">
      <text>
        <t>Campo do cadastro custom. Em branco herda a base do livro, quando escolhida.</t>
      </text>
    </comment>
    <comment ref="B1647" authorId="0" shapeId="0">
      <text>
        <t>Campo do cadastro custom. Em branco herda a base do livro, quando escolhida.</t>
      </text>
    </comment>
    <comment ref="F1647" authorId="0" shapeId="0">
      <text>
        <t>Campo do cadastro custom. Em branco herda a base do livro, quando escolhida.</t>
      </text>
    </comment>
    <comment ref="J1647" authorId="0" shapeId="0">
      <text>
        <t>Campo do cadastro custom. Em branco herda a base do livro, quando escolhida.</t>
      </text>
    </comment>
    <comment ref="N1647" authorId="0" shapeId="0">
      <text>
        <t>Campo do cadastro custom. Em branco herda a base do livro, quando escolhida.</t>
      </text>
    </comment>
    <comment ref="B1648" authorId="0" shapeId="0">
      <text>
        <t>Campo do cadastro custom. Em branco herda a base do livro, quando escolhida.</t>
      </text>
    </comment>
    <comment ref="F1648" authorId="0" shapeId="0">
      <text>
        <t>Lembrete marcado pelo jogador. Aprovação ocorre pelo bot no chat.</t>
      </text>
    </comment>
    <comment ref="J1648" authorId="0" shapeId="0">
      <text>
        <t>Campo do cadastro custom. Em branco herda a base do livro, quando escolhida.</t>
      </text>
    </comment>
    <comment ref="N1648" authorId="0" shapeId="0">
      <text>
        <t>Lembrete marcado pelo jogador. Aprovação ocorre pelo bot no chat.</t>
      </text>
    </comment>
    <comment ref="B1649" authorId="0" shapeId="0">
      <text>
        <t>Campo do cadastro custom. Em branco herda a base do livro, quando escolhida.</t>
      </text>
    </comment>
    <comment ref="J1649" authorId="0" shapeId="0">
      <text>
        <t>Campo do cadastro custom. Em branco herda a base do livro, quando escolhida.</t>
      </text>
    </comment>
    <comment ref="B1650" authorId="0" shapeId="0">
      <text>
        <t>Campo do cadastro custom. Em branco herda a base do livro, quando escolhida.</t>
      </text>
    </comment>
    <comment ref="J1650" authorId="0" shapeId="0">
      <text>
        <t>Campo do cadastro custom. Em branco herda a base do livro, quando escolhida.</t>
      </text>
    </comment>
    <comment ref="B1651" authorId="0" shapeId="0">
      <text>
        <t>Opcional. Nenhuma cria do zero. Com base, campos em branco e verificações específicas herdam o livro. Texto livre não cria automações.</t>
      </text>
    </comment>
    <comment ref="E1651" authorId="0" shapeId="0">
      <text>
        <t>Opcional. Nenhuma cria do zero. Com base, campos em branco e verificações específicas herdam o livro. Texto livre não cria automações.</t>
      </text>
    </comment>
    <comment ref="J1651" authorId="0" shapeId="0">
      <text>
        <t>Opcional. Nenhuma cria do zero. Com base, campos em branco e verificações específicas herdam o livro. Texto livre não cria automações.</t>
      </text>
    </comment>
    <comment ref="M1651" authorId="0" shapeId="0">
      <text>
        <t>Opcional. Nenhuma cria do zero. Com base, campos em branco e verificações específicas herdam o livro. Texto livre não cria automações.</t>
      </text>
    </comment>
    <comment ref="B1652" authorId="0" shapeId="0">
      <text>
        <t>Em branco herda a base. Sem base, escolha Leve ou Média. Restrição paga Melhorias, nunca a Forma, e conserva o teto e o limite de Restrições.</t>
      </text>
    </comment>
    <comment ref="E1652" authorId="0" shapeId="0">
      <text>
        <t>Em branco herda a base. Sem base, escolha Leve ou Média. Restrição paga Melhorias, nunca a Forma, e conserva o teto e o limite de Restrições.</t>
      </text>
    </comment>
    <comment ref="J1652" authorId="0" shapeId="0">
      <text>
        <t>Em branco herda a base. Sem base, escolha Leve ou Média. Restrição paga Melhorias, nunca a Forma, e conserva o teto e o limite de Restrições.</t>
      </text>
    </comment>
    <comment ref="M1652" authorId="0" shapeId="0">
      <text>
        <t>Em branco herda a base. Sem base, escolha Leve ou Média. Restrição paga Melhorias, nunca a Forma, e conserva o teto e o limite de Restrições.</t>
      </text>
    </comment>
    <comment ref="B1653" authorId="0" shapeId="0">
      <text>
        <t>Em branco herda a base. Sim identifica Restrição de frequência; duas de frequência continuam incompatíveis.</t>
      </text>
    </comment>
    <comment ref="E1653" authorId="0" shapeId="0">
      <text>
        <t>Em branco herda a base. Sim identifica Restrição de frequência; duas de frequência continuam incompatíveis.</t>
      </text>
    </comment>
    <comment ref="J1653" authorId="0" shapeId="0">
      <text>
        <t>Em branco herda a base. Sim identifica Restrição de frequência; duas de frequência continuam incompatíveis.</t>
      </text>
    </comment>
    <comment ref="M1653" authorId="0" shapeId="0">
      <text>
        <t>Em branco herda a base. Sim identifica Restrição de frequência; duas de frequência continuam incompatíveis.</t>
      </text>
    </comment>
    <comment ref="B1655" authorId="0" shapeId="0">
      <text>
        <t>Campo do cadastro custom. Em branco herda a base do livro, quando escolhida.</t>
      </text>
    </comment>
    <comment ref="J1655" authorId="0" shapeId="0">
      <text>
        <t>Campo do cadastro custom. Em branco herda a base do livro, quando escolhida.</t>
      </text>
    </comment>
    <comment ref="B1656" authorId="0" shapeId="0">
      <text>
        <t>Exigência, momento de cumprir, duração e incompatibilidades. Texto livre não é executado como fórmula.</t>
      </text>
    </comment>
    <comment ref="J1656" authorId="0" shapeId="0">
      <text>
        <t>Exigência, momento de cumprir, duração e incompatibilidades. Texto livre não é executado como fórmula.</t>
      </text>
    </comment>
    <comment ref="B1664" authorId="0" shapeId="0">
      <text>
        <t>Campo do cadastro custom. Em branco herda a base do livro, quando escolhida.</t>
      </text>
    </comment>
    <comment ref="J1664" authorId="0" shapeId="0">
      <text>
        <t>Campo do cadastro custom. Em branco herda a base do livro, quando escolhida.</t>
      </text>
    </comment>
    <comment ref="B1668" authorId="0" shapeId="0">
      <text>
        <t>Campo do cadastro custom. Em branco herda a base do livro, quando escolhida.</t>
      </text>
    </comment>
    <comment ref="J1668" authorId="0" shapeId="0">
      <text>
        <t>Campo do cadastro custom. Em branco herda a base do livro, quando escolhida.</t>
      </text>
    </comment>
    <comment ref="B1669" authorId="0" shapeId="0">
      <text>
        <t>Campo do cadastro custom. Em branco herda a base do livro, quando escolhida.</t>
      </text>
    </comment>
    <comment ref="F1669" authorId="0" shapeId="0">
      <text>
        <t>Campo do cadastro custom. Em branco herda a base do livro, quando escolhida.</t>
      </text>
    </comment>
    <comment ref="J1669" authorId="0" shapeId="0">
      <text>
        <t>Campo do cadastro custom. Em branco herda a base do livro, quando escolhida.</t>
      </text>
    </comment>
    <comment ref="N1669" authorId="0" shapeId="0">
      <text>
        <t>Campo do cadastro custom. Em branco herda a base do livro, quando escolhida.</t>
      </text>
    </comment>
    <comment ref="B1670" authorId="0" shapeId="0">
      <text>
        <t>Campo do cadastro custom. Em branco herda a base do livro, quando escolhida.</t>
      </text>
    </comment>
    <comment ref="F1670" authorId="0" shapeId="0">
      <text>
        <t>Lembrete marcado pelo jogador. Aprovação ocorre pelo bot no chat.</t>
      </text>
    </comment>
    <comment ref="J1670" authorId="0" shapeId="0">
      <text>
        <t>Campo do cadastro custom. Em branco herda a base do livro, quando escolhida.</t>
      </text>
    </comment>
    <comment ref="N1670" authorId="0" shapeId="0">
      <text>
        <t>Lembrete marcado pelo jogador. Aprovação ocorre pelo bot no chat.</t>
      </text>
    </comment>
    <comment ref="B1671" authorId="0" shapeId="0">
      <text>
        <t>Campo do cadastro custom. Em branco herda a base do livro, quando escolhida.</t>
      </text>
    </comment>
    <comment ref="J1671" authorId="0" shapeId="0">
      <text>
        <t>Campo do cadastro custom. Em branco herda a base do livro, quando escolhida.</t>
      </text>
    </comment>
    <comment ref="B1672" authorId="0" shapeId="0">
      <text>
        <t>Campo do cadastro custom. Em branco herda a base do livro, quando escolhida.</t>
      </text>
    </comment>
    <comment ref="J1672" authorId="0" shapeId="0">
      <text>
        <t>Campo do cadastro custom. Em branco herda a base do livro, quando escolhida.</t>
      </text>
    </comment>
    <comment ref="B1673" authorId="0" shapeId="0">
      <text>
        <t>Opcional. Nenhuma cria do zero. Com base, campos em branco e verificações específicas herdam o livro. Texto livre não cria automações.</t>
      </text>
    </comment>
    <comment ref="E1673" authorId="0" shapeId="0">
      <text>
        <t>Opcional. Nenhuma cria do zero. Com base, campos em branco e verificações específicas herdam o livro. Texto livre não cria automações.</t>
      </text>
    </comment>
    <comment ref="J1673" authorId="0" shapeId="0">
      <text>
        <t>Opcional. Nenhuma cria do zero. Com base, campos em branco e verificações específicas herdam o livro. Texto livre não cria automações.</t>
      </text>
    </comment>
    <comment ref="M1673" authorId="0" shapeId="0">
      <text>
        <t>Opcional. Nenhuma cria do zero. Com base, campos em branco e verificações específicas herdam o livro. Texto livre não cria automações.</t>
      </text>
    </comment>
    <comment ref="B1674" authorId="0" shapeId="0">
      <text>
        <t>Em branco herda a base. Sem base, escolha Leve ou Média. Restrição paga Melhorias, nunca a Forma, e conserva o teto e o limite de Restrições.</t>
      </text>
    </comment>
    <comment ref="E1674" authorId="0" shapeId="0">
      <text>
        <t>Em branco herda a base. Sem base, escolha Leve ou Média. Restrição paga Melhorias, nunca a Forma, e conserva o teto e o limite de Restrições.</t>
      </text>
    </comment>
    <comment ref="J1674" authorId="0" shapeId="0">
      <text>
        <t>Em branco herda a base. Sem base, escolha Leve ou Média. Restrição paga Melhorias, nunca a Forma, e conserva o teto e o limite de Restrições.</t>
      </text>
    </comment>
    <comment ref="M1674" authorId="0" shapeId="0">
      <text>
        <t>Em branco herda a base. Sem base, escolha Leve ou Média. Restrição paga Melhorias, nunca a Forma, e conserva o teto e o limite de Restrições.</t>
      </text>
    </comment>
    <comment ref="B1675" authorId="0" shapeId="0">
      <text>
        <t>Em branco herda a base. Sim identifica Restrição de frequência; duas de frequência continuam incompatíveis.</t>
      </text>
    </comment>
    <comment ref="E1675" authorId="0" shapeId="0">
      <text>
        <t>Em branco herda a base. Sim identifica Restrição de frequência; duas de frequência continuam incompatíveis.</t>
      </text>
    </comment>
    <comment ref="J1675" authorId="0" shapeId="0">
      <text>
        <t>Em branco herda a base. Sim identifica Restrição de frequência; duas de frequência continuam incompatíveis.</t>
      </text>
    </comment>
    <comment ref="M1675" authorId="0" shapeId="0">
      <text>
        <t>Em branco herda a base. Sim identifica Restrição de frequência; duas de frequência continuam incompatíveis.</t>
      </text>
    </comment>
    <comment ref="B1677" authorId="0" shapeId="0">
      <text>
        <t>Campo do cadastro custom. Em branco herda a base do livro, quando escolhida.</t>
      </text>
    </comment>
    <comment ref="J1677" authorId="0" shapeId="0">
      <text>
        <t>Campo do cadastro custom. Em branco herda a base do livro, quando escolhida.</t>
      </text>
    </comment>
    <comment ref="B1678" authorId="0" shapeId="0">
      <text>
        <t>Exigência, momento de cumprir, duração e incompatibilidades. Texto livre não é executado como fórmula.</t>
      </text>
    </comment>
    <comment ref="J1678" authorId="0" shapeId="0">
      <text>
        <t>Exigência, momento de cumprir, duração e incompatibilidades. Texto livre não é executado como fórmula.</t>
      </text>
    </comment>
    <comment ref="B1686" authorId="0" shapeId="0">
      <text>
        <t>Campo do cadastro custom. Em branco herda a base do livro, quando escolhida.</t>
      </text>
    </comment>
    <comment ref="J1686" authorId="0" shapeId="0">
      <text>
        <t>Campo do cadastro custom. Em branco herda a base do livro, quando escolhida.</t>
      </text>
    </comment>
    <comment ref="B1690" authorId="0" shapeId="0">
      <text>
        <t>Campo do cadastro custom. Em branco herda a base do livro, quando escolhida.</t>
      </text>
    </comment>
    <comment ref="J1690" authorId="0" shapeId="0">
      <text>
        <t>Campo do cadastro custom. Em branco herda a base do livro, quando escolhida.</t>
      </text>
    </comment>
    <comment ref="B1691" authorId="0" shapeId="0">
      <text>
        <t>Campo do cadastro custom. Em branco herda a base do livro, quando escolhida.</t>
      </text>
    </comment>
    <comment ref="F1691" authorId="0" shapeId="0">
      <text>
        <t>Campo do cadastro custom. Em branco herda a base do livro, quando escolhida.</t>
      </text>
    </comment>
    <comment ref="J1691" authorId="0" shapeId="0">
      <text>
        <t>Campo do cadastro custom. Em branco herda a base do livro, quando escolhida.</t>
      </text>
    </comment>
    <comment ref="N1691" authorId="0" shapeId="0">
      <text>
        <t>Campo do cadastro custom. Em branco herda a base do livro, quando escolhida.</t>
      </text>
    </comment>
    <comment ref="B1692" authorId="0" shapeId="0">
      <text>
        <t>Campo do cadastro custom. Em branco herda a base do livro, quando escolhida.</t>
      </text>
    </comment>
    <comment ref="F1692" authorId="0" shapeId="0">
      <text>
        <t>Lembrete marcado pelo jogador. Aprovação ocorre pelo bot no chat.</t>
      </text>
    </comment>
    <comment ref="J1692" authorId="0" shapeId="0">
      <text>
        <t>Campo do cadastro custom. Em branco herda a base do livro, quando escolhida.</t>
      </text>
    </comment>
    <comment ref="N1692" authorId="0" shapeId="0">
      <text>
        <t>Lembrete marcado pelo jogador. Aprovação ocorre pelo bot no chat.</t>
      </text>
    </comment>
    <comment ref="B1693" authorId="0" shapeId="0">
      <text>
        <t>Campo do cadastro custom. Em branco herda a base do livro, quando escolhida.</t>
      </text>
    </comment>
    <comment ref="J1693" authorId="0" shapeId="0">
      <text>
        <t>Campo do cadastro custom. Em branco herda a base do livro, quando escolhida.</t>
      </text>
    </comment>
    <comment ref="B1694" authorId="0" shapeId="0">
      <text>
        <t>Campo do cadastro custom. Em branco herda a base do livro, quando escolhida.</t>
      </text>
    </comment>
    <comment ref="J1694" authorId="0" shapeId="0">
      <text>
        <t>Campo do cadastro custom. Em branco herda a base do livro, quando escolhida.</t>
      </text>
    </comment>
    <comment ref="B1695" authorId="0" shapeId="0">
      <text>
        <t>Opcional. Nenhuma cria do zero. Com base, campos em branco e verificações específicas herdam o livro. Texto livre não cria automações.</t>
      </text>
    </comment>
    <comment ref="E1695" authorId="0" shapeId="0">
      <text>
        <t>Opcional. Nenhuma cria do zero. Com base, campos em branco e verificações específicas herdam o livro. Texto livre não cria automações.</t>
      </text>
    </comment>
    <comment ref="J1695" authorId="0" shapeId="0">
      <text>
        <t>Opcional. Nenhuma cria do zero. Com base, campos em branco e verificações específicas herdam o livro. Texto livre não cria automações.</t>
      </text>
    </comment>
    <comment ref="M1695" authorId="0" shapeId="0">
      <text>
        <t>Opcional. Nenhuma cria do zero. Com base, campos em branco e verificações específicas herdam o livro. Texto livre não cria automações.</t>
      </text>
    </comment>
    <comment ref="B1696" authorId="0" shapeId="0">
      <text>
        <t>Em branco herda a base. Sem base, escolha Leve ou Média. Restrição paga Melhorias, nunca a Forma, e conserva o teto e o limite de Restrições.</t>
      </text>
    </comment>
    <comment ref="E1696" authorId="0" shapeId="0">
      <text>
        <t>Em branco herda a base. Sem base, escolha Leve ou Média. Restrição paga Melhorias, nunca a Forma, e conserva o teto e o limite de Restrições.</t>
      </text>
    </comment>
    <comment ref="J1696" authorId="0" shapeId="0">
      <text>
        <t>Em branco herda a base. Sem base, escolha Leve ou Média. Restrição paga Melhorias, nunca a Forma, e conserva o teto e o limite de Restrições.</t>
      </text>
    </comment>
    <comment ref="M1696" authorId="0" shapeId="0">
      <text>
        <t>Em branco herda a base. Sem base, escolha Leve ou Média. Restrição paga Melhorias, nunca a Forma, e conserva o teto e o limite de Restrições.</t>
      </text>
    </comment>
    <comment ref="B1697" authorId="0" shapeId="0">
      <text>
        <t>Em branco herda a base. Sim identifica Restrição de frequência; duas de frequência continuam incompatíveis.</t>
      </text>
    </comment>
    <comment ref="E1697" authorId="0" shapeId="0">
      <text>
        <t>Em branco herda a base. Sim identifica Restrição de frequência; duas de frequência continuam incompatíveis.</t>
      </text>
    </comment>
    <comment ref="J1697" authorId="0" shapeId="0">
      <text>
        <t>Em branco herda a base. Sim identifica Restrição de frequência; duas de frequência continuam incompatíveis.</t>
      </text>
    </comment>
    <comment ref="M1697" authorId="0" shapeId="0">
      <text>
        <t>Em branco herda a base. Sim identifica Restrição de frequência; duas de frequência continuam incompatíveis.</t>
      </text>
    </comment>
    <comment ref="B1699" authorId="0" shapeId="0">
      <text>
        <t>Campo do cadastro custom. Em branco herda a base do livro, quando escolhida.</t>
      </text>
    </comment>
    <comment ref="J1699" authorId="0" shapeId="0">
      <text>
        <t>Campo do cadastro custom. Em branco herda a base do livro, quando escolhida.</t>
      </text>
    </comment>
    <comment ref="B1700" authorId="0" shapeId="0">
      <text>
        <t>Exigência, momento de cumprir, duração e incompatibilidades. Texto livre não é executado como fórmula.</t>
      </text>
    </comment>
    <comment ref="J1700" authorId="0" shapeId="0">
      <text>
        <t>Exigência, momento de cumprir, duração e incompatibilidades. Texto livre não é executado como fórmula.</t>
      </text>
    </comment>
    <comment ref="B1708" authorId="0" shapeId="0">
      <text>
        <t>Campo do cadastro custom. Em branco herda a base do livro, quando escolhida.</t>
      </text>
    </comment>
    <comment ref="J1708" authorId="0" shapeId="0">
      <text>
        <t>Campo do cadastro custom. Em branco herda a base do livro, quando escolhida.</t>
      </text>
    </comment>
    <comment ref="B1712" authorId="0" shapeId="0">
      <text>
        <t>Campo do cadastro custom. Em branco herda a base do livro, quando escolhida.</t>
      </text>
    </comment>
    <comment ref="J1712" authorId="0" shapeId="0">
      <text>
        <t>Campo do cadastro custom. Em branco herda a base do livro, quando escolhida.</t>
      </text>
    </comment>
    <comment ref="B1713" authorId="0" shapeId="0">
      <text>
        <t>Campo do cadastro custom. Em branco herda a base do livro, quando escolhida.</t>
      </text>
    </comment>
    <comment ref="F1713" authorId="0" shapeId="0">
      <text>
        <t>Campo do cadastro custom. Em branco herda a base do livro, quando escolhida.</t>
      </text>
    </comment>
    <comment ref="J1713" authorId="0" shapeId="0">
      <text>
        <t>Campo do cadastro custom. Em branco herda a base do livro, quando escolhida.</t>
      </text>
    </comment>
    <comment ref="N1713" authorId="0" shapeId="0">
      <text>
        <t>Campo do cadastro custom. Em branco herda a base do livro, quando escolhida.</t>
      </text>
    </comment>
    <comment ref="B1714" authorId="0" shapeId="0">
      <text>
        <t>Campo do cadastro custom. Em branco herda a base do livro, quando escolhida.</t>
      </text>
    </comment>
    <comment ref="F1714" authorId="0" shapeId="0">
      <text>
        <t>Lembrete marcado pelo jogador. Aprovação ocorre pelo bot no chat.</t>
      </text>
    </comment>
    <comment ref="J1714" authorId="0" shapeId="0">
      <text>
        <t>Campo do cadastro custom. Em branco herda a base do livro, quando escolhida.</t>
      </text>
    </comment>
    <comment ref="N1714" authorId="0" shapeId="0">
      <text>
        <t>Lembrete marcado pelo jogador. Aprovação ocorre pelo bot no chat.</t>
      </text>
    </comment>
    <comment ref="B1715" authorId="0" shapeId="0">
      <text>
        <t>Campo do cadastro custom. Em branco herda a base do livro, quando escolhida.</t>
      </text>
    </comment>
    <comment ref="J1715" authorId="0" shapeId="0">
      <text>
        <t>Campo do cadastro custom. Em branco herda a base do livro, quando escolhida.</t>
      </text>
    </comment>
    <comment ref="B1716" authorId="0" shapeId="0">
      <text>
        <t>Campo do cadastro custom. Em branco herda a base do livro, quando escolhida.</t>
      </text>
    </comment>
    <comment ref="J1716" authorId="0" shapeId="0">
      <text>
        <t>Campo do cadastro custom. Em branco herda a base do livro, quando escolhida.</t>
      </text>
    </comment>
    <comment ref="B1717" authorId="0" shapeId="0">
      <text>
        <t>Opcional. Nenhuma cria do zero. Com base, campos em branco e verificações específicas herdam o livro. Texto livre não cria automações.</t>
      </text>
    </comment>
    <comment ref="E1717" authorId="0" shapeId="0">
      <text>
        <t>Opcional. Nenhuma cria do zero. Com base, campos em branco e verificações específicas herdam o livro. Texto livre não cria automações.</t>
      </text>
    </comment>
    <comment ref="J1717" authorId="0" shapeId="0">
      <text>
        <t>Opcional. Nenhuma cria do zero. Com base, campos em branco e verificações específicas herdam o livro. Texto livre não cria automações.</t>
      </text>
    </comment>
    <comment ref="M1717" authorId="0" shapeId="0">
      <text>
        <t>Opcional. Nenhuma cria do zero. Com base, campos em branco e verificações específicas herdam o livro. Texto livre não cria automações.</t>
      </text>
    </comment>
    <comment ref="B1718" authorId="0" shapeId="0">
      <text>
        <t>Em branco herda a base. Sem base, escolha Leve ou Média. Restrição paga Melhorias, nunca a Forma, e conserva o teto e o limite de Restrições.</t>
      </text>
    </comment>
    <comment ref="E1718" authorId="0" shapeId="0">
      <text>
        <t>Em branco herda a base. Sem base, escolha Leve ou Média. Restrição paga Melhorias, nunca a Forma, e conserva o teto e o limite de Restrições.</t>
      </text>
    </comment>
    <comment ref="J1718" authorId="0" shapeId="0">
      <text>
        <t>Em branco herda a base. Sem base, escolha Leve ou Média. Restrição paga Melhorias, nunca a Forma, e conserva o teto e o limite de Restrições.</t>
      </text>
    </comment>
    <comment ref="M1718" authorId="0" shapeId="0">
      <text>
        <t>Em branco herda a base. Sem base, escolha Leve ou Média. Restrição paga Melhorias, nunca a Forma, e conserva o teto e o limite de Restrições.</t>
      </text>
    </comment>
    <comment ref="B1719" authorId="0" shapeId="0">
      <text>
        <t>Em branco herda a base. Sim identifica Restrição de frequência; duas de frequência continuam incompatíveis.</t>
      </text>
    </comment>
    <comment ref="E1719" authorId="0" shapeId="0">
      <text>
        <t>Em branco herda a base. Sim identifica Restrição de frequência; duas de frequência continuam incompatíveis.</t>
      </text>
    </comment>
    <comment ref="J1719" authorId="0" shapeId="0">
      <text>
        <t>Em branco herda a base. Sim identifica Restrição de frequência; duas de frequência continuam incompatíveis.</t>
      </text>
    </comment>
    <comment ref="M1719" authorId="0" shapeId="0">
      <text>
        <t>Em branco herda a base. Sim identifica Restrição de frequência; duas de frequência continuam incompatíveis.</t>
      </text>
    </comment>
    <comment ref="B1721" authorId="0" shapeId="0">
      <text>
        <t>Campo do cadastro custom. Em branco herda a base do livro, quando escolhida.</t>
      </text>
    </comment>
    <comment ref="J1721" authorId="0" shapeId="0">
      <text>
        <t>Campo do cadastro custom. Em branco herda a base do livro, quando escolhida.</t>
      </text>
    </comment>
    <comment ref="B1722" authorId="0" shapeId="0">
      <text>
        <t>Exigência, momento de cumprir, duração e incompatibilidades. Texto livre não é executado como fórmula.</t>
      </text>
    </comment>
    <comment ref="J1722" authorId="0" shapeId="0">
      <text>
        <t>Exigência, momento de cumprir, duração e incompatibilidades. Texto livre não é executado como fórmula.</t>
      </text>
    </comment>
    <comment ref="B1730" authorId="0" shapeId="0">
      <text>
        <t>Campo do cadastro custom. Em branco herda a base do livro, quando escolhida.</t>
      </text>
    </comment>
    <comment ref="J1730" authorId="0" shapeId="0">
      <text>
        <t>Campo do cadastro custom. Em branco herda a base do livro, quando escolhida.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b">
        <v>0</v>
      </c>
      <c r="E413" s="108" t="b">
        <v>0</v>
      </c>
      <c r="F413" s="133" t="n"/>
      <c r="G413" s="16" t="n"/>
      <c r="H413" s="16" t="n"/>
      <c r="I413" s="16" t="n"/>
      <c r="J413" s="16" t="n"/>
      <c r="K413" s="16" t="n"/>
      <c r="L413" s="16" t="n"/>
      <c r="M413" s="17" t="n"/>
      <c r="N413" s="133">
        <f>IFERROR(VLOOKUP(SUBSTITUTE(SUBSTITUTE(SUBSTITUTE(F413,"~","~~"),"*","~*"),"?","~?"),'DADOS_PROGRESSAO'!$AG$2:$AH$34,2,FALSE),"")</f>
        <v/>
      </c>
      <c r="O413" s="16" t="n"/>
      <c r="P413" s="16" t="n"/>
      <c r="Q413" s="17" t="n"/>
      <c r="R413" s="133">
        <f>IF('FICHA'!$F$413="","",IF(DADOS_CONFIG!$E$54&lt;&gt;"",NA(),IF(DADOS_CONFIG!$C$54=1,DADOS_CONFIG!$D$54,IF(DADOS_CONFIG!$B$54=0,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IFERROR(VLOOKUP(SUBSTITUTE(SUBSTITUTE(SUBSTITUTE(Z413,"~","~~"),"*","~*"),"?","~?"),'DADOS_PROGRESSAO'!$AG$2:$AH$34,2,FALSE),"")</f>
        <v/>
      </c>
      <c r="AI413" s="16" t="n"/>
      <c r="AJ413" s="16" t="n"/>
      <c r="AK413" s="17" t="n"/>
      <c r="AL413" s="133">
        <f>IF('FICHA'!$Z$413="","",IF(DADOS_CONFIG!$E$66&lt;&gt;"",NA(),IF(DADOS_CONFIG!$C$66=1,DADOS_CONFIG!$D$66,IF(DADOS_CONFIG!$B$66=0,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b">
        <v>0</v>
      </c>
      <c r="E414" s="108" t="b">
        <v>0</v>
      </c>
      <c r="F414" s="133" t="n"/>
      <c r="G414" s="16" t="n"/>
      <c r="H414" s="16" t="n"/>
      <c r="I414" s="16" t="n"/>
      <c r="J414" s="16" t="n"/>
      <c r="K414" s="16" t="n"/>
      <c r="L414" s="16" t="n"/>
      <c r="M414" s="17" t="n"/>
      <c r="N414" s="133">
        <f>IFERROR(VLOOKUP(SUBSTITUTE(SUBSTITUTE(SUBSTITUTE(F414,"~","~~"),"*","~*"),"?","~?"),'DADOS_PROGRESSAO'!$AG$2:$AH$34,2,FALSE),"")</f>
        <v/>
      </c>
      <c r="O414" s="16" t="n"/>
      <c r="P414" s="16" t="n"/>
      <c r="Q414" s="17" t="n"/>
      <c r="R414" s="133">
        <f>IF('FICHA'!$F$414="","",IF(DADOS_CONFIG!$E$55&lt;&gt;"",NA(),IF(DADOS_CONFIG!$C$55=1,DADOS_CONFIG!$D$55,IF(DADOS_CONFIG!$B$55=0,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IFERROR(VLOOKUP(SUBSTITUTE(SUBSTITUTE(SUBSTITUTE(Z414,"~","~~"),"*","~*"),"?","~?"),'DADOS_PROGRESSAO'!$AG$2:$AH$34,2,FALSE),"")</f>
        <v/>
      </c>
      <c r="AI414" s="16" t="n"/>
      <c r="AJ414" s="16" t="n"/>
      <c r="AK414" s="17" t="n"/>
      <c r="AL414" s="133">
        <f>IF('FICHA'!$Z$414="","",IF(DADOS_CONFIG!$E$67&lt;&gt;"",NA(),IF(DADOS_CONFIG!$C$67=1,DADOS_CONFIG!$D$67,IF(DADOS_CONFIG!$B$67=0,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b">
        <v>0</v>
      </c>
      <c r="E415" s="108" t="b">
        <v>0</v>
      </c>
      <c r="F415" s="133" t="n"/>
      <c r="G415" s="16" t="n"/>
      <c r="H415" s="16" t="n"/>
      <c r="I415" s="16" t="n"/>
      <c r="J415" s="16" t="n"/>
      <c r="K415" s="16" t="n"/>
      <c r="L415" s="16" t="n"/>
      <c r="M415" s="17" t="n"/>
      <c r="N415" s="133">
        <f>IFERROR(VLOOKUP(SUBSTITUTE(SUBSTITUTE(SUBSTITUTE(F415,"~","~~"),"*","~*"),"?","~?"),'DADOS_PROGRESSAO'!$AG$2:$AH$34,2,FALSE),"")</f>
        <v/>
      </c>
      <c r="O415" s="16" t="n"/>
      <c r="P415" s="16" t="n"/>
      <c r="Q415" s="17" t="n"/>
      <c r="R415" s="133">
        <f>IF('FICHA'!$F$415="","",IF(DADOS_CONFIG!$E$56&lt;&gt;"",NA(),IF(DADOS_CONFIG!$C$56=1,DADOS_CONFIG!$D$56,IF(DADOS_CONFIG!$B$56=0,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IFERROR(VLOOKUP(SUBSTITUTE(SUBSTITUTE(SUBSTITUTE(Z415,"~","~~"),"*","~*"),"?","~?"),'DADOS_PROGRESSAO'!$AG$2:$AH$34,2,FALSE),"")</f>
        <v/>
      </c>
      <c r="AI415" s="16" t="n"/>
      <c r="AJ415" s="16" t="n"/>
      <c r="AK415" s="17" t="n"/>
      <c r="AL415" s="133">
        <f>IF('FICHA'!$Z$415="","",IF(DADOS_CONFIG!$E$68&lt;&gt;"",NA(),IF(DADOS_CONFIG!$C$68=1,DADOS_CONFIG!$D$68,IF(DADOS_CONFIG!$B$68=0,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b">
        <v>0</v>
      </c>
      <c r="E416" s="108" t="b">
        <v>0</v>
      </c>
      <c r="F416" s="133" t="n"/>
      <c r="G416" s="16" t="n"/>
      <c r="H416" s="16" t="n"/>
      <c r="I416" s="16" t="n"/>
      <c r="J416" s="16" t="n"/>
      <c r="K416" s="16" t="n"/>
      <c r="L416" s="16" t="n"/>
      <c r="M416" s="17" t="n"/>
      <c r="N416" s="133">
        <f>IFERROR(VLOOKUP(SUBSTITUTE(SUBSTITUTE(SUBSTITUTE(F416,"~","~~"),"*","~*"),"?","~?"),'DADOS_PROGRESSAO'!$AG$2:$AH$34,2,FALSE),"")</f>
        <v/>
      </c>
      <c r="O416" s="16" t="n"/>
      <c r="P416" s="16" t="n"/>
      <c r="Q416" s="17" t="n"/>
      <c r="R416" s="133">
        <f>IF('FICHA'!$F$416="","",IF(DADOS_CONFIG!$E$57&lt;&gt;"",NA(),IF(DADOS_CONFIG!$C$57=1,DADOS_CONFIG!$D$57,IF(DADOS_CONFIG!$B$57=0,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IFERROR(VLOOKUP(SUBSTITUTE(SUBSTITUTE(SUBSTITUTE(Z416,"~","~~"),"*","~*"),"?","~?"),'DADOS_PROGRESSAO'!$AG$2:$AH$34,2,FALSE),"")</f>
        <v/>
      </c>
      <c r="AI416" s="16" t="n"/>
      <c r="AJ416" s="16" t="n"/>
      <c r="AK416" s="17" t="n"/>
      <c r="AL416" s="133">
        <f>IF('FICHA'!$Z$416="","",IF(DADOS_CONFIG!$E$69&lt;&gt;"",NA(),IF(DADOS_CONFIG!$C$69=1,DADOS_CONFIG!$D$69,IF(DADOS_CONFIG!$B$69=0,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b">
        <v>0</v>
      </c>
      <c r="E417" s="108" t="b">
        <v>0</v>
      </c>
      <c r="F417" s="133" t="n"/>
      <c r="G417" s="16" t="n"/>
      <c r="H417" s="16" t="n"/>
      <c r="I417" s="16" t="n"/>
      <c r="J417" s="16" t="n"/>
      <c r="K417" s="16" t="n"/>
      <c r="L417" s="16" t="n"/>
      <c r="M417" s="17" t="n"/>
      <c r="N417" s="133">
        <f>IFERROR(VLOOKUP(SUBSTITUTE(SUBSTITUTE(SUBSTITUTE(F417,"~","~~"),"*","~*"),"?","~?"),'DADOS_PROGRESSAO'!$AG$2:$AH$34,2,FALSE),"")</f>
        <v/>
      </c>
      <c r="O417" s="16" t="n"/>
      <c r="P417" s="16" t="n"/>
      <c r="Q417" s="17" t="n"/>
      <c r="R417" s="133">
        <f>IF('FICHA'!$F$417="","",IF(DADOS_CONFIG!$E$58&lt;&gt;"",NA(),IF(DADOS_CONFIG!$C$58=1,DADOS_CONFIG!$D$58,IF(DADOS_CONFIG!$B$58=0,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IFERROR(VLOOKUP(SUBSTITUTE(SUBSTITUTE(SUBSTITUTE(Z417,"~","~~"),"*","~*"),"?","~?"),'DADOS_PROGRESSAO'!$AG$2:$AH$34,2,FALSE),"")</f>
        <v/>
      </c>
      <c r="AI417" s="16" t="n"/>
      <c r="AJ417" s="16" t="n"/>
      <c r="AK417" s="17" t="n"/>
      <c r="AL417" s="133">
        <f>IF('FICHA'!$Z$417="","",IF(DADOS_CONFIG!$E$70&lt;&gt;"",NA(),IF(DADOS_CONFIG!$C$70=1,DADOS_CONFIG!$D$70,IF(DADOS_CONFIG!$B$70=0,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b">
        <v>0</v>
      </c>
      <c r="E418" s="108" t="b">
        <v>0</v>
      </c>
      <c r="F418" s="133" t="n"/>
      <c r="G418" s="16" t="n"/>
      <c r="H418" s="16" t="n"/>
      <c r="I418" s="16" t="n"/>
      <c r="J418" s="16" t="n"/>
      <c r="K418" s="16" t="n"/>
      <c r="L418" s="16" t="n"/>
      <c r="M418" s="17" t="n"/>
      <c r="N418" s="133">
        <f>IFERROR(VLOOKUP(SUBSTITUTE(SUBSTITUTE(SUBSTITUTE(F418,"~","~~"),"*","~*"),"?","~?"),'DADOS_PROGRESSAO'!$AG$2:$AH$34,2,FALSE),"")</f>
        <v/>
      </c>
      <c r="O418" s="16" t="n"/>
      <c r="P418" s="16" t="n"/>
      <c r="Q418" s="17" t="n"/>
      <c r="R418" s="133">
        <f>IF('FICHA'!$F$418="","",IF(DADOS_CONFIG!$E$59&lt;&gt;"",NA(),IF(DADOS_CONFIG!$C$59=1,DADOS_CONFIG!$D$59,IF(DADOS_CONFIG!$B$59=0,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IFERROR(VLOOKUP(SUBSTITUTE(SUBSTITUTE(SUBSTITUTE(Z418,"~","~~"),"*","~*"),"?","~?"),'DADOS_PROGRESSAO'!$AG$2:$AH$34,2,FALSE),"")</f>
        <v/>
      </c>
      <c r="AI418" s="16" t="n"/>
      <c r="AJ418" s="16" t="n"/>
      <c r="AK418" s="17" t="n"/>
      <c r="AL418" s="133">
        <f>IF('FICHA'!$Z$418="","",IF(DADOS_CONFIG!$E$71&lt;&gt;"",NA(),IF(DADOS_CONFIG!$C$71=1,DADOS_CONFIG!$D$71,IF(DADOS_CONFIG!$B$71=0,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b">
        <v>0</v>
      </c>
      <c r="E419" s="108" t="b">
        <v>0</v>
      </c>
      <c r="F419" s="133" t="n"/>
      <c r="G419" s="16" t="n"/>
      <c r="H419" s="16" t="n"/>
      <c r="I419" s="16" t="n"/>
      <c r="J419" s="16" t="n"/>
      <c r="K419" s="16" t="n"/>
      <c r="L419" s="16" t="n"/>
      <c r="M419" s="17" t="n"/>
      <c r="N419" s="133">
        <f>IFERROR(VLOOKUP(SUBSTITUTE(SUBSTITUTE(SUBSTITUTE(F419,"~","~~"),"*","~*"),"?","~?"),'DADOS_PROGRESSAO'!$AG$2:$AH$34,2,FALSE),"")</f>
        <v/>
      </c>
      <c r="O419" s="16" t="n"/>
      <c r="P419" s="16" t="n"/>
      <c r="Q419" s="17" t="n"/>
      <c r="R419" s="133">
        <f>IF('FICHA'!$F$419="","",IF(DADOS_CONFIG!$E$60&lt;&gt;"",NA(),IF(DADOS_CONFIG!$C$60=1,DADOS_CONFIG!$D$60,IF(DADOS_CONFIG!$B$60=0,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IFERROR(VLOOKUP(SUBSTITUTE(SUBSTITUTE(SUBSTITUTE(Z419,"~","~~"),"*","~*"),"?","~?"),'DADOS_PROGRESSAO'!$AG$2:$AH$34,2,FALSE),"")</f>
        <v/>
      </c>
      <c r="AI419" s="16" t="n"/>
      <c r="AJ419" s="16" t="n"/>
      <c r="AK419" s="17" t="n"/>
      <c r="AL419" s="133">
        <f>IF('FICHA'!$Z$419="","",IF(DADOS_CONFIG!$E$72&lt;&gt;"",NA(),IF(DADOS_CONFIG!$C$72=1,DADOS_CONFIG!$D$72,IF(DADOS_CONFIG!$B$72=0,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b">
        <v>0</v>
      </c>
      <c r="E420" s="108" t="b">
        <v>0</v>
      </c>
      <c r="F420" s="133" t="n"/>
      <c r="G420" s="16" t="n"/>
      <c r="H420" s="16" t="n"/>
      <c r="I420" s="16" t="n"/>
      <c r="J420" s="16" t="n"/>
      <c r="K420" s="16" t="n"/>
      <c r="L420" s="16" t="n"/>
      <c r="M420" s="17" t="n"/>
      <c r="N420" s="133">
        <f>IFERROR(VLOOKUP(SUBSTITUTE(SUBSTITUTE(SUBSTITUTE(F420,"~","~~"),"*","~*"),"?","~?"),'DADOS_PROGRESSAO'!$AG$2:$AH$34,2,FALSE),"")</f>
        <v/>
      </c>
      <c r="O420" s="16" t="n"/>
      <c r="P420" s="16" t="n"/>
      <c r="Q420" s="17" t="n"/>
      <c r="R420" s="133">
        <f>IF('FICHA'!$F$420="","",IF(DADOS_CONFIG!$E$61&lt;&gt;"",NA(),IF(DADOS_CONFIG!$C$61=1,DADOS_CONFIG!$D$61,IF(DADOS_CONFIG!$B$61=0,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IFERROR(VLOOKUP(SUBSTITUTE(SUBSTITUTE(SUBSTITUTE(Z420,"~","~~"),"*","~*"),"?","~?"),'DADOS_PROGRESSAO'!$AG$2:$AH$34,2,FALSE),"")</f>
        <v/>
      </c>
      <c r="AI420" s="16" t="n"/>
      <c r="AJ420" s="16" t="n"/>
      <c r="AK420" s="17" t="n"/>
      <c r="AL420" s="133">
        <f>IF('FICHA'!$Z$420="","",IF(DADOS_CONFIG!$E$73&lt;&gt;"",NA(),IF(DADOS_CONFIG!$C$73=1,DADOS_CONFIG!$D$73,IF(DADOS_CONFIG!$B$73=0,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b">
        <v>0</v>
      </c>
      <c r="E421" s="108" t="b">
        <v>0</v>
      </c>
      <c r="F421" s="133" t="n"/>
      <c r="G421" s="16" t="n"/>
      <c r="H421" s="16" t="n"/>
      <c r="I421" s="16" t="n"/>
      <c r="J421" s="16" t="n"/>
      <c r="K421" s="16" t="n"/>
      <c r="L421" s="16" t="n"/>
      <c r="M421" s="17" t="n"/>
      <c r="N421" s="133">
        <f>IFERROR(VLOOKUP(SUBSTITUTE(SUBSTITUTE(SUBSTITUTE(F421,"~","~~"),"*","~*"),"?","~?"),'DADOS_PROGRESSAO'!$AG$2:$AH$34,2,FALSE),"")</f>
        <v/>
      </c>
      <c r="O421" s="16" t="n"/>
      <c r="P421" s="16" t="n"/>
      <c r="Q421" s="17" t="n"/>
      <c r="R421" s="133">
        <f>IF('FICHA'!$F$421="","",IF(DADOS_CONFIG!$E$62&lt;&gt;"",NA(),IF(DADOS_CONFIG!$C$62=1,DADOS_CONFIG!$D$62,IF(DADOS_CONFIG!$B$62=0,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IFERROR(VLOOKUP(SUBSTITUTE(SUBSTITUTE(SUBSTITUTE(Z421,"~","~~"),"*","~*"),"?","~?"),'DADOS_PROGRESSAO'!$AG$2:$AH$34,2,FALSE),"")</f>
        <v/>
      </c>
      <c r="AI421" s="16" t="n"/>
      <c r="AJ421" s="16" t="n"/>
      <c r="AK421" s="17" t="n"/>
      <c r="AL421" s="133">
        <f>IF('FICHA'!$Z$421="","",IF(DADOS_CONFIG!$E$74&lt;&gt;"",NA(),IF(DADOS_CONFIG!$C$74=1,DADOS_CONFIG!$D$74,IF(DADOS_CONFIG!$B$74=0,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b">
        <v>0</v>
      </c>
      <c r="E422" s="108" t="b">
        <v>0</v>
      </c>
      <c r="F422" s="133" t="n"/>
      <c r="G422" s="16" t="n"/>
      <c r="H422" s="16" t="n"/>
      <c r="I422" s="16" t="n"/>
      <c r="J422" s="16" t="n"/>
      <c r="K422" s="16" t="n"/>
      <c r="L422" s="16" t="n"/>
      <c r="M422" s="17" t="n"/>
      <c r="N422" s="133">
        <f>IFERROR(VLOOKUP(SUBSTITUTE(SUBSTITUTE(SUBSTITUTE(F422,"~","~~"),"*","~*"),"?","~?"),'DADOS_PROGRESSAO'!$AG$2:$AH$34,2,FALSE),"")</f>
        <v/>
      </c>
      <c r="O422" s="16" t="n"/>
      <c r="P422" s="16" t="n"/>
      <c r="Q422" s="17" t="n"/>
      <c r="R422" s="133">
        <f>IF('FICHA'!$F$422="","",IF(DADOS_CONFIG!$E$63&lt;&gt;"",NA(),IF(DADOS_CONFIG!$C$63=1,DADOS_CONFIG!$D$63,IF(DADOS_CONFIG!$B$63=0,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IFERROR(VLOOKUP(SUBSTITUTE(SUBSTITUTE(SUBSTITUTE(Z422,"~","~~"),"*","~*"),"?","~?"),'DADOS_PROGRESSAO'!$AG$2:$AH$34,2,FALSE),"")</f>
        <v/>
      </c>
      <c r="AI422" s="16" t="n"/>
      <c r="AJ422" s="16" t="n"/>
      <c r="AK422" s="17" t="n"/>
      <c r="AL422" s="133">
        <f>IF('FICHA'!$Z$422="","",IF(DADOS_CONFIG!$E$75&lt;&gt;"",NA(),IF(DADOS_CONFIG!$C$75=1,DADOS_CONFIG!$D$75,IF(DADOS_CONFIG!$B$75=0,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b">
        <v>0</v>
      </c>
      <c r="E423" s="108" t="b">
        <v>0</v>
      </c>
      <c r="F423" s="133" t="n"/>
      <c r="G423" s="16" t="n"/>
      <c r="H423" s="16" t="n"/>
      <c r="I423" s="16" t="n"/>
      <c r="J423" s="16" t="n"/>
      <c r="K423" s="16" t="n"/>
      <c r="L423" s="16" t="n"/>
      <c r="M423" s="17" t="n"/>
      <c r="N423" s="133">
        <f>IFERROR(VLOOKUP(SUBSTITUTE(SUBSTITUTE(SUBSTITUTE(F423,"~","~~"),"*","~*"),"?","~?"),'DADOS_PROGRESSAO'!$AG$2:$AH$34,2,FALSE),"")</f>
        <v/>
      </c>
      <c r="O423" s="16" t="n"/>
      <c r="P423" s="16" t="n"/>
      <c r="Q423" s="17" t="n"/>
      <c r="R423" s="133">
        <f>IF('FICHA'!$F$423="","",IF(DADOS_CONFIG!$E$64&lt;&gt;"",NA(),IF(DADOS_CONFIG!$C$64=1,DADOS_CONFIG!$D$64,IF(DADOS_CONFIG!$B$64=0,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IFERROR(VLOOKUP(SUBSTITUTE(SUBSTITUTE(SUBSTITUTE(Z423,"~","~~"),"*","~*"),"?","~?"),'DADOS_PROGRESSAO'!$AG$2:$AH$34,2,FALSE),"")</f>
        <v/>
      </c>
      <c r="AI423" s="16" t="n"/>
      <c r="AJ423" s="16" t="n"/>
      <c r="AK423" s="17" t="n"/>
      <c r="AL423" s="133">
        <f>IF('FICHA'!$Z$423="","",IF(DADOS_CONFIG!$E$76&lt;&gt;"",NA(),IF(DADOS_CONFIG!$C$76=1,DADOS_CONFIG!$D$76,IF(DADOS_CONFIG!$B$76=0,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b">
        <v>0</v>
      </c>
      <c r="E424" s="108" t="b">
        <v>0</v>
      </c>
      <c r="F424" s="133" t="n"/>
      <c r="G424" s="16" t="n"/>
      <c r="H424" s="16" t="n"/>
      <c r="I424" s="16" t="n"/>
      <c r="J424" s="16" t="n"/>
      <c r="K424" s="16" t="n"/>
      <c r="L424" s="16" t="n"/>
      <c r="M424" s="17" t="n"/>
      <c r="N424" s="133">
        <f>IFERROR(VLOOKUP(SUBSTITUTE(SUBSTITUTE(SUBSTITUTE(F424,"~","~~"),"*","~*"),"?","~?"),'DADOS_PROGRESSAO'!$AG$2:$AH$34,2,FALSE),"")</f>
        <v/>
      </c>
      <c r="O424" s="16" t="n"/>
      <c r="P424" s="16" t="n"/>
      <c r="Q424" s="17" t="n"/>
      <c r="R424" s="133">
        <f>IF('FICHA'!$F$424="","",IF(DADOS_CONFIG!$E$65&lt;&gt;"",NA(),IF(DADOS_CONFIG!$C$65=1,DADOS_CONFIG!$D$65,IF(DADOS_CONFIG!$B$65=0,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b">
        <v>0</v>
      </c>
      <c r="E429" s="108" t="b">
        <v>0</v>
      </c>
      <c r="F429" s="133" t="n"/>
      <c r="G429" s="16" t="n"/>
      <c r="H429" s="16" t="n"/>
      <c r="I429" s="16" t="n"/>
      <c r="J429" s="16" t="n"/>
      <c r="K429" s="16" t="n"/>
      <c r="L429" s="16" t="n"/>
      <c r="M429" s="17" t="n"/>
      <c r="N429" s="133">
        <f>IFERROR(VLOOKUP(SUBSTITUTE(SUBSTITUTE(SUBSTITUTE(F429,"~","~~"),"*","~*"),"?","~?"),'DADOS_PROGRESSAO'!$AJ$2:$AK$22,2,FALSE),"")</f>
        <v/>
      </c>
      <c r="O429" s="16" t="n"/>
      <c r="P429" s="16" t="n"/>
      <c r="Q429" s="17" t="n"/>
      <c r="R429" s="133">
        <f>IF('FICHA'!$F$429="","",IF(DADOS_CONFIG!$E$77&lt;&gt;"",NA(),IF(DADOS_CONFIG!$C$77=1,DADOS_CONFIG!$D$77,IF(DADOS_CONFIG!$B$77=0,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DADOS_CONFIG!$B$77)))))</f>
        <v/>
      </c>
      <c r="S429" s="17" t="n"/>
      <c r="T429" s="133" t="n"/>
      <c r="U429" s="17" t="n"/>
      <c r="X429" s="108" t="b">
        <v>0</v>
      </c>
      <c r="Y429" s="108" t="b">
        <v>0</v>
      </c>
      <c r="Z429" s="133" t="n"/>
      <c r="AA429" s="16" t="n"/>
      <c r="AB429" s="16" t="n"/>
      <c r="AC429" s="16" t="n"/>
      <c r="AD429" s="16" t="n"/>
      <c r="AE429" s="16" t="n"/>
      <c r="AF429" s="16" t="n"/>
      <c r="AG429" s="17" t="n"/>
      <c r="AH429" s="133">
        <f>IFERROR(VLOOKUP(SUBSTITUTE(SUBSTITUTE(SUBSTITUTE(Z429,"~","~~"),"*","~*"),"?","~?"),'DADOS_PROGRESSAO'!$AJ$2:$AK$22,2,FALSE),"")</f>
        <v/>
      </c>
      <c r="AI429" s="16" t="n"/>
      <c r="AJ429" s="16" t="n"/>
      <c r="AK429" s="17" t="n"/>
      <c r="AL429" s="133">
        <f>IF('FICHA'!$Z$429="","",IF(DADOS_CONFIG!$E$83&lt;&gt;"",NA(),IF(DADOS_CONFIG!$C$83=1,DADOS_CONFIG!$D$83,IF(DADOS_CONFIG!$B$83=0,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b">
        <v>0</v>
      </c>
      <c r="E430" s="108" t="b">
        <v>0</v>
      </c>
      <c r="F430" s="133" t="n"/>
      <c r="G430" s="16" t="n"/>
      <c r="H430" s="16" t="n"/>
      <c r="I430" s="16" t="n"/>
      <c r="J430" s="16" t="n"/>
      <c r="K430" s="16" t="n"/>
      <c r="L430" s="16" t="n"/>
      <c r="M430" s="17" t="n"/>
      <c r="N430" s="133">
        <f>IFERROR(VLOOKUP(SUBSTITUTE(SUBSTITUTE(SUBSTITUTE(F430,"~","~~"),"*","~*"),"?","~?"),'DADOS_PROGRESSAO'!$AJ$2:$AK$22,2,FALSE),"")</f>
        <v/>
      </c>
      <c r="O430" s="16" t="n"/>
      <c r="P430" s="16" t="n"/>
      <c r="Q430" s="17" t="n"/>
      <c r="R430" s="133">
        <f>IF('FICHA'!$F$430="","",IF(DADOS_CONFIG!$E$78&lt;&gt;"",NA(),IF(DADOS_CONFIG!$C$78=1,DADOS_CONFIG!$D$78,IF(DADOS_CONFIG!$B$78=0,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DADOS_CONFIG!$B$78)))))</f>
        <v/>
      </c>
      <c r="S430" s="17" t="n"/>
      <c r="T430" s="133" t="n"/>
      <c r="U430" s="17" t="n"/>
      <c r="X430" s="108" t="b">
        <v>0</v>
      </c>
      <c r="Y430" s="108" t="b">
        <v>0</v>
      </c>
      <c r="Z430" s="133" t="n"/>
      <c r="AA430" s="16" t="n"/>
      <c r="AB430" s="16" t="n"/>
      <c r="AC430" s="16" t="n"/>
      <c r="AD430" s="16" t="n"/>
      <c r="AE430" s="16" t="n"/>
      <c r="AF430" s="16" t="n"/>
      <c r="AG430" s="17" t="n"/>
      <c r="AH430" s="133">
        <f>IFERROR(VLOOKUP(SUBSTITUTE(SUBSTITUTE(SUBSTITUTE(Z430,"~","~~"),"*","~*"),"?","~?"),'DADOS_PROGRESSAO'!$AJ$2:$AK$22,2,FALSE),"")</f>
        <v/>
      </c>
      <c r="AI430" s="16" t="n"/>
      <c r="AJ430" s="16" t="n"/>
      <c r="AK430" s="17" t="n"/>
      <c r="AL430" s="133">
        <f>IF('FICHA'!$Z$430="","",IF(DADOS_CONFIG!$E$84&lt;&gt;"",NA(),IF(DADOS_CONFIG!$C$84=1,DADOS_CONFIG!$D$84,IF(DADOS_CONFIG!$B$84=0,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b">
        <v>0</v>
      </c>
      <c r="E431" s="108" t="b">
        <v>0</v>
      </c>
      <c r="F431" s="133" t="n"/>
      <c r="G431" s="16" t="n"/>
      <c r="H431" s="16" t="n"/>
      <c r="I431" s="16" t="n"/>
      <c r="J431" s="16" t="n"/>
      <c r="K431" s="16" t="n"/>
      <c r="L431" s="16" t="n"/>
      <c r="M431" s="17" t="n"/>
      <c r="N431" s="133">
        <f>IFERROR(VLOOKUP(SUBSTITUTE(SUBSTITUTE(SUBSTITUTE(F431,"~","~~"),"*","~*"),"?","~?"),'DADOS_PROGRESSAO'!$AJ$2:$AK$22,2,FALSE),"")</f>
        <v/>
      </c>
      <c r="O431" s="16" t="n"/>
      <c r="P431" s="16" t="n"/>
      <c r="Q431" s="17" t="n"/>
      <c r="R431" s="133">
        <f>IF('FICHA'!$F$431="","",IF(DADOS_CONFIG!$E$79&lt;&gt;"",NA(),IF(DADOS_CONFIG!$C$79=1,DADOS_CONFIG!$D$79,IF(DADOS_CONFIG!$B$79=0,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DADOS_CONFIG!$B$79)))))</f>
        <v/>
      </c>
      <c r="S431" s="17" t="n"/>
      <c r="T431" s="133" t="n"/>
      <c r="U431" s="17" t="n"/>
      <c r="X431" s="108" t="b">
        <v>0</v>
      </c>
      <c r="Y431" s="108" t="b">
        <v>0</v>
      </c>
      <c r="Z431" s="133" t="n"/>
      <c r="AA431" s="16" t="n"/>
      <c r="AB431" s="16" t="n"/>
      <c r="AC431" s="16" t="n"/>
      <c r="AD431" s="16" t="n"/>
      <c r="AE431" s="16" t="n"/>
      <c r="AF431" s="16" t="n"/>
      <c r="AG431" s="17" t="n"/>
      <c r="AH431" s="133">
        <f>IFERROR(VLOOKUP(SUBSTITUTE(SUBSTITUTE(SUBSTITUTE(Z431,"~","~~"),"*","~*"),"?","~?"),'DADOS_PROGRESSAO'!$AJ$2:$AK$22,2,FALSE),"")</f>
        <v/>
      </c>
      <c r="AI431" s="16" t="n"/>
      <c r="AJ431" s="16" t="n"/>
      <c r="AK431" s="17" t="n"/>
      <c r="AL431" s="133">
        <f>IF('FICHA'!$Z$431="","",IF(DADOS_CONFIG!$E$85&lt;&gt;"",NA(),IF(DADOS_CONFIG!$C$85=1,DADOS_CONFIG!$D$85,IF(DADOS_CONFIG!$B$85=0,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b">
        <v>0</v>
      </c>
      <c r="E432" s="108" t="b">
        <v>0</v>
      </c>
      <c r="F432" s="133" t="n"/>
      <c r="G432" s="16" t="n"/>
      <c r="H432" s="16" t="n"/>
      <c r="I432" s="16" t="n"/>
      <c r="J432" s="16" t="n"/>
      <c r="K432" s="16" t="n"/>
      <c r="L432" s="16" t="n"/>
      <c r="M432" s="17" t="n"/>
      <c r="N432" s="133">
        <f>IFERROR(VLOOKUP(SUBSTITUTE(SUBSTITUTE(SUBSTITUTE(F432,"~","~~"),"*","~*"),"?","~?"),'DADOS_PROGRESSAO'!$AJ$2:$AK$22,2,FALSE),"")</f>
        <v/>
      </c>
      <c r="O432" s="16" t="n"/>
      <c r="P432" s="16" t="n"/>
      <c r="Q432" s="17" t="n"/>
      <c r="R432" s="133">
        <f>IF('FICHA'!$F$432="","",IF(DADOS_CONFIG!$E$80&lt;&gt;"",NA(),IF(DADOS_CONFIG!$C$80=1,DADOS_CONFIG!$D$80,IF(DADOS_CONFIG!$B$80=0,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DADOS_CONFIG!$B$80)))))</f>
        <v/>
      </c>
      <c r="S432" s="17" t="n"/>
      <c r="T432" s="133" t="n"/>
      <c r="U432" s="17" t="n"/>
      <c r="X432" s="108" t="b">
        <v>0</v>
      </c>
      <c r="Y432" s="108" t="b">
        <v>0</v>
      </c>
      <c r="Z432" s="133" t="n"/>
      <c r="AA432" s="16" t="n"/>
      <c r="AB432" s="16" t="n"/>
      <c r="AC432" s="16" t="n"/>
      <c r="AD432" s="16" t="n"/>
      <c r="AE432" s="16" t="n"/>
      <c r="AF432" s="16" t="n"/>
      <c r="AG432" s="17" t="n"/>
      <c r="AH432" s="133">
        <f>IFERROR(VLOOKUP(SUBSTITUTE(SUBSTITUTE(SUBSTITUTE(Z432,"~","~~"),"*","~*"),"?","~?"),'DADOS_PROGRESSAO'!$AJ$2:$AK$22,2,FALSE),"")</f>
        <v/>
      </c>
      <c r="AI432" s="16" t="n"/>
      <c r="AJ432" s="16" t="n"/>
      <c r="AK432" s="17" t="n"/>
      <c r="AL432" s="133">
        <f>IF('FICHA'!$Z$432="","",IF(DADOS_CONFIG!$E$86&lt;&gt;"",NA(),IF(DADOS_CONFIG!$C$86=1,DADOS_CONFIG!$D$86,IF(DADOS_CONFIG!$B$86=0,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b">
        <v>0</v>
      </c>
      <c r="E433" s="108" t="b">
        <v>0</v>
      </c>
      <c r="F433" s="133" t="n"/>
      <c r="G433" s="16" t="n"/>
      <c r="H433" s="16" t="n"/>
      <c r="I433" s="16" t="n"/>
      <c r="J433" s="16" t="n"/>
      <c r="K433" s="16" t="n"/>
      <c r="L433" s="16" t="n"/>
      <c r="M433" s="17" t="n"/>
      <c r="N433" s="133">
        <f>IFERROR(VLOOKUP(SUBSTITUTE(SUBSTITUTE(SUBSTITUTE(F433,"~","~~"),"*","~*"),"?","~?"),'DADOS_PROGRESSAO'!$AJ$2:$AK$22,2,FALSE),"")</f>
        <v/>
      </c>
      <c r="O433" s="16" t="n"/>
      <c r="P433" s="16" t="n"/>
      <c r="Q433" s="17" t="n"/>
      <c r="R433" s="133">
        <f>IF('FICHA'!$F$433="","",IF(DADOS_CONFIG!$E$81&lt;&gt;"",NA(),IF(DADOS_CONFIG!$C$81=1,DADOS_CONFIG!$D$81,IF(DADOS_CONFIG!$B$81=0,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DADOS_CONFIG!$B$81)))))</f>
        <v/>
      </c>
      <c r="S433" s="17" t="n"/>
      <c r="T433" s="133" t="n"/>
      <c r="U433" s="17" t="n"/>
      <c r="X433" s="108" t="b">
        <v>0</v>
      </c>
      <c r="Y433" s="108" t="b">
        <v>0</v>
      </c>
      <c r="Z433" s="133" t="n"/>
      <c r="AA433" s="16" t="n"/>
      <c r="AB433" s="16" t="n"/>
      <c r="AC433" s="16" t="n"/>
      <c r="AD433" s="16" t="n"/>
      <c r="AE433" s="16" t="n"/>
      <c r="AF433" s="16" t="n"/>
      <c r="AG433" s="17" t="n"/>
      <c r="AH433" s="133">
        <f>IFERROR(VLOOKUP(SUBSTITUTE(SUBSTITUTE(SUBSTITUTE(Z433,"~","~~"),"*","~*"),"?","~?"),'DADOS_PROGRESSAO'!$AJ$2:$AK$22,2,FALSE),"")</f>
        <v/>
      </c>
      <c r="AI433" s="16" t="n"/>
      <c r="AJ433" s="16" t="n"/>
      <c r="AK433" s="17" t="n"/>
      <c r="AL433" s="133">
        <f>IF('FICHA'!$Z$433="","",IF(DADOS_CONFIG!$E$87&lt;&gt;"",NA(),IF(DADOS_CONFIG!$C$87=1,DADOS_CONFIG!$D$87,IF(DADOS_CONFIG!$B$87=0,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b">
        <v>0</v>
      </c>
      <c r="E434" s="108" t="b">
        <v>0</v>
      </c>
      <c r="F434" s="133" t="n"/>
      <c r="G434" s="16" t="n"/>
      <c r="H434" s="16" t="n"/>
      <c r="I434" s="16" t="n"/>
      <c r="J434" s="16" t="n"/>
      <c r="K434" s="16" t="n"/>
      <c r="L434" s="16" t="n"/>
      <c r="M434" s="17" t="n"/>
      <c r="N434" s="133">
        <f>IFERROR(VLOOKUP(SUBSTITUTE(SUBSTITUTE(SUBSTITUTE(F434,"~","~~"),"*","~*"),"?","~?"),'DADOS_PROGRESSAO'!$AJ$2:$AK$22,2,FALSE),"")</f>
        <v/>
      </c>
      <c r="O434" s="16" t="n"/>
      <c r="P434" s="16" t="n"/>
      <c r="Q434" s="17" t="n"/>
      <c r="R434" s="133">
        <f>IF('FICHA'!$F$434="","",IF(DADOS_CONFIG!$E$82&lt;&gt;"",NA(),IF(DADOS_CONFIG!$C$82=1,DADOS_CONFIG!$D$82,IF(DADOS_CONFIG!$B$82=0,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'DADOS_PROGRESSAO'!$AV$2:$AV$11</formula1>
    </dataValidation>
    <dataValidation sqref="F414" showDropDown="0" showInputMessage="0" showErrorMessage="1" allowBlank="1" type="list" errorStyle="stop">
      <formula1>'DADOS_PROGRESSAO'!$AV$2:$AV$11</formula1>
    </dataValidation>
    <dataValidation sqref="F415" showDropDown="0" showInputMessage="0" showErrorMessage="1" allowBlank="1" type="list" errorStyle="stop">
      <formula1>'DADOS_PROGRESSAO'!$AV$2:$AV$11</formula1>
    </dataValidation>
    <dataValidation sqref="F416" showDropDown="0" showInputMessage="0" showErrorMessage="1" allowBlank="1" type="list" errorStyle="stop">
      <formula1>'DADOS_PROGRESSAO'!$AV$2:$AV$11</formula1>
    </dataValidation>
    <dataValidation sqref="F417" showDropDown="0" showInputMessage="0" showErrorMessage="1" allowBlank="1" type="list" errorStyle="stop">
      <formula1>'DADOS_PROGRESSAO'!$AV$2:$AV$11</formula1>
    </dataValidation>
    <dataValidation sqref="F418" showDropDown="0" showInputMessage="0" showErrorMessage="1" allowBlank="1" type="list" errorStyle="stop">
      <formula1>'DADOS_PROGRESSAO'!$AV$2:$AV$11</formula1>
    </dataValidation>
    <dataValidation sqref="F419" showDropDown="0" showInputMessage="0" showErrorMessage="1" allowBlank="1" type="list" errorStyle="stop">
      <formula1>'DADOS_PROGRESSAO'!$AV$2:$AV$11</formula1>
    </dataValidation>
    <dataValidation sqref="F420" showDropDown="0" showInputMessage="0" showErrorMessage="1" allowBlank="1" type="list" errorStyle="stop">
      <formula1>'DADOS_PROGRESSAO'!$AV$2:$AV$11</formula1>
    </dataValidation>
    <dataValidation sqref="F421" showDropDown="0" showInputMessage="0" showErrorMessage="1" allowBlank="1" type="list" errorStyle="stop">
      <formula1>'DADOS_PROGRESSAO'!$AV$2:$AV$11</formula1>
    </dataValidation>
    <dataValidation sqref="F422" showDropDown="0" showInputMessage="0" showErrorMessage="1" allowBlank="1" type="list" errorStyle="stop">
      <formula1>'DADOS_PROGRESSAO'!$AV$2:$AV$11</formula1>
    </dataValidation>
    <dataValidation sqref="F423" showDropDown="0" showInputMessage="0" showErrorMessage="1" allowBlank="1" type="list" errorStyle="stop">
      <formula1>'DADOS_PROGRESSAO'!$AV$2:$AV$11</formula1>
    </dataValidation>
    <dataValidation sqref="F424" showDropDown="0" showInputMessage="0" showErrorMessage="1" allowBlank="1" type="list" errorStyle="stop">
      <formula1>'DADOS_PROGRESSAO'!$AV$2:$AV$11</formula1>
    </dataValidation>
    <dataValidation sqref="Z413" showDropDown="0" showInputMessage="0" showErrorMessage="1" allowBlank="1" type="list" errorStyle="stop">
      <formula1>'DADOS_PROGRESSAO'!$AV$2:$AV$11</formula1>
    </dataValidation>
    <dataValidation sqref="Z414" showDropDown="0" showInputMessage="0" showErrorMessage="1" allowBlank="1" type="list" errorStyle="stop">
      <formula1>'DADOS_PROGRESSAO'!$AV$2:$AV$11</formula1>
    </dataValidation>
    <dataValidation sqref="Z415" showDropDown="0" showInputMessage="0" showErrorMessage="1" allowBlank="1" type="list" errorStyle="stop">
      <formula1>'DADOS_PROGRESSAO'!$AV$2:$AV$11</formula1>
    </dataValidation>
    <dataValidation sqref="Z416" showDropDown="0" showInputMessage="0" showErrorMessage="1" allowBlank="1" type="list" errorStyle="stop">
      <formula1>'DADOS_PROGRESSAO'!$AV$2:$AV$11</formula1>
    </dataValidation>
    <dataValidation sqref="Z417" showDropDown="0" showInputMessage="0" showErrorMessage="1" allowBlank="1" type="list" errorStyle="stop">
      <formula1>'DADOS_PROGRESSAO'!$AV$2:$AV$11</formula1>
    </dataValidation>
    <dataValidation sqref="Z418" showDropDown="0" showInputMessage="0" showErrorMessage="1" allowBlank="1" type="list" errorStyle="stop">
      <formula1>'DADOS_PROGRESSAO'!$AV$2:$AV$11</formula1>
    </dataValidation>
    <dataValidation sqref="Z419" showDropDown="0" showInputMessage="0" showErrorMessage="1" allowBlank="1" type="list" errorStyle="stop">
      <formula1>'DADOS_PROGRESSAO'!$AV$2:$AV$11</formula1>
    </dataValidation>
    <dataValidation sqref="Z420" showDropDown="0" showInputMessage="0" showErrorMessage="1" allowBlank="1" type="list" errorStyle="stop">
      <formula1>'DADOS_PROGRESSAO'!$AV$2:$AV$11</formula1>
    </dataValidation>
    <dataValidation sqref="Z421" showDropDown="0" showInputMessage="0" showErrorMessage="1" allowBlank="1" type="list" errorStyle="stop">
      <formula1>'DADOS_PROGRESSAO'!$AV$2:$AV$11</formula1>
    </dataValidation>
    <dataValidation sqref="Z422" showDropDown="0" showInputMessage="0" showErrorMessage="1" allowBlank="1" type="list" errorStyle="stop">
      <formula1>'DADOS_PROGRESSAO'!$AV$2:$AV$11</formula1>
    </dataValidation>
    <dataValidation sqref="Z423" showDropDown="0" showInputMessage="0" showErrorMessage="1" allowBlank="1" type="list" errorStyle="stop">
      <formula1>'DADOS_PROGRESSAO'!$AV$2:$AV$11</formula1>
    </dataValidation>
    <dataValidation sqref="F429" showDropDown="0" showInputMessage="0" showErrorMessage="1" allowBlank="1" type="list" errorStyle="stop">
      <formula1>'DADOS_PROGRESSAO'!$AW$2:$AW$11</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'DADOS_PROGRESSAO'!$AW$2:$AW$11</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'DADOS_PROGRESSAO'!$AW$2:$AW$11</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'DADOS_PROGRESSAO'!$AW$2:$AW$11</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'DADOS_PROGRESSAO'!$AW$2:$AW$11</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'DADOS_PROGRESSAO'!$AW$2:$AW$11</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'DADOS_PROGRESSAO'!$AW$2:$AW$11</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'DADOS_PROGRESSAO'!$AW$2:$AW$11</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'DADOS_PROGRESSAO'!$AW$2:$AW$11</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'DADOS_PROGRESSAO'!$AW$2:$AW$11</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'DADOS_PROGRESSAO'!$AW$2:$AW$11</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'DADOS_MELHORIAS'!$U$2:$U$113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'DADOS_RESTRICOES'!$M$2:$M$54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'DADOS_MELHORIAS'!$V$2:$V$113</formula1>
    </dataValidation>
    <dataValidation sqref="L310:L314" showDropDown="0" showInputMessage="0" showErrorMessage="0" allowBlank="1" type="list" errorStyle="stop">
      <formula1>'DADOS_RESTRICOES'!$Q$2:$Q$54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'DADOS_PROGRESSAO'!$AG$2:$AG$34</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'DADOS_PROGRESSAO'!$AJ$2:$AJ$22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'DADOS_PROGRESSAO'!$AG$2:$AG$34</formula1>
    </dataValidation>
    <dataValidation sqref="O48:S48 O246:S246 O444:S444 O642:S642 O840:S840 O1038:S1038 AH48:AL48 AH246:AL246 AH444:AL444 AH642:AL642 AH840:AL840 AH1038:AL1038" showDropDown="0" showInputMessage="0" showErrorMessage="0" allowBlank="1" type="list" errorStyle="stop">
      <formula1>'DADOS_CRIACAO'!$H$2:$H$20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'DADOS_MELHORIAS'!$AO$2:$AO$113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'DADOS_RESTRICOES'!$Q$2:$Q$54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'DADOS_MELHORIAS'!$AN$2:$AN$113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'DADOS_RESTRICOES'!$M$2:$M$54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'DADOS_MELHORIAS'!$AQ$2:$AQ$113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'DADOS_MELHORIAS'!$AP$2:$AP$113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'DADOS_MELHORIAS'!$AS$2:$AS$113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'DADOS_MELHORIAS'!$AR$2:$AR$113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'DADOS_MELHORIAS'!$AU$2:$AU$113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'DADOS_MELHORIAS'!$AT$2:$AT$113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'DADOS_MELHORIAS'!$AW$2:$AW$113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'DADOS_MELHORIAS'!$AV$2:$AV$113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'DADOS_MELHORIAS'!$AY$2:$AY$113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'DADOS_MELHORIAS'!$AX$2:$AX$113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'DADOS_MELHORIAS'!$BA$2:$BA$113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'DADOS_MELHORIAS'!$AZ$2:$AZ$113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'DADOS_MELHORIAS'!$BC$2:$BC$113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'DADOS_MELHORIAS'!$BB$2:$BB$113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'DADOS_MELHORIAS'!$BE$2:$BE$113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'DADOS_MELHORIAS'!$BD$2:$BD$113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'DADOS_MELHORIAS'!$BG$2:$BG$113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'DADOS_MELHORIAS'!$BF$2:$BF$113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'DADOS_MELHORIAS'!$BI$2:$BI$113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'DADOS_MELHORIAS'!$BH$2:$BH$113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'DADOS_MELHORIAS'!$BK$2:$BK$113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'DADOS_MELHORIAS'!$BJ$2:$BJ$113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'DADOS_CRIACAO'!$H$2:$H$20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A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IF($AA2=0,0,$AA2+3*IFERROR(VLOOKUP($Z2,'DADOS_CRIACAO'!$H$2:$K$20,3,FALSE),0))</f>
        <v/>
      </c>
      <c r="AC2" s="161">
        <f>IFERROR(VLOOKUP($Z2,'DADOS_CRIACAO'!$H$2:$K$20,4,FALSE),0)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$BE2+3*IFERROR(VLOOKUP($BD2,'DADOS_CRIACAO'!$H$2:$K$20,3,FALSE),0)</f>
        <v/>
      </c>
      <c r="BG2" s="161">
        <f>IFERROR(VLOOKUP($BD2,'DADOS_CRIACAO'!$H$2:$K$20,4,FALSE),0)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IFERROR(MATCH($ED2,$Y$2:$Y$11,0),0)</f>
        <v/>
      </c>
      <c r="EM2" s="161">
        <f>IF($EL2=0,0,INDEX($AB$2:$AB$11,$EL2))</f>
        <v/>
      </c>
      <c r="EN2" s="161">
        <f>IFERROR(VLOOKUP(SUBSTITUTE(SUBSTITUTE(SUBSTITUTE($EE2,"~","~~"),"*","~*"),"?","~?"),'DADOS_MELHORIAS'!$O$2:$W$113,4,FALSE),0)</f>
        <v/>
      </c>
      <c r="EO2" s="161">
        <f>IFERROR(VLOOKUP(SUBSTITUTE(SUBSTITUTE(SUBSTITUTE($EF2,"~","~~"),"*","~*"),"?","~?"),'DADOS_MELHORIAS'!$O$2:$W$113,4,FALSE),0)</f>
        <v/>
      </c>
      <c r="EP2" s="161">
        <f>IFERROR(VLOOKUP(SUBSTITUTE(SUBSTITUTE(SUBSTITUTE($EG2,"~","~~"),"*","~*"),"?","~?"),'DADOS_MELHORIAS'!$O$2:$W$113,4,FALSE),0)</f>
        <v/>
      </c>
      <c r="EQ2" s="161">
        <f>IFERROR(VLOOKUP(SUBSTITUTE(SUBSTITUTE(SUBSTITUTE($EH2,"~","~~"),"*","~*"),"?","~?"),'DADOS_MELHORIAS'!$O$2:$W$113,4,FALSE),0)</f>
        <v/>
      </c>
      <c r="ER2" s="161">
        <f>IF($EL2=0,0,INDEX($AC$2:$AC$11,$EL2))</f>
        <v/>
      </c>
      <c r="ES2" s="161">
        <f>IFERROR(VLOOKUP(SUBSTITUTE(SUBSTITUTE(SUBSTITUTE($EE2,"~","~~"),"*","~*"),"?","~?"),'DADOS_MELHORIAS'!$O$2:$W$113,5,FALSE),0)</f>
        <v/>
      </c>
      <c r="ET2" s="161">
        <f>IFERROR(VLOOKUP(SUBSTITUTE(SUBSTITUTE(SUBSTITUTE($EF2,"~","~~"),"*","~*"),"?","~?"),'DADOS_MELHORIAS'!$O$2:$W$113,5,FALSE),0)</f>
        <v/>
      </c>
      <c r="EU2" s="161">
        <f>IFERROR(VLOOKUP(SUBSTITUTE(SUBSTITUTE(SUBSTITUTE($EG2,"~","~~"),"*","~*"),"?","~?"),'DADOS_MELHORIAS'!$O$2:$W$113,5,FALSE),0)</f>
        <v/>
      </c>
      <c r="EV2" s="161">
        <f>IFERROR(VLOOKUP(SUBSTITUTE(SUBSTITUTE(SUBSTITUTE($EH2,"~","~~"),"*","~*"),"?","~?"),'DADOS_MELHORIAS'!$O$2:$W$113,5,FALSE),0)</f>
        <v/>
      </c>
      <c r="EW2" s="161">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1">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1">
        <f>IF($EL2=0,0,INDEX($AD$2:$AD$11,$EL2))</f>
        <v/>
      </c>
      <c r="EZ2" s="161">
        <f>IF($EL2=0,0,INDEX($AE$2:$AE$11,$EL2))</f>
        <v/>
      </c>
      <c r="FA2" s="161">
        <f>IF($EL2=0,0,INDEX($AG$2:$AG$11,$EL2))</f>
        <v/>
      </c>
      <c r="FB2" s="161">
        <f>IFERROR(VLOOKUP(SUBSTITUTE(SUBSTITUTE(SUBSTITUTE($EI2,"~","~~"),"*","~*"),"?","~?"),'DADOS_RESTRICOES'!$M$2:$Q$54,3,FALSE),0)</f>
        <v/>
      </c>
      <c r="FC2" s="161">
        <f>IFERROR(VLOOKUP(SUBSTITUTE(SUBSTITUTE(SUBSTITUTE($EJ2,"~","~~"),"*","~*"),"?","~?"),'DADOS_RESTRICOES'!$M$2:$Q$54,3,FALSE),0)</f>
        <v/>
      </c>
      <c r="FD2" s="161">
        <f>IFERROR(VLOOKUP(SUBSTITUTE(SUBSTITUTE(SUBSTITUTE($EI2,"~","~~"),"*","~*"),"?","~?"),'DADOS_RESTRICOES'!$M$2:$Q$54,2,FALSE),"")</f>
        <v/>
      </c>
      <c r="FE2" s="161">
        <f>IFERROR(VLOOKUP(SUBSTITUTE(SUBSTITUTE(SUBSTITUTE($EJ2,"~","~~"),"*","~*"),"?","~?"),'DADOS_RESTRICOES'!$M$2:$Q$54,2,FALSE),"")</f>
        <v/>
      </c>
      <c r="FF2" s="161">
        <f>COUNTIF($EM2:$EQ2,1)</f>
        <v/>
      </c>
      <c r="FG2" s="161">
        <f>COUNTIF($EM2:$EQ2,2)</f>
        <v/>
      </c>
      <c r="FH2" s="161">
        <f>COUNTIF($EM2:$EQ2,3)</f>
        <v/>
      </c>
      <c r="FI2" s="161">
        <f>COUNTIF($EM2:$EQ2,4)</f>
        <v/>
      </c>
      <c r="FJ2" s="161">
        <f>COUNTIF($EM2:$EQ2,5)</f>
        <v/>
      </c>
      <c r="FK2" s="161">
        <f>COUNTIF($EM2:$EQ2,6)</f>
        <v/>
      </c>
      <c r="FL2" s="161">
        <f>COUNTIF($FB2:$FC2,1)</f>
        <v/>
      </c>
      <c r="FM2" s="161">
        <f>COUNTIF($FB2:$FC2,2)+$EY2</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(IF(COUNTIF($KW2:$KZ2,"Salto")&gt;0,1,0)+IF(COUNTIF($KW2:$KZ2,"Queima")&gt;0,1,0)+IF(COUNTIF($KW2:$KZ2,"Estilhaço")&gt;0,1,0))*FLOOR($FV2/2,1)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inteira",IF(COUNTIF($FD2:$FE2,"Atrasar")&gt;0,IF(COUNTIF($FD2:$FE2,"Carregar")&gt;0,"Rodada +1 turno","Rodada inteira"),IF(COUNTIF($KW2:$KZ2,"Rápido")&gt;0,"Bônus",IF(COUNTIF($KW2:$KZ2,"Reação")&gt;0,"Reação","Padrão"))&amp;IF(COUNTIF($FD2:$FE2,"Carregar")&gt;0," +1 turno",""))))</f>
        <v/>
      </c>
      <c r="GT2" s="161">
        <f>IF(OR($EK2=0,$EL2=0),"",IF(COUNTIF($KW2:$KZ2,"Inescapável")&gt;0,"Automático",IF(COUNTIF($KW2:$KZ2,"Certeiro")&gt;0,"TR para metade",IF(AND($EX2&gt;0,$FA2=0,INDEX($AF$2:$AF$11,$EL2)="Acerto"),"Acerto + TR",INDEX($AF$2:$AF$11,$EL2)))))</f>
        <v/>
      </c>
      <c r="GU2" s="161">
        <f>IF(OR($EK2=0,$EL2=0),"",IF(OR($EZ2&gt;=2,$FV2=0),UPPER(LEFT(INDEX($GE2:$GK2,1,$EB2),1))&amp;MID(INDEX($GE2:$GK2,1,$EB2),2,99),UPPER(LEFT(INDEX($GE2:$GK2,1,$EB2),1))&amp;MID(INDEX($GE2:$GK2,1,$EB2),2,99)&amp;" = "&amp;FLOOR($FV2*4.5,1)&amp;IF($FW2&gt;0," · +"&amp;$FW2&amp;"d8","")))</f>
        <v/>
      </c>
      <c r="GV2" s="161">
        <f>COUNTIF($KW2:$KZ2,"Longe")+3*COUNTIF($KW2:$KZ2,"Muito Longe")</f>
        <v/>
      </c>
      <c r="GW2" s="161">
        <f>COUNTIF($KW2:$KZ2,"Maior")+3*COUNTIF($KW2:$KZ2,"Muito Maior")</f>
        <v/>
      </c>
      <c r="GX2" s="161">
        <f>IF($EL2=0,0,CHOOSE(1+INDEX($AH$2:$AH$11,$EL2),0,$GV2,$GW2,$GV2+$GW2))</f>
        <v/>
      </c>
      <c r="GY2" s="161">
        <f>IF($EL2=0,0,CHOOSE(1+INDEX($AI$2:$AI$11,$EL2),0,$GV2,$GW2,$GV2+$GW2))</f>
        <v/>
      </c>
      <c r="GZ2" s="161">
        <f>IF(OR($EK2=0,$EL2=0),"",INDEX($AP$2:$AU$31,($EL2-1)*3+IF($EB2&gt;=6,3,2),1+MIN(5,$GX2))&amp;INDEX($AV$2:$BA$31,($EL2-1)*3+IF($EB2&gt;=6,3,2),1+MIN(5,$GY2))&amp;IF(INDEX($AJ$2:$AJ$11,$EL2)=1,IF(COUNTIF($KW2:$KZ2,"Mais Um")&gt;0," · +"&amp;COUNTIF($KW2:$KZ2,"Mais Um")&amp;IF(COUNTIF($KW2:$KZ2,"Mais Um")&gt;1," alvos"," alvo"),"")&amp;IF(COUNTIF($KW2:$KZ2,"Rajada")&gt;0,"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IFERROR(VLOOKUP($HP2,$BS$2:$BY$24,2,FALSE),0)</f>
        <v/>
      </c>
      <c r="HR2" s="161">
        <f>IFERROR(VLOOKUP($HQ2,$CA$2:$CB$4,2,FALSE),0)</f>
        <v/>
      </c>
      <c r="HS2" s="161">
        <f>IFERROR(VLOOKUP($HP2,$BS$2:$BY$24,3,FALSE),"")</f>
        <v/>
      </c>
      <c r="HT2" s="161">
        <f>IF($HQ2=0,"",IF($HR2&gt;$HM$2,"⚠ Nível "&amp;$HR2,"CE "&amp;$HQ2))</f>
        <v/>
      </c>
      <c r="HU2" s="161">
        <f>IF($HQ2=0,"",$HQ2&amp;" esp.")</f>
        <v/>
      </c>
      <c r="HV2" s="161">
        <f>'FICHA AMALDIÇOADA'!$E$384&amp;""</f>
        <v/>
      </c>
      <c r="HW2" s="161">
        <f>IF($HP2="","",COUNTIF($HP$2:$HP2,"?*"))</f>
        <v/>
      </c>
      <c r="HY2" s="159" t="inlineStr">
        <is>
          <t>Aptidão 1</t>
        </is>
      </c>
      <c r="HZ2" s="161">
        <f>'FICHA AMALDIÇOADA'!$D$430&amp;""</f>
        <v/>
      </c>
      <c r="IA2" s="161">
        <f>IF($HZ2="","","Requisito: "&amp;IFERROR(VLOOKUP($HZ2,$CD$2:$CM$35,2,FALSE),""))</f>
        <v/>
      </c>
      <c r="IB2" s="161">
        <f>IF($HZ2="","",IFERROR(IF(ISNUMBER(VLOOKUP($HZ2,$CD$2:$CM$35,3,FALSE)),"CE "&amp;VLOOKUP($HZ2,$CD$2:$CM$35,3,FALSE),VLOOKUP($HZ2,$CD$2:$CM$35,3,FALSE)),""))</f>
        <v/>
      </c>
      <c r="IC2" s="161">
        <f>IF($HZ2="","",IFERROR(VLOOKUP($HZ2,$CD$2:$CM$35,4,FALSE),""))</f>
        <v/>
      </c>
      <c r="ID2" s="161">
        <f>IF($HZ2="","",IFERROR(VLOOKUP($HZ2,$CD$2:$CM$35,5,FALSE),""))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IFERROR(MATCH($II2,$Y$2:$Y$11,0),0)</f>
        <v/>
      </c>
      <c r="IM2" s="161">
        <f>$HM$11-IF(AND($IJ2&lt;&gt;"",$IK2=""),1,0)</f>
        <v/>
      </c>
      <c r="IN2" s="161">
        <f>IF(1&gt;$HM$10,"Nível 1",IF($IL2=0,"",IF(INDEX($AE$2:$AE$11,$IL2)&gt;=2,"—",$IM2&amp;"d8 = "&amp;FLOOR($IM2*4.5,1))))</f>
        <v/>
      </c>
      <c r="IO2" s="161">
        <f>IF(OR(1&gt;$HM$10,$IL2=0),"",INDEX($AP$2:$AU$31,($IL2-1)*3+1,1+IF(OR(AND($LA2="Longe",INDEX($AH$2:$AH$11,$IL2)&lt;&gt;2),AND($LA2="Maior",INDEX($AH$2:$AH$11,$IL2)&gt;=2)),1,0))&amp;INDEX($AV$2:$BA$31,($IL2-1)*3+1,1+IF(AND($LA2="Longe",INDEX($AI$2:$AI$11,$IL2)=1),1,0)))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AMALDIÇOADA'!$D$343="","",IFERROR(VLOOKUP('FICHA AMALDIÇOADA'!$J$343,$Y$2:$AM$11,8,FALSE),""))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"&amp;IFERROR(VLOOKUP($KO2,$CD$2:$CM$35,10,FALSE),"")</f>
        <v/>
      </c>
      <c r="KR2" s="159" t="inlineStr">
        <is>
          <t>título</t>
        </is>
      </c>
      <c r="KS2" s="161">
        <f>"MENU RÁPIDO · "&amp;UPPER(INDEX($D$3:$G$3,1,$A$2))&amp;", TALENTOS E "&amp;UPPER(INDEX($D$6:$G$6,1,$A$2))</f>
        <v/>
      </c>
      <c r="KU2" s="159" t="inlineStr">
        <is>
          <t>D12</t>
        </is>
      </c>
      <c r="KV2" s="161">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IF($AA3=0,0,$AA3+3*IFERROR(VLOOKUP($Z3,'DADOS_CRIACAO'!$H$2:$K$20,3,FALSE),0))</f>
        <v/>
      </c>
      <c r="AC3" s="161">
        <f>IFERROR(VLOOKUP($Z3,'DADOS_CRIACAO'!$H$2:$K$20,4,FALSE),0)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$BE3+3*IFERROR(VLOOKUP($BD3,'DADOS_CRIACAO'!$H$2:$K$20,3,FALSE),0)</f>
        <v/>
      </c>
      <c r="BG3" s="161">
        <f>IFERROR(VLOOKUP($BD3,'DADOS_CRIACAO'!$H$2:$K$20,4,FALSE),0)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IFERROR(MATCH($ED3,$Y$2:$Y$11,0),0)</f>
        <v/>
      </c>
      <c r="EM3" s="161">
        <f>IF($EL3=0,0,INDEX($AB$2:$AB$11,$EL3))</f>
        <v/>
      </c>
      <c r="EN3" s="161">
        <f>IFERROR(VLOOKUP(SUBSTITUTE(SUBSTITUTE(SUBSTITUTE($EE3,"~","~~"),"*","~*"),"?","~?"),'DADOS_MELHORIAS'!$O$2:$W$113,4,FALSE),0)</f>
        <v/>
      </c>
      <c r="EO3" s="161">
        <f>IFERROR(VLOOKUP(SUBSTITUTE(SUBSTITUTE(SUBSTITUTE($EF3,"~","~~"),"*","~*"),"?","~?"),'DADOS_MELHORIAS'!$O$2:$W$113,4,FALSE),0)</f>
        <v/>
      </c>
      <c r="EP3" s="161">
        <f>IFERROR(VLOOKUP(SUBSTITUTE(SUBSTITUTE(SUBSTITUTE($EG3,"~","~~"),"*","~*"),"?","~?"),'DADOS_MELHORIAS'!$O$2:$W$113,4,FALSE),0)</f>
        <v/>
      </c>
      <c r="EQ3" s="161">
        <f>IFERROR(VLOOKUP(SUBSTITUTE(SUBSTITUTE(SUBSTITUTE($EH3,"~","~~"),"*","~*"),"?","~?"),'DADOS_MELHORIAS'!$O$2:$W$113,4,FALSE),0)</f>
        <v/>
      </c>
      <c r="ER3" s="161">
        <f>IF($EL3=0,0,INDEX($AC$2:$AC$11,$EL3))</f>
        <v/>
      </c>
      <c r="ES3" s="161">
        <f>IFERROR(VLOOKUP(SUBSTITUTE(SUBSTITUTE(SUBSTITUTE($EE3,"~","~~"),"*","~*"),"?","~?"),'DADOS_MELHORIAS'!$O$2:$W$113,5,FALSE),0)</f>
        <v/>
      </c>
      <c r="ET3" s="161">
        <f>IFERROR(VLOOKUP(SUBSTITUTE(SUBSTITUTE(SUBSTITUTE($EF3,"~","~~"),"*","~*"),"?","~?"),'DADOS_MELHORIAS'!$O$2:$W$113,5,FALSE),0)</f>
        <v/>
      </c>
      <c r="EU3" s="161">
        <f>IFERROR(VLOOKUP(SUBSTITUTE(SUBSTITUTE(SUBSTITUTE($EG3,"~","~~"),"*","~*"),"?","~?"),'DADOS_MELHORIAS'!$O$2:$W$113,5,FALSE),0)</f>
        <v/>
      </c>
      <c r="EV3" s="161">
        <f>IFERROR(VLOOKUP(SUBSTITUTE(SUBSTITUTE(SUBSTITUTE($EH3,"~","~~"),"*","~*"),"?","~?"),'DADOS_MELHORIAS'!$O$2:$W$113,5,FALSE),0)</f>
        <v/>
      </c>
      <c r="EW3" s="161">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1">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1">
        <f>IF($EL3=0,0,INDEX($AD$2:$AD$11,$EL3))</f>
        <v/>
      </c>
      <c r="EZ3" s="161">
        <f>IF($EL3=0,0,INDEX($AE$2:$AE$11,$EL3))</f>
        <v/>
      </c>
      <c r="FA3" s="161">
        <f>IF($EL3=0,0,INDEX($AG$2:$AG$11,$EL3))</f>
        <v/>
      </c>
      <c r="FB3" s="161">
        <f>IFERROR(VLOOKUP(SUBSTITUTE(SUBSTITUTE(SUBSTITUTE($EI3,"~","~~"),"*","~*"),"?","~?"),'DADOS_RESTRICOES'!$M$2:$Q$54,3,FALSE),0)</f>
        <v/>
      </c>
      <c r="FC3" s="161">
        <f>IFERROR(VLOOKUP(SUBSTITUTE(SUBSTITUTE(SUBSTITUTE($EJ3,"~","~~"),"*","~*"),"?","~?"),'DADOS_RESTRICOES'!$M$2:$Q$54,3,FALSE),0)</f>
        <v/>
      </c>
      <c r="FD3" s="161">
        <f>IFERROR(VLOOKUP(SUBSTITUTE(SUBSTITUTE(SUBSTITUTE($EI3,"~","~~"),"*","~*"),"?","~?"),'DADOS_RESTRICOES'!$M$2:$Q$54,2,FALSE),"")</f>
        <v/>
      </c>
      <c r="FE3" s="161">
        <f>IFERROR(VLOOKUP(SUBSTITUTE(SUBSTITUTE(SUBSTITUTE($EJ3,"~","~~"),"*","~*"),"?","~?"),'DADOS_RESTRICOES'!$M$2:$Q$54,2,FALSE),"")</f>
        <v/>
      </c>
      <c r="FF3" s="161">
        <f>COUNTIF($EM3:$EQ3,1)</f>
        <v/>
      </c>
      <c r="FG3" s="161">
        <f>COUNTIF($EM3:$EQ3,2)</f>
        <v/>
      </c>
      <c r="FH3" s="161">
        <f>COUNTIF($EM3:$EQ3,3)</f>
        <v/>
      </c>
      <c r="FI3" s="161">
        <f>COUNTIF($EM3:$EQ3,4)</f>
        <v/>
      </c>
      <c r="FJ3" s="161">
        <f>COUNTIF($EM3:$EQ3,5)</f>
        <v/>
      </c>
      <c r="FK3" s="161">
        <f>COUNTIF($EM3:$EQ3,6)</f>
        <v/>
      </c>
      <c r="FL3" s="161">
        <f>COUNTIF($FB3:$FC3,1)</f>
        <v/>
      </c>
      <c r="FM3" s="161">
        <f>COUNTIF($FB3:$FC3,2)+$EY3</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(IF(COUNTIF($KW3:$KZ3,"Salto")&gt;0,1,0)+IF(COUNTIF($KW3:$KZ3,"Queima")&gt;0,1,0)+IF(COUNTIF($KW3:$KZ3,"Estilhaço")&gt;0,1,0))*FLOOR($FV3/2,1)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inteira",IF(COUNTIF($FD3:$FE3,"Atrasar")&gt;0,IF(COUNTIF($FD3:$FE3,"Carregar")&gt;0,"Rodada +1 turno","Rodada inteira"),IF(COUNTIF($KW3:$KZ3,"Rápido")&gt;0,"Bônus",IF(COUNTIF($KW3:$KZ3,"Reação")&gt;0,"Reação","Padrão"))&amp;IF(COUNTIF($FD3:$FE3,"Carregar")&gt;0," +1 turno",""))))</f>
        <v/>
      </c>
      <c r="GT3" s="161">
        <f>IF(OR($EK3=0,$EL3=0),"",IF(COUNTIF($KW3:$KZ3,"Inescapável")&gt;0,"Automático",IF(COUNTIF($KW3:$KZ3,"Certeiro")&gt;0,"TR para metade",IF(AND($EX3&gt;0,$FA3=0,INDEX($AF$2:$AF$11,$EL3)="Acerto"),"Acerto + TR",INDEX($AF$2:$AF$11,$EL3)))))</f>
        <v/>
      </c>
      <c r="GU3" s="161">
        <f>IF(OR($EK3=0,$EL3=0),"",IF(OR($EZ3&gt;=2,$FV3=0),UPPER(LEFT(INDEX($GE3:$GK3,1,$EB3),1))&amp;MID(INDEX($GE3:$GK3,1,$EB3),2,99),UPPER(LEFT(INDEX($GE3:$GK3,1,$EB3),1))&amp;MID(INDEX($GE3:$GK3,1,$EB3),2,99)&amp;" = "&amp;FLOOR($FV3*4.5,1)&amp;IF($FW3&gt;0," · +"&amp;$FW3&amp;"d8","")))</f>
        <v/>
      </c>
      <c r="GV3" s="161">
        <f>COUNTIF($KW3:$KZ3,"Longe")+3*COUNTIF($KW3:$KZ3,"Muito Longe")</f>
        <v/>
      </c>
      <c r="GW3" s="161">
        <f>COUNTIF($KW3:$KZ3,"Maior")+3*COUNTIF($KW3:$KZ3,"Muito Maior")</f>
        <v/>
      </c>
      <c r="GX3" s="161">
        <f>IF($EL3=0,0,CHOOSE(1+INDEX($AH$2:$AH$11,$EL3),0,$GV3,$GW3,$GV3+$GW3))</f>
        <v/>
      </c>
      <c r="GY3" s="161">
        <f>IF($EL3=0,0,CHOOSE(1+INDEX($AI$2:$AI$11,$EL3),0,$GV3,$GW3,$GV3+$GW3))</f>
        <v/>
      </c>
      <c r="GZ3" s="161">
        <f>IF(OR($EK3=0,$EL3=0),"",INDEX($AP$2:$AU$31,($EL3-1)*3+IF($EB3&gt;=6,3,2),1+MIN(5,$GX3))&amp;INDEX($AV$2:$BA$31,($EL3-1)*3+IF($EB3&gt;=6,3,2),1+MIN(5,$GY3))&amp;IF(INDEX($AJ$2:$AJ$11,$EL3)=1,IF(COUNTIF($KW3:$KZ3,"Mais Um")&gt;0," · +"&amp;COUNTIF($KW3:$KZ3,"Mais Um")&amp;IF(COUNTIF($KW3:$KZ3,"Mais Um")&gt;1," alvos"," alvo"),"")&amp;IF(COUNTIF($KW3:$KZ3,"Rajada")&gt;0,"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IFERROR(VLOOKUP($HP3,$BS$2:$BY$24,2,FALSE),0)</f>
        <v/>
      </c>
      <c r="HR3" s="161">
        <f>IFERROR(VLOOKUP($HQ3,$CA$2:$CB$4,2,FALSE),0)</f>
        <v/>
      </c>
      <c r="HS3" s="161">
        <f>IFERROR(VLOOKUP($HP3,$BS$2:$BY$24,3,FALSE),"")</f>
        <v/>
      </c>
      <c r="HT3" s="161">
        <f>IF($HQ3=0,"",IF($HR3&gt;$HM$2,"⚠ Nível "&amp;$HR3,"CE "&amp;$HQ3))</f>
        <v/>
      </c>
      <c r="HU3" s="161">
        <f>IF($HQ3=0,"",$HQ3&amp;" esp.")</f>
        <v/>
      </c>
      <c r="HV3" s="161">
        <f>'FICHA AMALDIÇOADA'!$K$384&amp;""</f>
        <v/>
      </c>
      <c r="HW3" s="161">
        <f>IF($HP3="","",COUNTIF($HP$2:$HP3,"?*"))</f>
        <v/>
      </c>
      <c r="HY3" s="159" t="inlineStr">
        <is>
          <t>Aptidão 2</t>
        </is>
      </c>
      <c r="HZ3" s="161">
        <f>'FICHA AMALDIÇOADA'!$J$430&amp;""</f>
        <v/>
      </c>
      <c r="IA3" s="161">
        <f>IF($HZ3="","","Requisito: "&amp;IFERROR(VLOOKUP($HZ3,$CD$2:$CM$35,2,FALSE),""))</f>
        <v/>
      </c>
      <c r="IB3" s="161">
        <f>IF($HZ3="","",IFERROR(IF(ISNUMBER(VLOOKUP($HZ3,$CD$2:$CM$35,3,FALSE)),"CE "&amp;VLOOKUP($HZ3,$CD$2:$CM$35,3,FALSE),VLOOKUP($HZ3,$CD$2:$CM$35,3,FALSE)),""))</f>
        <v/>
      </c>
      <c r="IC3" s="161">
        <f>IF($HZ3="","",IFERROR(VLOOKUP($HZ3,$CD$2:$CM$35,4,FALSE),""))</f>
        <v/>
      </c>
      <c r="ID3" s="161">
        <f>IF($HZ3="","",IFERROR(VLOOKUP($HZ3,$CD$2:$CM$35,5,FALSE),""))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IFERROR(MATCH($II3,$Y$2:$Y$11,0),0)</f>
        <v/>
      </c>
      <c r="IM3" s="161">
        <f>$HM$11-IF(AND($IJ3&lt;&gt;"",$IK3=""),1,0)</f>
        <v/>
      </c>
      <c r="IN3" s="161">
        <f>IF(2&gt;$HM$10,"Nível 1",IF($IL3=0,"",IF(INDEX($AE$2:$AE$11,$IL3)&gt;=2,"—",$IM3&amp;"d8 = "&amp;FLOOR($IM3*4.5,1))))</f>
        <v/>
      </c>
      <c r="IO3" s="161">
        <f>IF(OR(2&gt;$HM$10,$IL3=0),"",INDEX($AP$2:$AU$31,($IL3-1)*3+1,1+IF(OR(AND($LA3="Longe",INDEX($AH$2:$AH$11,$IL3)&lt;&gt;2),AND($LA3="Maior",INDEX($AH$2:$AH$11,$IL3)&gt;=2)),1,0))&amp;INDEX($AV$2:$BA$31,($IL3-1)*3+1,1+IF(AND($LA3="Longe",INDEX($AI$2:$AI$11,$IL3)=1),1,0)))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"&amp;IFERROR(VLOOKUP($KO3,$CD$2:$CM$35,10,FALSE),"")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IF($AA4=0,0,$AA4+3*IFERROR(VLOOKUP($Z4,'DADOS_CRIACAO'!$H$2:$K$20,3,FALSE),0))</f>
        <v/>
      </c>
      <c r="AC4" s="161">
        <f>IFERROR(VLOOKUP($Z4,'DADOS_CRIACAO'!$H$2:$K$20,4,FALSE),0)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$BE4+3*IFERROR(VLOOKUP($BD4,'DADOS_CRIACAO'!$H$2:$K$20,3,FALSE),0)</f>
        <v/>
      </c>
      <c r="BG4" s="161">
        <f>IFERROR(VLOOKUP($BD4,'DADOS_CRIACAO'!$H$2:$K$20,4,FALSE),0)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IFERROR(MATCH($ED4,$Y$2:$Y$11,0),0)</f>
        <v/>
      </c>
      <c r="EM4" s="161">
        <f>IF($EL4=0,0,INDEX($AB$2:$AB$11,$EL4))</f>
        <v/>
      </c>
      <c r="EN4" s="161">
        <f>IFERROR(VLOOKUP(SUBSTITUTE(SUBSTITUTE(SUBSTITUTE($EE4,"~","~~"),"*","~*"),"?","~?"),'DADOS_MELHORIAS'!$O$2:$W$113,4,FALSE),0)</f>
        <v/>
      </c>
      <c r="EO4" s="161">
        <f>IFERROR(VLOOKUP(SUBSTITUTE(SUBSTITUTE(SUBSTITUTE($EF4,"~","~~"),"*","~*"),"?","~?"),'DADOS_MELHORIAS'!$O$2:$W$113,4,FALSE),0)</f>
        <v/>
      </c>
      <c r="EP4" s="161">
        <f>IFERROR(VLOOKUP(SUBSTITUTE(SUBSTITUTE(SUBSTITUTE($EG4,"~","~~"),"*","~*"),"?","~?"),'DADOS_MELHORIAS'!$O$2:$W$113,4,FALSE),0)</f>
        <v/>
      </c>
      <c r="EQ4" s="161">
        <f>IFERROR(VLOOKUP(SUBSTITUTE(SUBSTITUTE(SUBSTITUTE($EH4,"~","~~"),"*","~*"),"?","~?"),'DADOS_MELHORIAS'!$O$2:$W$113,4,FALSE),0)</f>
        <v/>
      </c>
      <c r="ER4" s="161">
        <f>IF($EL4=0,0,INDEX($AC$2:$AC$11,$EL4))</f>
        <v/>
      </c>
      <c r="ES4" s="161">
        <f>IFERROR(VLOOKUP(SUBSTITUTE(SUBSTITUTE(SUBSTITUTE($EE4,"~","~~"),"*","~*"),"?","~?"),'DADOS_MELHORIAS'!$O$2:$W$113,5,FALSE),0)</f>
        <v/>
      </c>
      <c r="ET4" s="161">
        <f>IFERROR(VLOOKUP(SUBSTITUTE(SUBSTITUTE(SUBSTITUTE($EF4,"~","~~"),"*","~*"),"?","~?"),'DADOS_MELHORIAS'!$O$2:$W$113,5,FALSE),0)</f>
        <v/>
      </c>
      <c r="EU4" s="161">
        <f>IFERROR(VLOOKUP(SUBSTITUTE(SUBSTITUTE(SUBSTITUTE($EG4,"~","~~"),"*","~*"),"?","~?"),'DADOS_MELHORIAS'!$O$2:$W$113,5,FALSE),0)</f>
        <v/>
      </c>
      <c r="EV4" s="161">
        <f>IFERROR(VLOOKUP(SUBSTITUTE(SUBSTITUTE(SUBSTITUTE($EH4,"~","~~"),"*","~*"),"?","~?"),'DADOS_MELHORIAS'!$O$2:$W$113,5,FALSE),0)</f>
        <v/>
      </c>
      <c r="EW4" s="161">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1">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1">
        <f>IF($EL4=0,0,INDEX($AD$2:$AD$11,$EL4))</f>
        <v/>
      </c>
      <c r="EZ4" s="161">
        <f>IF($EL4=0,0,INDEX($AE$2:$AE$11,$EL4))</f>
        <v/>
      </c>
      <c r="FA4" s="161">
        <f>IF($EL4=0,0,INDEX($AG$2:$AG$11,$EL4))</f>
        <v/>
      </c>
      <c r="FB4" s="161">
        <f>IFERROR(VLOOKUP(SUBSTITUTE(SUBSTITUTE(SUBSTITUTE($EI4,"~","~~"),"*","~*"),"?","~?"),'DADOS_RESTRICOES'!$M$2:$Q$54,3,FALSE),0)</f>
        <v/>
      </c>
      <c r="FC4" s="161">
        <f>IFERROR(VLOOKUP(SUBSTITUTE(SUBSTITUTE(SUBSTITUTE($EJ4,"~","~~"),"*","~*"),"?","~?"),'DADOS_RESTRICOES'!$M$2:$Q$54,3,FALSE),0)</f>
        <v/>
      </c>
      <c r="FD4" s="161">
        <f>IFERROR(VLOOKUP(SUBSTITUTE(SUBSTITUTE(SUBSTITUTE($EI4,"~","~~"),"*","~*"),"?","~?"),'DADOS_RESTRICOES'!$M$2:$Q$54,2,FALSE),"")</f>
        <v/>
      </c>
      <c r="FE4" s="161">
        <f>IFERROR(VLOOKUP(SUBSTITUTE(SUBSTITUTE(SUBSTITUTE($EJ4,"~","~~"),"*","~*"),"?","~?"),'DADOS_RESTRICOES'!$M$2:$Q$54,2,FALSE),"")</f>
        <v/>
      </c>
      <c r="FF4" s="161">
        <f>COUNTIF($EM4:$EQ4,1)</f>
        <v/>
      </c>
      <c r="FG4" s="161">
        <f>COUNTIF($EM4:$EQ4,2)</f>
        <v/>
      </c>
      <c r="FH4" s="161">
        <f>COUNTIF($EM4:$EQ4,3)</f>
        <v/>
      </c>
      <c r="FI4" s="161">
        <f>COUNTIF($EM4:$EQ4,4)</f>
        <v/>
      </c>
      <c r="FJ4" s="161">
        <f>COUNTIF($EM4:$EQ4,5)</f>
        <v/>
      </c>
      <c r="FK4" s="161">
        <f>COUNTIF($EM4:$EQ4,6)</f>
        <v/>
      </c>
      <c r="FL4" s="161">
        <f>COUNTIF($FB4:$FC4,1)</f>
        <v/>
      </c>
      <c r="FM4" s="161">
        <f>COUNTIF($FB4:$FC4,2)+$EY4</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(IF(COUNTIF($KW4:$KZ4,"Salto")&gt;0,1,0)+IF(COUNTIF($KW4:$KZ4,"Queima")&gt;0,1,0)+IF(COUNTIF($KW4:$KZ4,"Estilhaço")&gt;0,1,0))*FLOOR($FV4/2,1)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inteira",IF(COUNTIF($FD4:$FE4,"Atrasar")&gt;0,IF(COUNTIF($FD4:$FE4,"Carregar")&gt;0,"Rodada +1 turno","Rodada inteira"),IF(COUNTIF($KW4:$KZ4,"Rápido")&gt;0,"Bônus",IF(COUNTIF($KW4:$KZ4,"Reação")&gt;0,"Reação","Padrão"))&amp;IF(COUNTIF($FD4:$FE4,"Carregar")&gt;0," +1 turno",""))))</f>
        <v/>
      </c>
      <c r="GT4" s="161">
        <f>IF(OR($EK4=0,$EL4=0),"",IF(COUNTIF($KW4:$KZ4,"Inescapável")&gt;0,"Automático",IF(COUNTIF($KW4:$KZ4,"Certeiro")&gt;0,"TR para metade",IF(AND($EX4&gt;0,$FA4=0,INDEX($AF$2:$AF$11,$EL4)="Acerto"),"Acerto + TR",INDEX($AF$2:$AF$11,$EL4)))))</f>
        <v/>
      </c>
      <c r="GU4" s="161">
        <f>IF(OR($EK4=0,$EL4=0),"",IF(OR($EZ4&gt;=2,$FV4=0),UPPER(LEFT(INDEX($GE4:$GK4,1,$EB4),1))&amp;MID(INDEX($GE4:$GK4,1,$EB4),2,99),UPPER(LEFT(INDEX($GE4:$GK4,1,$EB4),1))&amp;MID(INDEX($GE4:$GK4,1,$EB4),2,99)&amp;" = "&amp;FLOOR($FV4*4.5,1)&amp;IF($FW4&gt;0," · +"&amp;$FW4&amp;"d8","")))</f>
        <v/>
      </c>
      <c r="GV4" s="161">
        <f>COUNTIF($KW4:$KZ4,"Longe")+3*COUNTIF($KW4:$KZ4,"Muito Longe")</f>
        <v/>
      </c>
      <c r="GW4" s="161">
        <f>COUNTIF($KW4:$KZ4,"Maior")+3*COUNTIF($KW4:$KZ4,"Muito Maior")</f>
        <v/>
      </c>
      <c r="GX4" s="161">
        <f>IF($EL4=0,0,CHOOSE(1+INDEX($AH$2:$AH$11,$EL4),0,$GV4,$GW4,$GV4+$GW4))</f>
        <v/>
      </c>
      <c r="GY4" s="161">
        <f>IF($EL4=0,0,CHOOSE(1+INDEX($AI$2:$AI$11,$EL4),0,$GV4,$GW4,$GV4+$GW4))</f>
        <v/>
      </c>
      <c r="GZ4" s="161">
        <f>IF(OR($EK4=0,$EL4=0),"",INDEX($AP$2:$AU$31,($EL4-1)*3+IF($EB4&gt;=6,3,2),1+MIN(5,$GX4))&amp;INDEX($AV$2:$BA$31,($EL4-1)*3+IF($EB4&gt;=6,3,2),1+MIN(5,$GY4))&amp;IF(INDEX($AJ$2:$AJ$11,$EL4)=1,IF(COUNTIF($KW4:$KZ4,"Mais Um")&gt;0," · +"&amp;COUNTIF($KW4:$KZ4,"Mais Um")&amp;IF(COUNTIF($KW4:$KZ4,"Mais Um")&gt;1," alvos"," alvo"),"")&amp;IF(COUNTIF($KW4:$KZ4,"Rajada")&gt;0,"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IFERROR(VLOOKUP($HP4,$BS$2:$BY$24,2,FALSE),0)</f>
        <v/>
      </c>
      <c r="HR4" s="161">
        <f>IFERROR(VLOOKUP($HQ4,$CA$2:$CB$4,2,FALSE),0)</f>
        <v/>
      </c>
      <c r="HS4" s="161">
        <f>IFERROR(VLOOKUP($HP4,$BS$2:$BY$24,3,FALSE),"")</f>
        <v/>
      </c>
      <c r="HT4" s="161">
        <f>IF($HQ4=0,"",IF($HR4&gt;$HM$2,"⚠ Nível "&amp;$HR4,"CE "&amp;$HQ4))</f>
        <v/>
      </c>
      <c r="HU4" s="161">
        <f>IF($HQ4=0,"",$HQ4&amp;" esp.")</f>
        <v/>
      </c>
      <c r="HV4" s="161">
        <f>'FICHA AMALDIÇOADA'!$Q$384&amp;""</f>
        <v/>
      </c>
      <c r="HW4" s="161">
        <f>IF($HP4="","",COUNTIF($HP$2:$HP4,"?*"))</f>
        <v/>
      </c>
      <c r="HY4" s="159" t="inlineStr">
        <is>
          <t>Aptidão 3</t>
        </is>
      </c>
      <c r="HZ4" s="161">
        <f>'FICHA AMALDIÇOADA'!$P$430&amp;""</f>
        <v/>
      </c>
      <c r="IA4" s="161">
        <f>IF($HZ4="","","Requisito: "&amp;IFERROR(VLOOKUP($HZ4,$CD$2:$CM$35,2,FALSE),""))</f>
        <v/>
      </c>
      <c r="IB4" s="161">
        <f>IF($HZ4="","",IFERROR(IF(ISNUMBER(VLOOKUP($HZ4,$CD$2:$CM$35,3,FALSE)),"CE "&amp;VLOOKUP($HZ4,$CD$2:$CM$35,3,FALSE),VLOOKUP($HZ4,$CD$2:$CM$35,3,FALSE)),""))</f>
        <v/>
      </c>
      <c r="IC4" s="161">
        <f>IF($HZ4="","",IFERROR(VLOOKUP($HZ4,$CD$2:$CM$35,4,FALSE),""))</f>
        <v/>
      </c>
      <c r="ID4" s="161">
        <f>IF($HZ4="","",IFERROR(VLOOKUP($HZ4,$CD$2:$CM$35,5,FALSE),""))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IFERROR(MATCH($II4,$Y$2:$Y$11,0),0)</f>
        <v/>
      </c>
      <c r="IM4" s="161">
        <f>$HM$11-IF(AND($IJ4&lt;&gt;"",$IK4=""),1,0)</f>
        <v/>
      </c>
      <c r="IN4" s="161">
        <f>IF(3&gt;$HM$10,"Nível 5",IF($IL4=0,"",IF(INDEX($AE$2:$AE$11,$IL4)&gt;=2,"—",$IM4&amp;"d8 = "&amp;FLOOR($IM4*4.5,1))))</f>
        <v/>
      </c>
      <c r="IO4" s="161">
        <f>IF(OR(3&gt;$HM$10,$IL4=0),"",INDEX($AP$2:$AU$31,($IL4-1)*3+1,1+IF(OR(AND($LA4="Longe",INDEX($AH$2:$AH$11,$IL4)&lt;&gt;2),AND($LA4="Maior",INDEX($AH$2:$AH$11,$IL4)&gt;=2)),1,0))&amp;INDEX($AV$2:$BA$31,($IL4-1)*3+1,1+IF(AND($LA4="Longe",INDEX($AI$2:$AI$11,$IL4)=1),1,0)))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IF($KG4=0,"",IF(INDEX($HV$2:$HV$13,$KG4)&lt;&gt;"",INDEX($HV$2:$HV$13,$KG4),IF(IFERROR(VLOOKUP(INDEX($HP$2:$HP$13,$KG4),$BS$2:$BY$24,7,FALSE),"")&lt;&gt;"","Do livro: "&amp;IFERROR(VLOOKUP(INDEX($HP$2:$HP$13,$KG4),$BS$2:$BY$24,7,FALSE),""),"")))</f>
        <v/>
      </c>
      <c r="KL4" s="159" t="inlineStr">
        <is>
          <t>Aptidão 1</t>
        </is>
      </c>
      <c r="KM4" s="161">
        <f>IFERROR(MATCH(1,$IF$2:$IF$13,0),0)</f>
        <v/>
      </c>
      <c r="KN4" s="161">
        <f>IF($KM4=0,"",INDEX($IB$2:$IB$13,$KM4))</f>
        <v/>
      </c>
      <c r="KO4" s="161">
        <f>IF($KM4=0,"",INDEX($HZ$2:$HZ$13,$KM4))</f>
        <v/>
      </c>
      <c r="KP4" s="161">
        <f>IF($KM4=0,"",IF(INDEX($IE$2:$IE$13,$KM4)&lt;&gt;"",INDEX($IE$2:$IE$13,$KM4),IF(IFERROR(VLOOKUP(INDEX($HZ$2:$HZ$13,$KM4),$CD$2:$CM$35,10,FALSE),"")&lt;&gt;"","Do livro: "&amp;IFERROR(VLOOKUP(INDEX($HZ$2:$HZ$13,$KM4),$CD$2:$CM$35,10,FALSE),""),"")))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IF($AA5=0,0,$AA5+3*IFERROR(VLOOKUP($Z5,'DADOS_CRIACAO'!$H$2:$K$20,3,FALSE),0))</f>
        <v/>
      </c>
      <c r="AC5" s="161">
        <f>IFERROR(VLOOKUP($Z5,'DADOS_CRIACAO'!$H$2:$K$20,4,FALSE),0)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$BE5+3*IFERROR(VLOOKUP($BD5,'DADOS_CRIACAO'!$H$2:$K$20,3,FALSE),0)</f>
        <v/>
      </c>
      <c r="BG5" s="161">
        <f>IFERROR(VLOOKUP($BD5,'DADOS_CRIACAO'!$H$2:$K$20,4,FALSE),0)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IFERROR(MATCH($ED5,$Y$2:$Y$11,0),0)</f>
        <v/>
      </c>
      <c r="EM5" s="161">
        <f>IF($EL5=0,0,INDEX($AB$2:$AB$11,$EL5))</f>
        <v/>
      </c>
      <c r="EN5" s="161">
        <f>IFERROR(VLOOKUP(SUBSTITUTE(SUBSTITUTE(SUBSTITUTE($EE5,"~","~~"),"*","~*"),"?","~?"),'DADOS_MELHORIAS'!$O$2:$W$113,4,FALSE),0)</f>
        <v/>
      </c>
      <c r="EO5" s="161">
        <f>IFERROR(VLOOKUP(SUBSTITUTE(SUBSTITUTE(SUBSTITUTE($EF5,"~","~~"),"*","~*"),"?","~?"),'DADOS_MELHORIAS'!$O$2:$W$113,4,FALSE),0)</f>
        <v/>
      </c>
      <c r="EP5" s="161">
        <f>IFERROR(VLOOKUP(SUBSTITUTE(SUBSTITUTE(SUBSTITUTE($EG5,"~","~~"),"*","~*"),"?","~?"),'DADOS_MELHORIAS'!$O$2:$W$113,4,FALSE),0)</f>
        <v/>
      </c>
      <c r="EQ5" s="161">
        <f>IFERROR(VLOOKUP(SUBSTITUTE(SUBSTITUTE(SUBSTITUTE($EH5,"~","~~"),"*","~*"),"?","~?"),'DADOS_MELHORIAS'!$O$2:$W$113,4,FALSE),0)</f>
        <v/>
      </c>
      <c r="ER5" s="161">
        <f>IF($EL5=0,0,INDEX($AC$2:$AC$11,$EL5))</f>
        <v/>
      </c>
      <c r="ES5" s="161">
        <f>IFERROR(VLOOKUP(SUBSTITUTE(SUBSTITUTE(SUBSTITUTE($EE5,"~","~~"),"*","~*"),"?","~?"),'DADOS_MELHORIAS'!$O$2:$W$113,5,FALSE),0)</f>
        <v/>
      </c>
      <c r="ET5" s="161">
        <f>IFERROR(VLOOKUP(SUBSTITUTE(SUBSTITUTE(SUBSTITUTE($EF5,"~","~~"),"*","~*"),"?","~?"),'DADOS_MELHORIAS'!$O$2:$W$113,5,FALSE),0)</f>
        <v/>
      </c>
      <c r="EU5" s="161">
        <f>IFERROR(VLOOKUP(SUBSTITUTE(SUBSTITUTE(SUBSTITUTE($EG5,"~","~~"),"*","~*"),"?","~?"),'DADOS_MELHORIAS'!$O$2:$W$113,5,FALSE),0)</f>
        <v/>
      </c>
      <c r="EV5" s="161">
        <f>IFERROR(VLOOKUP(SUBSTITUTE(SUBSTITUTE(SUBSTITUTE($EH5,"~","~~"),"*","~*"),"?","~?"),'DADOS_MELHORIAS'!$O$2:$W$113,5,FALSE),0)</f>
        <v/>
      </c>
      <c r="EW5" s="161">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1">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1">
        <f>IF($EL5=0,0,INDEX($AD$2:$AD$11,$EL5))</f>
        <v/>
      </c>
      <c r="EZ5" s="161">
        <f>IF($EL5=0,0,INDEX($AE$2:$AE$11,$EL5))</f>
        <v/>
      </c>
      <c r="FA5" s="161">
        <f>IF($EL5=0,0,INDEX($AG$2:$AG$11,$EL5))</f>
        <v/>
      </c>
      <c r="FB5" s="161">
        <f>IFERROR(VLOOKUP(SUBSTITUTE(SUBSTITUTE(SUBSTITUTE($EI5,"~","~~"),"*","~*"),"?","~?"),'DADOS_RESTRICOES'!$M$2:$Q$54,3,FALSE),0)</f>
        <v/>
      </c>
      <c r="FC5" s="161">
        <f>IFERROR(VLOOKUP(SUBSTITUTE(SUBSTITUTE(SUBSTITUTE($EJ5,"~","~~"),"*","~*"),"?","~?"),'DADOS_RESTRICOES'!$M$2:$Q$54,3,FALSE),0)</f>
        <v/>
      </c>
      <c r="FD5" s="161">
        <f>IFERROR(VLOOKUP(SUBSTITUTE(SUBSTITUTE(SUBSTITUTE($EI5,"~","~~"),"*","~*"),"?","~?"),'DADOS_RESTRICOES'!$M$2:$Q$54,2,FALSE),"")</f>
        <v/>
      </c>
      <c r="FE5" s="161">
        <f>IFERROR(VLOOKUP(SUBSTITUTE(SUBSTITUTE(SUBSTITUTE($EJ5,"~","~~"),"*","~*"),"?","~?"),'DADOS_RESTRICOES'!$M$2:$Q$54,2,FALSE),"")</f>
        <v/>
      </c>
      <c r="FF5" s="161">
        <f>COUNTIF($EM5:$EQ5,1)</f>
        <v/>
      </c>
      <c r="FG5" s="161">
        <f>COUNTIF($EM5:$EQ5,2)</f>
        <v/>
      </c>
      <c r="FH5" s="161">
        <f>COUNTIF($EM5:$EQ5,3)</f>
        <v/>
      </c>
      <c r="FI5" s="161">
        <f>COUNTIF($EM5:$EQ5,4)</f>
        <v/>
      </c>
      <c r="FJ5" s="161">
        <f>COUNTIF($EM5:$EQ5,5)</f>
        <v/>
      </c>
      <c r="FK5" s="161">
        <f>COUNTIF($EM5:$EQ5,6)</f>
        <v/>
      </c>
      <c r="FL5" s="161">
        <f>COUNTIF($FB5:$FC5,1)</f>
        <v/>
      </c>
      <c r="FM5" s="161">
        <f>COUNTIF($FB5:$FC5,2)+$EY5</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(IF(COUNTIF($KW5:$KZ5,"Salto")&gt;0,1,0)+IF(COUNTIF($KW5:$KZ5,"Queima")&gt;0,1,0)+IF(COUNTIF($KW5:$KZ5,"Estilhaço")&gt;0,1,0))*FLOOR($FV5/2,1)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inteira",IF(COUNTIF($FD5:$FE5,"Atrasar")&gt;0,IF(COUNTIF($FD5:$FE5,"Carregar")&gt;0,"Rodada +1 turno","Rodada inteira"),IF(COUNTIF($KW5:$KZ5,"Rápido")&gt;0,"Bônus",IF(COUNTIF($KW5:$KZ5,"Reação")&gt;0,"Reação","Padrão"))&amp;IF(COUNTIF($FD5:$FE5,"Carregar")&gt;0," +1 turno",""))))</f>
        <v/>
      </c>
      <c r="GT5" s="161">
        <f>IF(OR($EK5=0,$EL5=0),"",IF(COUNTIF($KW5:$KZ5,"Inescapável")&gt;0,"Automático",IF(COUNTIF($KW5:$KZ5,"Certeiro")&gt;0,"TR para metade",IF(AND($EX5&gt;0,$FA5=0,INDEX($AF$2:$AF$11,$EL5)="Acerto"),"Acerto + TR",INDEX($AF$2:$AF$11,$EL5)))))</f>
        <v/>
      </c>
      <c r="GU5" s="161">
        <f>IF(OR($EK5=0,$EL5=0),"",IF(OR($EZ5&gt;=2,$FV5=0),UPPER(LEFT(INDEX($GE5:$GK5,1,$EB5),1))&amp;MID(INDEX($GE5:$GK5,1,$EB5),2,99),UPPER(LEFT(INDEX($GE5:$GK5,1,$EB5),1))&amp;MID(INDEX($GE5:$GK5,1,$EB5),2,99)&amp;" = "&amp;FLOOR($FV5*4.5,1)&amp;IF($FW5&gt;0," · +"&amp;$FW5&amp;"d8","")))</f>
        <v/>
      </c>
      <c r="GV5" s="161">
        <f>COUNTIF($KW5:$KZ5,"Longe")+3*COUNTIF($KW5:$KZ5,"Muito Longe")</f>
        <v/>
      </c>
      <c r="GW5" s="161">
        <f>COUNTIF($KW5:$KZ5,"Maior")+3*COUNTIF($KW5:$KZ5,"Muito Maior")</f>
        <v/>
      </c>
      <c r="GX5" s="161">
        <f>IF($EL5=0,0,CHOOSE(1+INDEX($AH$2:$AH$11,$EL5),0,$GV5,$GW5,$GV5+$GW5))</f>
        <v/>
      </c>
      <c r="GY5" s="161">
        <f>IF($EL5=0,0,CHOOSE(1+INDEX($AI$2:$AI$11,$EL5),0,$GV5,$GW5,$GV5+$GW5))</f>
        <v/>
      </c>
      <c r="GZ5" s="161">
        <f>IF(OR($EK5=0,$EL5=0),"",INDEX($AP$2:$AU$31,($EL5-1)*3+IF($EB5&gt;=6,3,2),1+MIN(5,$GX5))&amp;INDEX($AV$2:$BA$31,($EL5-1)*3+IF($EB5&gt;=6,3,2),1+MIN(5,$GY5))&amp;IF(INDEX($AJ$2:$AJ$11,$EL5)=1,IF(COUNTIF($KW5:$KZ5,"Mais Um")&gt;0," · +"&amp;COUNTIF($KW5:$KZ5,"Mais Um")&amp;IF(COUNTIF($KW5:$KZ5,"Mais Um")&gt;1," alvos"," alvo"),"")&amp;IF(COUNTIF($KW5:$KZ5,"Rajada")&gt;0,"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IFERROR(VLOOKUP($HP5,$BS$2:$BY$24,2,FALSE),0)</f>
        <v/>
      </c>
      <c r="HR5" s="161">
        <f>IFERROR(VLOOKUP($HQ5,$CA$2:$CB$4,2,FALSE),0)</f>
        <v/>
      </c>
      <c r="HS5" s="161">
        <f>IFERROR(VLOOKUP($HP5,$BS$2:$BY$24,3,FALSE),"")</f>
        <v/>
      </c>
      <c r="HT5" s="161">
        <f>IF($HQ5=0,"",IF($HR5&gt;$HM$2,"⚠ Nível "&amp;$HR5,"CE "&amp;$HQ5))</f>
        <v/>
      </c>
      <c r="HU5" s="161">
        <f>IF($HQ5=0,"",$HQ5&amp;" esp.")</f>
        <v/>
      </c>
      <c r="HV5" s="161">
        <f>'FICHA AMALDIÇOADA'!$E$392&amp;""</f>
        <v/>
      </c>
      <c r="HW5" s="161">
        <f>IF($HP5="","",COUNTIF($HP$2:$HP5,"?*"))</f>
        <v/>
      </c>
      <c r="HY5" s="159" t="inlineStr">
        <is>
          <t>Aptidão 4</t>
        </is>
      </c>
      <c r="HZ5" s="161">
        <f>'FICHA AMALDIÇOADA'!$D$450&amp;""</f>
        <v/>
      </c>
      <c r="IA5" s="161">
        <f>IF($HZ5="","","Requisito: "&amp;IFERROR(VLOOKUP($HZ5,$CD$2:$CM$35,2,FALSE),""))</f>
        <v/>
      </c>
      <c r="IB5" s="161">
        <f>IF($HZ5="","",IFERROR(IF(ISNUMBER(VLOOKUP($HZ5,$CD$2:$CM$35,3,FALSE)),"CE "&amp;VLOOKUP($HZ5,$CD$2:$CM$35,3,FALSE),VLOOKUP($HZ5,$CD$2:$CM$35,3,FALSE)),""))</f>
        <v/>
      </c>
      <c r="IC5" s="161">
        <f>IF($HZ5="","",IFERROR(VLOOKUP($HZ5,$CD$2:$CM$35,4,FALSE),""))</f>
        <v/>
      </c>
      <c r="ID5" s="161">
        <f>IF($HZ5="","",IFERROR(VLOOKUP($HZ5,$CD$2:$CM$35,5,FALSE),""))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IFERROR(MATCH($II5,$Y$2:$Y$11,0),0)</f>
        <v/>
      </c>
      <c r="IM5" s="161">
        <f>$HM$11-IF(AND($IJ5&lt;&gt;"",$IK5=""),1,0)</f>
        <v/>
      </c>
      <c r="IN5" s="161">
        <f>IF(4&gt;$HM$10,"Nível 11",IF($IL5=0,"",IF(INDEX($AE$2:$AE$11,$IL5)&gt;=2,"—",$IM5&amp;"d8 = "&amp;FLOOR($IM5*4.5,1))))</f>
        <v/>
      </c>
      <c r="IO5" s="161">
        <f>IF(OR(4&gt;$HM$10,$IL5=0),"",INDEX($AP$2:$AU$31,($IL5-1)*3+1,1+IF(OR(AND($LA5="Longe",INDEX($AH$2:$AH$11,$IL5)&lt;&gt;2),AND($LA5="Maior",INDEX($AH$2:$AH$11,$IL5)&gt;=2)),1,0))&amp;INDEX($AV$2:$BA$31,($IL5-1)*3+1,1+IF(AND($LA5="Longe",INDEX($AI$2:$AI$11,$IL5)=1),1,0)))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IF($KG5=0,"",IF(INDEX($HV$2:$HV$13,$KG5)&lt;&gt;"",INDEX($HV$2:$HV$13,$KG5),IF(IFERROR(VLOOKUP(INDEX($HP$2:$HP$13,$KG5),$BS$2:$BY$24,7,FALSE),"")&lt;&gt;"","Do livro: "&amp;IFERROR(VLOOKUP(INDEX($HP$2:$HP$13,$KG5),$BS$2:$BY$24,7,FALSE),""),"")))</f>
        <v/>
      </c>
      <c r="KL5" s="159" t="inlineStr">
        <is>
          <t>Aptidão 2</t>
        </is>
      </c>
      <c r="KM5" s="161">
        <f>IFERROR(MATCH(2,$IF$2:$IF$13,0),0)</f>
        <v/>
      </c>
      <c r="KN5" s="161">
        <f>IF($KM5=0,"",INDEX($IB$2:$IB$13,$KM5))</f>
        <v/>
      </c>
      <c r="KO5" s="161">
        <f>IF($KM5=0,"",INDEX($HZ$2:$HZ$13,$KM5))</f>
        <v/>
      </c>
      <c r="KP5" s="161">
        <f>IF($KM5=0,"",IF(INDEX($IE$2:$IE$13,$KM5)&lt;&gt;"",INDEX($IE$2:$IE$13,$KM5),IF(IFERROR(VLOOKUP(INDEX($HZ$2:$HZ$13,$KM5),$CD$2:$CM$35,10,FALSE),"")&lt;&gt;"","Do livro: "&amp;IFERROR(VLOOKUP(INDEX($HZ$2:$HZ$13,$KM5),$CD$2:$CM$35,10,FALSE),""),"")))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IF($AA6=0,0,$AA6+3*IFERROR(VLOOKUP($Z6,'DADOS_CRIACAO'!$H$2:$K$20,3,FALSE),0))</f>
        <v/>
      </c>
      <c r="AC6" s="161">
        <f>IFERROR(VLOOKUP($Z6,'DADOS_CRIACAO'!$H$2:$K$20,4,FALSE),0)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$BE6+3*IFERROR(VLOOKUP($BD6,'DADOS_CRIACAO'!$H$2:$K$20,3,FALSE),0)</f>
        <v/>
      </c>
      <c r="BG6" s="161">
        <f>IFERROR(VLOOKUP($BD6,'DADOS_CRIACAO'!$H$2:$K$20,4,FALSE),0)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IFERROR(MATCH($ED6,$Y$2:$Y$11,0),0)</f>
        <v/>
      </c>
      <c r="EM6" s="161">
        <f>IF($EL6=0,0,INDEX($AB$2:$AB$11,$EL6))</f>
        <v/>
      </c>
      <c r="EN6" s="161">
        <f>IFERROR(VLOOKUP(SUBSTITUTE(SUBSTITUTE(SUBSTITUTE($EE6,"~","~~"),"*","~*"),"?","~?"),'DADOS_MELHORIAS'!$O$2:$W$113,4,FALSE),0)</f>
        <v/>
      </c>
      <c r="EO6" s="161">
        <f>IFERROR(VLOOKUP(SUBSTITUTE(SUBSTITUTE(SUBSTITUTE($EF6,"~","~~"),"*","~*"),"?","~?"),'DADOS_MELHORIAS'!$O$2:$W$113,4,FALSE),0)</f>
        <v/>
      </c>
      <c r="EP6" s="161">
        <f>IFERROR(VLOOKUP(SUBSTITUTE(SUBSTITUTE(SUBSTITUTE($EG6,"~","~~"),"*","~*"),"?","~?"),'DADOS_MELHORIAS'!$O$2:$W$113,4,FALSE),0)</f>
        <v/>
      </c>
      <c r="EQ6" s="161">
        <f>IFERROR(VLOOKUP(SUBSTITUTE(SUBSTITUTE(SUBSTITUTE($EH6,"~","~~"),"*","~*"),"?","~?"),'DADOS_MELHORIAS'!$O$2:$W$113,4,FALSE),0)</f>
        <v/>
      </c>
      <c r="ER6" s="161">
        <f>IF($EL6=0,0,INDEX($AC$2:$AC$11,$EL6))</f>
        <v/>
      </c>
      <c r="ES6" s="161">
        <f>IFERROR(VLOOKUP(SUBSTITUTE(SUBSTITUTE(SUBSTITUTE($EE6,"~","~~"),"*","~*"),"?","~?"),'DADOS_MELHORIAS'!$O$2:$W$113,5,FALSE),0)</f>
        <v/>
      </c>
      <c r="ET6" s="161">
        <f>IFERROR(VLOOKUP(SUBSTITUTE(SUBSTITUTE(SUBSTITUTE($EF6,"~","~~"),"*","~*"),"?","~?"),'DADOS_MELHORIAS'!$O$2:$W$113,5,FALSE),0)</f>
        <v/>
      </c>
      <c r="EU6" s="161">
        <f>IFERROR(VLOOKUP(SUBSTITUTE(SUBSTITUTE(SUBSTITUTE($EG6,"~","~~"),"*","~*"),"?","~?"),'DADOS_MELHORIAS'!$O$2:$W$113,5,FALSE),0)</f>
        <v/>
      </c>
      <c r="EV6" s="161">
        <f>IFERROR(VLOOKUP(SUBSTITUTE(SUBSTITUTE(SUBSTITUTE($EH6,"~","~~"),"*","~*"),"?","~?"),'DADOS_MELHORIAS'!$O$2:$W$113,5,FALSE),0)</f>
        <v/>
      </c>
      <c r="EW6" s="161">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1">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1">
        <f>IF($EL6=0,0,INDEX($AD$2:$AD$11,$EL6))</f>
        <v/>
      </c>
      <c r="EZ6" s="161">
        <f>IF($EL6=0,0,INDEX($AE$2:$AE$11,$EL6))</f>
        <v/>
      </c>
      <c r="FA6" s="161">
        <f>IF($EL6=0,0,INDEX($AG$2:$AG$11,$EL6))</f>
        <v/>
      </c>
      <c r="FB6" s="161">
        <f>IFERROR(VLOOKUP(SUBSTITUTE(SUBSTITUTE(SUBSTITUTE($EI6,"~","~~"),"*","~*"),"?","~?"),'DADOS_RESTRICOES'!$M$2:$Q$54,3,FALSE),0)</f>
        <v/>
      </c>
      <c r="FC6" s="161">
        <f>IFERROR(VLOOKUP(SUBSTITUTE(SUBSTITUTE(SUBSTITUTE($EJ6,"~","~~"),"*","~*"),"?","~?"),'DADOS_RESTRICOES'!$M$2:$Q$54,3,FALSE),0)</f>
        <v/>
      </c>
      <c r="FD6" s="161">
        <f>IFERROR(VLOOKUP(SUBSTITUTE(SUBSTITUTE(SUBSTITUTE($EI6,"~","~~"),"*","~*"),"?","~?"),'DADOS_RESTRICOES'!$M$2:$Q$54,2,FALSE),"")</f>
        <v/>
      </c>
      <c r="FE6" s="161">
        <f>IFERROR(VLOOKUP(SUBSTITUTE(SUBSTITUTE(SUBSTITUTE($EJ6,"~","~~"),"*","~*"),"?","~?"),'DADOS_RESTRICOES'!$M$2:$Q$54,2,FALSE),"")</f>
        <v/>
      </c>
      <c r="FF6" s="161">
        <f>COUNTIF($EM6:$EQ6,1)</f>
        <v/>
      </c>
      <c r="FG6" s="161">
        <f>COUNTIF($EM6:$EQ6,2)</f>
        <v/>
      </c>
      <c r="FH6" s="161">
        <f>COUNTIF($EM6:$EQ6,3)</f>
        <v/>
      </c>
      <c r="FI6" s="161">
        <f>COUNTIF($EM6:$EQ6,4)</f>
        <v/>
      </c>
      <c r="FJ6" s="161">
        <f>COUNTIF($EM6:$EQ6,5)</f>
        <v/>
      </c>
      <c r="FK6" s="161">
        <f>COUNTIF($EM6:$EQ6,6)</f>
        <v/>
      </c>
      <c r="FL6" s="161">
        <f>COUNTIF($FB6:$FC6,1)</f>
        <v/>
      </c>
      <c r="FM6" s="161">
        <f>COUNTIF($FB6:$FC6,2)+$EY6</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(IF(COUNTIF($KW6:$KZ6,"Salto")&gt;0,1,0)+IF(COUNTIF($KW6:$KZ6,"Queima")&gt;0,1,0)+IF(COUNTIF($KW6:$KZ6,"Estilhaço")&gt;0,1,0))*FLOOR($FV6/2,1)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inteira",IF(COUNTIF($FD6:$FE6,"Atrasar")&gt;0,IF(COUNTIF($FD6:$FE6,"Carregar")&gt;0,"Rodada +1 turno","Rodada inteira"),IF(COUNTIF($KW6:$KZ6,"Rápido")&gt;0,"Bônus",IF(COUNTIF($KW6:$KZ6,"Reação")&gt;0,"Reação","Padrão"))&amp;IF(COUNTIF($FD6:$FE6,"Carregar")&gt;0," +1 turno",""))))</f>
        <v/>
      </c>
      <c r="GT6" s="161">
        <f>IF(OR($EK6=0,$EL6=0),"",IF(COUNTIF($KW6:$KZ6,"Inescapável")&gt;0,"Automático",IF(COUNTIF($KW6:$KZ6,"Certeiro")&gt;0,"TR para metade",IF(AND($EX6&gt;0,$FA6=0,INDEX($AF$2:$AF$11,$EL6)="Acerto"),"Acerto + TR",INDEX($AF$2:$AF$11,$EL6)))))</f>
        <v/>
      </c>
      <c r="GU6" s="161">
        <f>IF(OR($EK6=0,$EL6=0),"",IF(OR($EZ6&gt;=2,$FV6=0),UPPER(LEFT(INDEX($GE6:$GK6,1,$EB6),1))&amp;MID(INDEX($GE6:$GK6,1,$EB6),2,99),UPPER(LEFT(INDEX($GE6:$GK6,1,$EB6),1))&amp;MID(INDEX($GE6:$GK6,1,$EB6),2,99)&amp;" = "&amp;FLOOR($FV6*4.5,1)&amp;IF($FW6&gt;0," · +"&amp;$FW6&amp;"d8","")))</f>
        <v/>
      </c>
      <c r="GV6" s="161">
        <f>COUNTIF($KW6:$KZ6,"Longe")+3*COUNTIF($KW6:$KZ6,"Muito Longe")</f>
        <v/>
      </c>
      <c r="GW6" s="161">
        <f>COUNTIF($KW6:$KZ6,"Maior")+3*COUNTIF($KW6:$KZ6,"Muito Maior")</f>
        <v/>
      </c>
      <c r="GX6" s="161">
        <f>IF($EL6=0,0,CHOOSE(1+INDEX($AH$2:$AH$11,$EL6),0,$GV6,$GW6,$GV6+$GW6))</f>
        <v/>
      </c>
      <c r="GY6" s="161">
        <f>IF($EL6=0,0,CHOOSE(1+INDEX($AI$2:$AI$11,$EL6),0,$GV6,$GW6,$GV6+$GW6))</f>
        <v/>
      </c>
      <c r="GZ6" s="161">
        <f>IF(OR($EK6=0,$EL6=0),"",INDEX($AP$2:$AU$31,($EL6-1)*3+IF($EB6&gt;=6,3,2),1+MIN(5,$GX6))&amp;INDEX($AV$2:$BA$31,($EL6-1)*3+IF($EB6&gt;=6,3,2),1+MIN(5,$GY6))&amp;IF(INDEX($AJ$2:$AJ$11,$EL6)=1,IF(COUNTIF($KW6:$KZ6,"Mais Um")&gt;0," · +"&amp;COUNTIF($KW6:$KZ6,"Mais Um")&amp;IF(COUNTIF($KW6:$KZ6,"Mais Um")&gt;1," alvos"," alvo"),"")&amp;IF(COUNTIF($KW6:$KZ6,"Rajada")&gt;0,"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IFERROR(VLOOKUP($HP6,$BS$2:$BY$24,2,FALSE),0)</f>
        <v/>
      </c>
      <c r="HR6" s="161">
        <f>IFERROR(VLOOKUP($HQ6,$CA$2:$CB$4,2,FALSE),0)</f>
        <v/>
      </c>
      <c r="HS6" s="161">
        <f>IFERROR(VLOOKUP($HP6,$BS$2:$BY$24,3,FALSE),"")</f>
        <v/>
      </c>
      <c r="HT6" s="161">
        <f>IF($HQ6=0,"",IF($HR6&gt;$HM$2,"⚠ Nível "&amp;$HR6,"CE "&amp;$HQ6))</f>
        <v/>
      </c>
      <c r="HU6" s="161">
        <f>IF($HQ6=0,"",$HQ6&amp;" esp.")</f>
        <v/>
      </c>
      <c r="HV6" s="161">
        <f>'FICHA AMALDIÇOADA'!$K$392&amp;""</f>
        <v/>
      </c>
      <c r="HW6" s="161">
        <f>IF($HP6="","",COUNTIF($HP$2:$HP6,"?*"))</f>
        <v/>
      </c>
      <c r="HY6" s="159" t="inlineStr">
        <is>
          <t>Aptidão 5</t>
        </is>
      </c>
      <c r="HZ6" s="161">
        <f>'FICHA AMALDIÇOADA'!$J$450&amp;""</f>
        <v/>
      </c>
      <c r="IA6" s="161">
        <f>IF($HZ6="","","Requisito: "&amp;IFERROR(VLOOKUP($HZ6,$CD$2:$CM$35,2,FALSE),""))</f>
        <v/>
      </c>
      <c r="IB6" s="161">
        <f>IF($HZ6="","",IFERROR(IF(ISNUMBER(VLOOKUP($HZ6,$CD$2:$CM$35,3,FALSE)),"CE "&amp;VLOOKUP($HZ6,$CD$2:$CM$35,3,FALSE),VLOOKUP($HZ6,$CD$2:$CM$35,3,FALSE)),""))</f>
        <v/>
      </c>
      <c r="IC6" s="161">
        <f>IF($HZ6="","",IFERROR(VLOOKUP($HZ6,$CD$2:$CM$35,4,FALSE),""))</f>
        <v/>
      </c>
      <c r="ID6" s="161">
        <f>IF($HZ6="","",IFERROR(VLOOKUP($HZ6,$CD$2:$CM$35,5,FALSE),""))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IFERROR(MATCH($II6,$Y$2:$Y$11,0),0)</f>
        <v/>
      </c>
      <c r="IM6" s="161">
        <f>$HM$11-IF(AND($IJ6&lt;&gt;"",$IK6=""),1,0)</f>
        <v/>
      </c>
      <c r="IN6" s="161">
        <f>IF(5&gt;$HM$10,"Nível 17",IF($IL6=0,"",IF(INDEX($AE$2:$AE$11,$IL6)&gt;=2,"—",$IM6&amp;"d8 = "&amp;FLOOR($IM6*4.5,1))))</f>
        <v/>
      </c>
      <c r="IO6" s="161">
        <f>IF(OR(5&gt;$HM$10,$IL6=0),"",INDEX($AP$2:$AU$31,($IL6-1)*3+1,1+IF(OR(AND($LA6="Longe",INDEX($AH$2:$AH$11,$IL6)&lt;&gt;2),AND($LA6="Maior",INDEX($AH$2:$AH$11,$IL6)&gt;=2)),1,0))&amp;INDEX($AV$2:$BA$31,($IL6-1)*3+1,1+IF(AND($LA6="Longe",INDEX($AI$2:$AI$11,$IL6)=1),1,0)))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IF($KG6=0,"",IF(INDEX($HV$2:$HV$13,$KG6)&lt;&gt;"",INDEX($HV$2:$HV$13,$KG6),IF(IFERROR(VLOOKUP(INDEX($HP$2:$HP$13,$KG6),$BS$2:$BY$24,7,FALSE),"")&lt;&gt;"","Do livro: "&amp;IFERROR(VLOOKUP(INDEX($HP$2:$HP$13,$KG6),$BS$2:$BY$24,7,FALSE),""),"")))</f>
        <v/>
      </c>
      <c r="KL6" s="159" t="inlineStr">
        <is>
          <t>Aptidão 3</t>
        </is>
      </c>
      <c r="KM6" s="161">
        <f>IFERROR(MATCH(3,$IF$2:$IF$13,0),0)</f>
        <v/>
      </c>
      <c r="KN6" s="161">
        <f>IF($KM6=0,"",INDEX($IB$2:$IB$13,$KM6))</f>
        <v/>
      </c>
      <c r="KO6" s="161">
        <f>IF($KM6=0,"",INDEX($HZ$2:$HZ$13,$KM6))</f>
        <v/>
      </c>
      <c r="KP6" s="161">
        <f>IF($KM6=0,"",IF(INDEX($IE$2:$IE$13,$KM6)&lt;&gt;"",INDEX($IE$2:$IE$13,$KM6),IF(IFERROR(VLOOKUP(INDEX($HZ$2:$HZ$13,$KM6),$CD$2:$CM$35,10,FALSE),"")&lt;&gt;"","Do livro: "&amp;IFERROR(VLOOKUP(INDEX($HZ$2:$HZ$13,$KM6),$CD$2:$CM$35,10,FALSE),""),"")))</f>
        <v/>
      </c>
      <c r="KR6" s="159" t="inlineStr">
        <is>
          <t>aptidões</t>
        </is>
      </c>
      <c r="KS6" s="161">
        <f>UPPER(INDEX($D$6:$G$6,1,$A$2))&amp;"  ·  "&amp;COUNTIF($KO$4:$KO$15,"?*")&amp;" de 12, mais as duas de graça"</f>
        <v/>
      </c>
      <c r="KU6" s="159" t="inlineStr">
        <is>
          <t>J15</t>
        </is>
      </c>
      <c r="KV6" s="161">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IF($AA7=0,0,$AA7+3*IFERROR(VLOOKUP($Z7,'DADOS_CRIACAO'!$H$2:$K$20,3,FALSE),0))</f>
        <v/>
      </c>
      <c r="AC7" s="161">
        <f>IFERROR(VLOOKUP($Z7,'DADOS_CRIACAO'!$H$2:$K$20,4,FALSE),0)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$BE7+3*IFERROR(VLOOKUP($BD7,'DADOS_CRIACAO'!$H$2:$K$20,3,FALSE),0)</f>
        <v/>
      </c>
      <c r="BG7" s="161">
        <f>IFERROR(VLOOKUP($BD7,'DADOS_CRIACAO'!$H$2:$K$20,4,FALSE),0)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IFERROR(MATCH($ED7,$Y$2:$Y$11,0),0)</f>
        <v/>
      </c>
      <c r="EM7" s="161">
        <f>IF($EL7=0,0,INDEX($AB$2:$AB$11,$EL7))</f>
        <v/>
      </c>
      <c r="EN7" s="161">
        <f>IFERROR(VLOOKUP(SUBSTITUTE(SUBSTITUTE(SUBSTITUTE($EE7,"~","~~"),"*","~*"),"?","~?"),'DADOS_MELHORIAS'!$O$2:$W$113,4,FALSE),0)</f>
        <v/>
      </c>
      <c r="EO7" s="161">
        <f>IFERROR(VLOOKUP(SUBSTITUTE(SUBSTITUTE(SUBSTITUTE($EF7,"~","~~"),"*","~*"),"?","~?"),'DADOS_MELHORIAS'!$O$2:$W$113,4,FALSE),0)</f>
        <v/>
      </c>
      <c r="EP7" s="161">
        <f>IFERROR(VLOOKUP(SUBSTITUTE(SUBSTITUTE(SUBSTITUTE($EG7,"~","~~"),"*","~*"),"?","~?"),'DADOS_MELHORIAS'!$O$2:$W$113,4,FALSE),0)</f>
        <v/>
      </c>
      <c r="EQ7" s="161">
        <f>IFERROR(VLOOKUP(SUBSTITUTE(SUBSTITUTE(SUBSTITUTE($EH7,"~","~~"),"*","~*"),"?","~?"),'DADOS_MELHORIAS'!$O$2:$W$113,4,FALSE),0)</f>
        <v/>
      </c>
      <c r="ER7" s="161">
        <f>IF($EL7=0,0,INDEX($AC$2:$AC$11,$EL7))</f>
        <v/>
      </c>
      <c r="ES7" s="161">
        <f>IFERROR(VLOOKUP(SUBSTITUTE(SUBSTITUTE(SUBSTITUTE($EE7,"~","~~"),"*","~*"),"?","~?"),'DADOS_MELHORIAS'!$O$2:$W$113,5,FALSE),0)</f>
        <v/>
      </c>
      <c r="ET7" s="161">
        <f>IFERROR(VLOOKUP(SUBSTITUTE(SUBSTITUTE(SUBSTITUTE($EF7,"~","~~"),"*","~*"),"?","~?"),'DADOS_MELHORIAS'!$O$2:$W$113,5,FALSE),0)</f>
        <v/>
      </c>
      <c r="EU7" s="161">
        <f>IFERROR(VLOOKUP(SUBSTITUTE(SUBSTITUTE(SUBSTITUTE($EG7,"~","~~"),"*","~*"),"?","~?"),'DADOS_MELHORIAS'!$O$2:$W$113,5,FALSE),0)</f>
        <v/>
      </c>
      <c r="EV7" s="161">
        <f>IFERROR(VLOOKUP(SUBSTITUTE(SUBSTITUTE(SUBSTITUTE($EH7,"~","~~"),"*","~*"),"?","~?"),'DADOS_MELHORIAS'!$O$2:$W$113,5,FALSE),0)</f>
        <v/>
      </c>
      <c r="EW7" s="161">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1">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1">
        <f>IF($EL7=0,0,INDEX($AD$2:$AD$11,$EL7))</f>
        <v/>
      </c>
      <c r="EZ7" s="161">
        <f>IF($EL7=0,0,INDEX($AE$2:$AE$11,$EL7))</f>
        <v/>
      </c>
      <c r="FA7" s="161">
        <f>IF($EL7=0,0,INDEX($AG$2:$AG$11,$EL7))</f>
        <v/>
      </c>
      <c r="FB7" s="161">
        <f>IFERROR(VLOOKUP(SUBSTITUTE(SUBSTITUTE(SUBSTITUTE($EI7,"~","~~"),"*","~*"),"?","~?"),'DADOS_RESTRICOES'!$M$2:$Q$54,3,FALSE),0)</f>
        <v/>
      </c>
      <c r="FC7" s="161">
        <f>IFERROR(VLOOKUP(SUBSTITUTE(SUBSTITUTE(SUBSTITUTE($EJ7,"~","~~"),"*","~*"),"?","~?"),'DADOS_RESTRICOES'!$M$2:$Q$54,3,FALSE),0)</f>
        <v/>
      </c>
      <c r="FD7" s="161">
        <f>IFERROR(VLOOKUP(SUBSTITUTE(SUBSTITUTE(SUBSTITUTE($EI7,"~","~~"),"*","~*"),"?","~?"),'DADOS_RESTRICOES'!$M$2:$Q$54,2,FALSE),"")</f>
        <v/>
      </c>
      <c r="FE7" s="161">
        <f>IFERROR(VLOOKUP(SUBSTITUTE(SUBSTITUTE(SUBSTITUTE($EJ7,"~","~~"),"*","~*"),"?","~?"),'DADOS_RESTRICOES'!$M$2:$Q$54,2,FALSE),"")</f>
        <v/>
      </c>
      <c r="FF7" s="161">
        <f>COUNTIF($EM7:$EQ7,1)</f>
        <v/>
      </c>
      <c r="FG7" s="161">
        <f>COUNTIF($EM7:$EQ7,2)</f>
        <v/>
      </c>
      <c r="FH7" s="161">
        <f>COUNTIF($EM7:$EQ7,3)</f>
        <v/>
      </c>
      <c r="FI7" s="161">
        <f>COUNTIF($EM7:$EQ7,4)</f>
        <v/>
      </c>
      <c r="FJ7" s="161">
        <f>COUNTIF($EM7:$EQ7,5)</f>
        <v/>
      </c>
      <c r="FK7" s="161">
        <f>COUNTIF($EM7:$EQ7,6)</f>
        <v/>
      </c>
      <c r="FL7" s="161">
        <f>COUNTIF($FB7:$FC7,1)</f>
        <v/>
      </c>
      <c r="FM7" s="161">
        <f>COUNTIF($FB7:$FC7,2)+$EY7</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(IF(COUNTIF($KW7:$KZ7,"Salto")&gt;0,1,0)+IF(COUNTIF($KW7:$KZ7,"Queima")&gt;0,1,0)+IF(COUNTIF($KW7:$KZ7,"Estilhaço")&gt;0,1,0))*FLOOR($FV7/2,1)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inteira",IF(COUNTIF($FD7:$FE7,"Atrasar")&gt;0,IF(COUNTIF($FD7:$FE7,"Carregar")&gt;0,"Rodada +1 turno","Rodada inteira"),IF(COUNTIF($KW7:$KZ7,"Rápido")&gt;0,"Bônus",IF(COUNTIF($KW7:$KZ7,"Reação")&gt;0,"Reação","Padrão"))&amp;IF(COUNTIF($FD7:$FE7,"Carregar")&gt;0," +1 turno",""))))</f>
        <v/>
      </c>
      <c r="GT7" s="161">
        <f>IF(OR($EK7=0,$EL7=0),"",IF(COUNTIF($KW7:$KZ7,"Inescapável")&gt;0,"Automático",IF(COUNTIF($KW7:$KZ7,"Certeiro")&gt;0,"TR para metade",IF(AND($EX7&gt;0,$FA7=0,INDEX($AF$2:$AF$11,$EL7)="Acerto"),"Acerto + TR",INDEX($AF$2:$AF$11,$EL7)))))</f>
        <v/>
      </c>
      <c r="GU7" s="161">
        <f>IF(OR($EK7=0,$EL7=0),"",IF(OR($EZ7&gt;=2,$FV7=0),UPPER(LEFT(INDEX($GE7:$GK7,1,$EB7),1))&amp;MID(INDEX($GE7:$GK7,1,$EB7),2,99),UPPER(LEFT(INDEX($GE7:$GK7,1,$EB7),1))&amp;MID(INDEX($GE7:$GK7,1,$EB7),2,99)&amp;" = "&amp;FLOOR($FV7*4.5,1)&amp;IF($FW7&gt;0," · +"&amp;$FW7&amp;"d8","")))</f>
        <v/>
      </c>
      <c r="GV7" s="161">
        <f>COUNTIF($KW7:$KZ7,"Longe")+3*COUNTIF($KW7:$KZ7,"Muito Longe")</f>
        <v/>
      </c>
      <c r="GW7" s="161">
        <f>COUNTIF($KW7:$KZ7,"Maior")+3*COUNTIF($KW7:$KZ7,"Muito Maior")</f>
        <v/>
      </c>
      <c r="GX7" s="161">
        <f>IF($EL7=0,0,CHOOSE(1+INDEX($AH$2:$AH$11,$EL7),0,$GV7,$GW7,$GV7+$GW7))</f>
        <v/>
      </c>
      <c r="GY7" s="161">
        <f>IF($EL7=0,0,CHOOSE(1+INDEX($AI$2:$AI$11,$EL7),0,$GV7,$GW7,$GV7+$GW7))</f>
        <v/>
      </c>
      <c r="GZ7" s="161">
        <f>IF(OR($EK7=0,$EL7=0),"",INDEX($AP$2:$AU$31,($EL7-1)*3+IF($EB7&gt;=6,3,2),1+MIN(5,$GX7))&amp;INDEX($AV$2:$BA$31,($EL7-1)*3+IF($EB7&gt;=6,3,2),1+MIN(5,$GY7))&amp;IF(INDEX($AJ$2:$AJ$11,$EL7)=1,IF(COUNTIF($KW7:$KZ7,"Mais Um")&gt;0," · +"&amp;COUNTIF($KW7:$KZ7,"Mais Um")&amp;IF(COUNTIF($KW7:$KZ7,"Mais Um")&gt;1," alvos"," alvo"),"")&amp;IF(COUNTIF($KW7:$KZ7,"Rajada")&gt;0,"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IFERROR(VLOOKUP($HP7,$BS$2:$BY$24,2,FALSE),0)</f>
        <v/>
      </c>
      <c r="HR7" s="161">
        <f>IFERROR(VLOOKUP($HQ7,$CA$2:$CB$4,2,FALSE),0)</f>
        <v/>
      </c>
      <c r="HS7" s="161">
        <f>IFERROR(VLOOKUP($HP7,$BS$2:$BY$24,3,FALSE),"")</f>
        <v/>
      </c>
      <c r="HT7" s="161">
        <f>IF($HQ7=0,"",IF($HR7&gt;$HM$2,"⚠ Nível "&amp;$HR7,"CE "&amp;$HQ7))</f>
        <v/>
      </c>
      <c r="HU7" s="161">
        <f>IF($HQ7=0,"",IF(1&gt;$HM$8,"⚠ Vaga","Grátis"))</f>
        <v/>
      </c>
      <c r="HV7" s="161">
        <f>'FICHA AMALDIÇOADA'!$E$402&amp;""</f>
        <v/>
      </c>
      <c r="HW7" s="161">
        <f>IF($HP7="","",COUNTIF($HP$2:$HP7,"?*"))</f>
        <v/>
      </c>
      <c r="HY7" s="159" t="inlineStr">
        <is>
          <t>Aptidão 6</t>
        </is>
      </c>
      <c r="HZ7" s="161">
        <f>'FICHA AMALDIÇOADA'!$P$450&amp;""</f>
        <v/>
      </c>
      <c r="IA7" s="161">
        <f>IF($HZ7="","","Requisito: "&amp;IFERROR(VLOOKUP($HZ7,$CD$2:$CM$35,2,FALSE),""))</f>
        <v/>
      </c>
      <c r="IB7" s="161">
        <f>IF($HZ7="","",IFERROR(IF(ISNUMBER(VLOOKUP($HZ7,$CD$2:$CM$35,3,FALSE)),"CE "&amp;VLOOKUP($HZ7,$CD$2:$CM$35,3,FALSE),VLOOKUP($HZ7,$CD$2:$CM$35,3,FALSE)),""))</f>
        <v/>
      </c>
      <c r="IC7" s="161">
        <f>IF($HZ7="","",IFERROR(VLOOKUP($HZ7,$CD$2:$CM$35,4,FALSE),""))</f>
        <v/>
      </c>
      <c r="ID7" s="161">
        <f>IF($HZ7="","",IFERROR(VLOOKUP($HZ7,$CD$2:$CM$35,5,FALSE),""))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IF($KG7=0,"",IF(INDEX($HV$2:$HV$13,$KG7)&lt;&gt;"",INDEX($HV$2:$HV$13,$KG7),IF(IFERROR(VLOOKUP(INDEX($HP$2:$HP$13,$KG7),$BS$2:$BY$24,7,FALSE),"")&lt;&gt;"","Do livro: "&amp;IFERROR(VLOOKUP(INDEX($HP$2:$HP$13,$KG7),$BS$2:$BY$24,7,FALSE),""),"")))</f>
        <v/>
      </c>
      <c r="KL7" s="159" t="inlineStr">
        <is>
          <t>Aptidão 4</t>
        </is>
      </c>
      <c r="KM7" s="161">
        <f>IFERROR(MATCH(4,$IF$2:$IF$13,0),0)</f>
        <v/>
      </c>
      <c r="KN7" s="161">
        <f>IF($KM7=0,"",INDEX($IB$2:$IB$13,$KM7))</f>
        <v/>
      </c>
      <c r="KO7" s="161">
        <f>IF($KM7=0,"",INDEX($HZ$2:$HZ$13,$KM7))</f>
        <v/>
      </c>
      <c r="KP7" s="161">
        <f>IF($KM7=0,"",IF(INDEX($IE$2:$IE$13,$KM7)&lt;&gt;"",INDEX($IE$2:$IE$13,$KM7),IF(IFERROR(VLOOKUP(INDEX($HZ$2:$HZ$13,$KM7),$CD$2:$CM$35,10,FALSE),"")&lt;&gt;"","Do livro: "&amp;IFERROR(VLOOKUP(INDEX($HZ$2:$HZ$13,$KM7),$CD$2:$CM$35,10,FALSE),""),"")))</f>
        <v/>
      </c>
      <c r="KR7" s="159" t="inlineStr">
        <is>
          <t>tag lib</t>
        </is>
      </c>
      <c r="KS7" s="161">
        <f>IF(DADOS_AM!$A$2&gt;=3,"Rup","Lib")</f>
        <v/>
      </c>
      <c r="KU7" s="159" t="inlineStr">
        <is>
          <t>P15</t>
        </is>
      </c>
      <c r="KV7" s="161">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IF($AA8=0,0,$AA8+3*IFERROR(VLOOKUP($Z8,'DADOS_CRIACAO'!$H$2:$K$20,3,FALSE),0))</f>
        <v/>
      </c>
      <c r="AC8" s="161">
        <f>IFERROR(VLOOKUP($Z8,'DADOS_CRIACAO'!$H$2:$K$20,4,FALSE),0)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$BE8+3*IFERROR(VLOOKUP($BD8,'DADOS_CRIACAO'!$H$2:$K$20,3,FALSE),0)</f>
        <v/>
      </c>
      <c r="BG8" s="161">
        <f>IFERROR(VLOOKUP($BD8,'DADOS_CRIACAO'!$H$2:$K$20,4,FALSE),0)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IFERROR(MATCH($ED8,$Y$2:$Y$11,0),0)</f>
        <v/>
      </c>
      <c r="EM8" s="161">
        <f>IF($EL8=0,0,INDEX($AB$2:$AB$11,$EL8))</f>
        <v/>
      </c>
      <c r="EN8" s="161">
        <f>IFERROR(VLOOKUP(SUBSTITUTE(SUBSTITUTE(SUBSTITUTE($EE8,"~","~~"),"*","~*"),"?","~?"),'DADOS_MELHORIAS'!$O$2:$W$113,4,FALSE),0)</f>
        <v/>
      </c>
      <c r="EO8" s="161">
        <f>IFERROR(VLOOKUP(SUBSTITUTE(SUBSTITUTE(SUBSTITUTE($EF8,"~","~~"),"*","~*"),"?","~?"),'DADOS_MELHORIAS'!$O$2:$W$113,4,FALSE),0)</f>
        <v/>
      </c>
      <c r="EP8" s="161">
        <f>IFERROR(VLOOKUP(SUBSTITUTE(SUBSTITUTE(SUBSTITUTE($EG8,"~","~~"),"*","~*"),"?","~?"),'DADOS_MELHORIAS'!$O$2:$W$113,4,FALSE),0)</f>
        <v/>
      </c>
      <c r="EQ8" s="161">
        <f>IFERROR(VLOOKUP(SUBSTITUTE(SUBSTITUTE(SUBSTITUTE($EH8,"~","~~"),"*","~*"),"?","~?"),'DADOS_MELHORIAS'!$O$2:$W$113,4,FALSE),0)</f>
        <v/>
      </c>
      <c r="ER8" s="161">
        <f>IF($EL8=0,0,INDEX($AC$2:$AC$11,$EL8))</f>
        <v/>
      </c>
      <c r="ES8" s="161">
        <f>IFERROR(VLOOKUP(SUBSTITUTE(SUBSTITUTE(SUBSTITUTE($EE8,"~","~~"),"*","~*"),"?","~?"),'DADOS_MELHORIAS'!$O$2:$W$113,5,FALSE),0)</f>
        <v/>
      </c>
      <c r="ET8" s="161">
        <f>IFERROR(VLOOKUP(SUBSTITUTE(SUBSTITUTE(SUBSTITUTE($EF8,"~","~~"),"*","~*"),"?","~?"),'DADOS_MELHORIAS'!$O$2:$W$113,5,FALSE),0)</f>
        <v/>
      </c>
      <c r="EU8" s="161">
        <f>IFERROR(VLOOKUP(SUBSTITUTE(SUBSTITUTE(SUBSTITUTE($EG8,"~","~~"),"*","~*"),"?","~?"),'DADOS_MELHORIAS'!$O$2:$W$113,5,FALSE),0)</f>
        <v/>
      </c>
      <c r="EV8" s="161">
        <f>IFERROR(VLOOKUP(SUBSTITUTE(SUBSTITUTE(SUBSTITUTE($EH8,"~","~~"),"*","~*"),"?","~?"),'DADOS_MELHORIAS'!$O$2:$W$113,5,FALSE),0)</f>
        <v/>
      </c>
      <c r="EW8" s="161">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1">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1">
        <f>IF($EL8=0,0,INDEX($AD$2:$AD$11,$EL8))</f>
        <v/>
      </c>
      <c r="EZ8" s="161">
        <f>IF($EL8=0,0,INDEX($AE$2:$AE$11,$EL8))</f>
        <v/>
      </c>
      <c r="FA8" s="161">
        <f>IF($EL8=0,0,INDEX($AG$2:$AG$11,$EL8))</f>
        <v/>
      </c>
      <c r="FB8" s="161">
        <f>IFERROR(VLOOKUP(SUBSTITUTE(SUBSTITUTE(SUBSTITUTE($EI8,"~","~~"),"*","~*"),"?","~?"),'DADOS_RESTRICOES'!$M$2:$Q$54,3,FALSE),0)</f>
        <v/>
      </c>
      <c r="FC8" s="161">
        <f>IFERROR(VLOOKUP(SUBSTITUTE(SUBSTITUTE(SUBSTITUTE($EJ8,"~","~~"),"*","~*"),"?","~?"),'DADOS_RESTRICOES'!$M$2:$Q$54,3,FALSE),0)</f>
        <v/>
      </c>
      <c r="FD8" s="161">
        <f>IFERROR(VLOOKUP(SUBSTITUTE(SUBSTITUTE(SUBSTITUTE($EI8,"~","~~"),"*","~*"),"?","~?"),'DADOS_RESTRICOES'!$M$2:$Q$54,2,FALSE),"")</f>
        <v/>
      </c>
      <c r="FE8" s="161">
        <f>IFERROR(VLOOKUP(SUBSTITUTE(SUBSTITUTE(SUBSTITUTE($EJ8,"~","~~"),"*","~*"),"?","~?"),'DADOS_RESTRICOES'!$M$2:$Q$54,2,FALSE),"")</f>
        <v/>
      </c>
      <c r="FF8" s="161">
        <f>COUNTIF($EM8:$EQ8,1)</f>
        <v/>
      </c>
      <c r="FG8" s="161">
        <f>COUNTIF($EM8:$EQ8,2)</f>
        <v/>
      </c>
      <c r="FH8" s="161">
        <f>COUNTIF($EM8:$EQ8,3)</f>
        <v/>
      </c>
      <c r="FI8" s="161">
        <f>COUNTIF($EM8:$EQ8,4)</f>
        <v/>
      </c>
      <c r="FJ8" s="161">
        <f>COUNTIF($EM8:$EQ8,5)</f>
        <v/>
      </c>
      <c r="FK8" s="161">
        <f>COUNTIF($EM8:$EQ8,6)</f>
        <v/>
      </c>
      <c r="FL8" s="161">
        <f>COUNTIF($FB8:$FC8,1)</f>
        <v/>
      </c>
      <c r="FM8" s="161">
        <f>COUNTIF($FB8:$FC8,2)+$EY8</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(IF(COUNTIF($KW8:$KZ8,"Salto")&gt;0,1,0)+IF(COUNTIF($KW8:$KZ8,"Queima")&gt;0,1,0)+IF(COUNTIF($KW8:$KZ8,"Estilhaço")&gt;0,1,0))*FLOOR($FV8/2,1)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inteira",IF(COUNTIF($FD8:$FE8,"Atrasar")&gt;0,IF(COUNTIF($FD8:$FE8,"Carregar")&gt;0,"Rodada +1 turno","Rodada inteira"),IF(COUNTIF($KW8:$KZ8,"Rápido")&gt;0,"Bônus",IF(COUNTIF($KW8:$KZ8,"Reação")&gt;0,"Reação","Padrão"))&amp;IF(COUNTIF($FD8:$FE8,"Carregar")&gt;0," +1 turno",""))))</f>
        <v/>
      </c>
      <c r="GT8" s="161">
        <f>IF(OR($EK8=0,$EL8=0),"",IF(COUNTIF($KW8:$KZ8,"Inescapável")&gt;0,"Automático",IF(COUNTIF($KW8:$KZ8,"Certeiro")&gt;0,"TR para metade",IF(AND($EX8&gt;0,$FA8=0,INDEX($AF$2:$AF$11,$EL8)="Acerto"),"Acerto + TR",INDEX($AF$2:$AF$11,$EL8)))))</f>
        <v/>
      </c>
      <c r="GU8" s="161">
        <f>IF(OR($EK8=0,$EL8=0),"",IF(OR($EZ8&gt;=2,$FV8=0),UPPER(LEFT(INDEX($GE8:$GK8,1,$EB8),1))&amp;MID(INDEX($GE8:$GK8,1,$EB8),2,99),UPPER(LEFT(INDEX($GE8:$GK8,1,$EB8),1))&amp;MID(INDEX($GE8:$GK8,1,$EB8),2,99)&amp;" = "&amp;FLOOR($FV8*4.5,1)&amp;IF($FW8&gt;0," · +"&amp;$FW8&amp;"d8","")))</f>
        <v/>
      </c>
      <c r="GV8" s="161">
        <f>COUNTIF($KW8:$KZ8,"Longe")+3*COUNTIF($KW8:$KZ8,"Muito Longe")</f>
        <v/>
      </c>
      <c r="GW8" s="161">
        <f>COUNTIF($KW8:$KZ8,"Maior")+3*COUNTIF($KW8:$KZ8,"Muito Maior")</f>
        <v/>
      </c>
      <c r="GX8" s="161">
        <f>IF($EL8=0,0,CHOOSE(1+INDEX($AH$2:$AH$11,$EL8),0,$GV8,$GW8,$GV8+$GW8))</f>
        <v/>
      </c>
      <c r="GY8" s="161">
        <f>IF($EL8=0,0,CHOOSE(1+INDEX($AI$2:$AI$11,$EL8),0,$GV8,$GW8,$GV8+$GW8))</f>
        <v/>
      </c>
      <c r="GZ8" s="161">
        <f>IF(OR($EK8=0,$EL8=0),"",INDEX($AP$2:$AU$31,($EL8-1)*3+IF($EB8&gt;=6,3,2),1+MIN(5,$GX8))&amp;INDEX($AV$2:$BA$31,($EL8-1)*3+IF($EB8&gt;=6,3,2),1+MIN(5,$GY8))&amp;IF(INDEX($AJ$2:$AJ$11,$EL8)=1,IF(COUNTIF($KW8:$KZ8,"Mais Um")&gt;0," · +"&amp;COUNTIF($KW8:$KZ8,"Mais Um")&amp;IF(COUNTIF($KW8:$KZ8,"Mais Um")&gt;1," alvos"," alvo"),"")&amp;IF(COUNTIF($KW8:$KZ8,"Rajada")&gt;0,"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IFERROR(VLOOKUP($HP8,$BS$2:$BY$24,2,FALSE),0)</f>
        <v/>
      </c>
      <c r="HR8" s="161">
        <f>IFERROR(VLOOKUP($HQ8,$CA$2:$CB$4,2,FALSE),0)</f>
        <v/>
      </c>
      <c r="HS8" s="161">
        <f>IFERROR(VLOOKUP($HP8,$BS$2:$BY$24,3,FALSE),"")</f>
        <v/>
      </c>
      <c r="HT8" s="161">
        <f>IF($HQ8=0,"",IF($HR8&gt;$HM$2,"⚠ Nível "&amp;$HR8,"CE "&amp;$HQ8))</f>
        <v/>
      </c>
      <c r="HU8" s="161">
        <f>IF($HQ8=0,"",IF(2&gt;$HM$8,"⚠ Vaga","Grátis"))</f>
        <v/>
      </c>
      <c r="HV8" s="161">
        <f>'FICHA AMALDIÇOADA'!$K$402&amp;""</f>
        <v/>
      </c>
      <c r="HW8" s="161">
        <f>IF($HP8="","",COUNTIF($HP$2:$HP8,"?*"))</f>
        <v/>
      </c>
      <c r="HY8" s="159" t="inlineStr">
        <is>
          <t>Aptidão 7</t>
        </is>
      </c>
      <c r="HZ8" s="161">
        <f>'FICHA AMALDIÇOADA'!$D$472&amp;""</f>
        <v/>
      </c>
      <c r="IA8" s="161">
        <f>IF($HZ8="","","Requisito: "&amp;IFERROR(VLOOKUP($HZ8,$CD$2:$CM$35,2,FALSE),""))</f>
        <v/>
      </c>
      <c r="IB8" s="161">
        <f>IF($HZ8="","",IFERROR(IF(ISNUMBER(VLOOKUP($HZ8,$CD$2:$CM$35,3,FALSE)),"CE "&amp;VLOOKUP($HZ8,$CD$2:$CM$35,3,FALSE),VLOOKUP($HZ8,$CD$2:$CM$35,3,FALSE)),""))</f>
        <v/>
      </c>
      <c r="IC8" s="161">
        <f>IF($HZ8="","",IFERROR(VLOOKUP($HZ8,$CD$2:$CM$35,4,FALSE),""))</f>
        <v/>
      </c>
      <c r="ID8" s="161">
        <f>IF($HZ8="","",IFERROR(VLOOKUP($HZ8,$CD$2:$CM$35,5,FALSE),""))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IF($KG8=0,"",IF(INDEX($HV$2:$HV$13,$KG8)&lt;&gt;"",INDEX($HV$2:$HV$13,$KG8),IF(IFERROR(VLOOKUP(INDEX($HP$2:$HP$13,$KG8),$BS$2:$BY$24,7,FALSE),"")&lt;&gt;"","Do livro: "&amp;IFERROR(VLOOKUP(INDEX($HP$2:$HP$13,$KG8),$BS$2:$BY$24,7,FALSE),""),"")))</f>
        <v/>
      </c>
      <c r="KL8" s="159" t="inlineStr">
        <is>
          <t>Aptidão 5</t>
        </is>
      </c>
      <c r="KM8" s="161">
        <f>IFERROR(MATCH(5,$IF$2:$IF$13,0),0)</f>
        <v/>
      </c>
      <c r="KN8" s="161">
        <f>IF($KM8=0,"",INDEX($IB$2:$IB$13,$KM8))</f>
        <v/>
      </c>
      <c r="KO8" s="161">
        <f>IF($KM8=0,"",INDEX($HZ$2:$HZ$13,$KM8))</f>
        <v/>
      </c>
      <c r="KP8" s="161">
        <f>IF($KM8=0,"",IF(INDEX($IE$2:$IE$13,$KM8)&lt;&gt;"",INDEX($IE$2:$IE$13,$KM8),IF(IFERROR(VLOOKUP(INDEX($HZ$2:$HZ$13,$KM8),$CD$2:$CM$35,10,FALSE),"")&lt;&gt;"","Do livro: "&amp;IFERROR(VLOOKUP(INDEX($HZ$2:$HZ$13,$KM8),$CD$2:$CM$35,10,FALSE),""),"")))</f>
        <v/>
      </c>
      <c r="KR8" s="159" t="inlineStr">
        <is>
          <t>tag tm</t>
        </is>
      </c>
      <c r="KS8" s="161">
        <f>IF(DADOS_AM!$A$2=1,"Máx",IF(DADOS_AM!$A$2=2,"Auge","Ōgi"))</f>
        <v/>
      </c>
      <c r="KU8" s="159" t="inlineStr">
        <is>
          <t>D16</t>
        </is>
      </c>
      <c r="KV8" s="161">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IF($AA9=0,0,$AA9+3*IFERROR(VLOOKUP($Z9,'DADOS_CRIACAO'!$H$2:$K$20,3,FALSE),0))</f>
        <v/>
      </c>
      <c r="AC9" s="161">
        <f>IFERROR(VLOOKUP($Z9,'DADOS_CRIACAO'!$H$2:$K$20,4,FALSE),0)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$BE9+3*IFERROR(VLOOKUP($BD9,'DADOS_CRIACAO'!$H$2:$K$20,3,FALSE),0)</f>
        <v/>
      </c>
      <c r="BG9" s="161">
        <f>IFERROR(VLOOKUP($BD9,'DADOS_CRIACAO'!$H$2:$K$20,4,FALSE),0)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IFERROR(MATCH($ED9,$Y$2:$Y$11,0),0)</f>
        <v/>
      </c>
      <c r="EM9" s="161">
        <f>IF($EL9=0,0,INDEX($AB$2:$AB$11,$EL9))</f>
        <v/>
      </c>
      <c r="EN9" s="161">
        <f>IFERROR(VLOOKUP(SUBSTITUTE(SUBSTITUTE(SUBSTITUTE($EE9,"~","~~"),"*","~*"),"?","~?"),'DADOS_MELHORIAS'!$O$2:$W$113,4,FALSE),0)</f>
        <v/>
      </c>
      <c r="EO9" s="161">
        <f>IFERROR(VLOOKUP(SUBSTITUTE(SUBSTITUTE(SUBSTITUTE($EF9,"~","~~"),"*","~*"),"?","~?"),'DADOS_MELHORIAS'!$O$2:$W$113,4,FALSE),0)</f>
        <v/>
      </c>
      <c r="EP9" s="161">
        <f>IFERROR(VLOOKUP(SUBSTITUTE(SUBSTITUTE(SUBSTITUTE($EG9,"~","~~"),"*","~*"),"?","~?"),'DADOS_MELHORIAS'!$O$2:$W$113,4,FALSE),0)</f>
        <v/>
      </c>
      <c r="EQ9" s="161">
        <f>IFERROR(VLOOKUP(SUBSTITUTE(SUBSTITUTE(SUBSTITUTE($EH9,"~","~~"),"*","~*"),"?","~?"),'DADOS_MELHORIAS'!$O$2:$W$113,4,FALSE),0)</f>
        <v/>
      </c>
      <c r="ER9" s="161">
        <f>IF($EL9=0,0,INDEX($AC$2:$AC$11,$EL9))</f>
        <v/>
      </c>
      <c r="ES9" s="161">
        <f>IFERROR(VLOOKUP(SUBSTITUTE(SUBSTITUTE(SUBSTITUTE($EE9,"~","~~"),"*","~*"),"?","~?"),'DADOS_MELHORIAS'!$O$2:$W$113,5,FALSE),0)</f>
        <v/>
      </c>
      <c r="ET9" s="161">
        <f>IFERROR(VLOOKUP(SUBSTITUTE(SUBSTITUTE(SUBSTITUTE($EF9,"~","~~"),"*","~*"),"?","~?"),'DADOS_MELHORIAS'!$O$2:$W$113,5,FALSE),0)</f>
        <v/>
      </c>
      <c r="EU9" s="161">
        <f>IFERROR(VLOOKUP(SUBSTITUTE(SUBSTITUTE(SUBSTITUTE($EG9,"~","~~"),"*","~*"),"?","~?"),'DADOS_MELHORIAS'!$O$2:$W$113,5,FALSE),0)</f>
        <v/>
      </c>
      <c r="EV9" s="161">
        <f>IFERROR(VLOOKUP(SUBSTITUTE(SUBSTITUTE(SUBSTITUTE($EH9,"~","~~"),"*","~*"),"?","~?"),'DADOS_MELHORIAS'!$O$2:$W$113,5,FALSE),0)</f>
        <v/>
      </c>
      <c r="EW9" s="161">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1">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1">
        <f>IF($EL9=0,0,INDEX($AD$2:$AD$11,$EL9))</f>
        <v/>
      </c>
      <c r="EZ9" s="161">
        <f>IF($EL9=0,0,INDEX($AE$2:$AE$11,$EL9))</f>
        <v/>
      </c>
      <c r="FA9" s="161">
        <f>IF($EL9=0,0,INDEX($AG$2:$AG$11,$EL9))</f>
        <v/>
      </c>
      <c r="FB9" s="161">
        <f>IFERROR(VLOOKUP(SUBSTITUTE(SUBSTITUTE(SUBSTITUTE($EI9,"~","~~"),"*","~*"),"?","~?"),'DADOS_RESTRICOES'!$M$2:$Q$54,3,FALSE),0)</f>
        <v/>
      </c>
      <c r="FC9" s="161">
        <f>IFERROR(VLOOKUP(SUBSTITUTE(SUBSTITUTE(SUBSTITUTE($EJ9,"~","~~"),"*","~*"),"?","~?"),'DADOS_RESTRICOES'!$M$2:$Q$54,3,FALSE),0)</f>
        <v/>
      </c>
      <c r="FD9" s="161">
        <f>IFERROR(VLOOKUP(SUBSTITUTE(SUBSTITUTE(SUBSTITUTE($EI9,"~","~~"),"*","~*"),"?","~?"),'DADOS_RESTRICOES'!$M$2:$Q$54,2,FALSE),"")</f>
        <v/>
      </c>
      <c r="FE9" s="161">
        <f>IFERROR(VLOOKUP(SUBSTITUTE(SUBSTITUTE(SUBSTITUTE($EJ9,"~","~~"),"*","~*"),"?","~?"),'DADOS_RESTRICOES'!$M$2:$Q$54,2,FALSE),"")</f>
        <v/>
      </c>
      <c r="FF9" s="161">
        <f>COUNTIF($EM9:$EQ9,1)</f>
        <v/>
      </c>
      <c r="FG9" s="161">
        <f>COUNTIF($EM9:$EQ9,2)</f>
        <v/>
      </c>
      <c r="FH9" s="161">
        <f>COUNTIF($EM9:$EQ9,3)</f>
        <v/>
      </c>
      <c r="FI9" s="161">
        <f>COUNTIF($EM9:$EQ9,4)</f>
        <v/>
      </c>
      <c r="FJ9" s="161">
        <f>COUNTIF($EM9:$EQ9,5)</f>
        <v/>
      </c>
      <c r="FK9" s="161">
        <f>COUNTIF($EM9:$EQ9,6)</f>
        <v/>
      </c>
      <c r="FL9" s="161">
        <f>COUNTIF($FB9:$FC9,1)</f>
        <v/>
      </c>
      <c r="FM9" s="161">
        <f>COUNTIF($FB9:$FC9,2)+$EY9</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(IF(COUNTIF($KW9:$KZ9,"Salto")&gt;0,1,0)+IF(COUNTIF($KW9:$KZ9,"Queima")&gt;0,1,0)+IF(COUNTIF($KW9:$KZ9,"Estilhaço")&gt;0,1,0))*FLOOR($FV9/2,1)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inteira",IF(COUNTIF($FD9:$FE9,"Atrasar")&gt;0,IF(COUNTIF($FD9:$FE9,"Carregar")&gt;0,"Rodada +1 turno","Rodada inteira"),IF(COUNTIF($KW9:$KZ9,"Rápido")&gt;0,"Bônus",IF(COUNTIF($KW9:$KZ9,"Reação")&gt;0,"Reação","Padrão"))&amp;IF(COUNTIF($FD9:$FE9,"Carregar")&gt;0," +1 turno",""))))</f>
        <v/>
      </c>
      <c r="GT9" s="161">
        <f>IF(OR($EK9=0,$EL9=0),"",IF(COUNTIF($KW9:$KZ9,"Inescapável")&gt;0,"Automático",IF(COUNTIF($KW9:$KZ9,"Certeiro")&gt;0,"TR para metade",IF(AND($EX9&gt;0,$FA9=0,INDEX($AF$2:$AF$11,$EL9)="Acerto"),"Acerto + TR",INDEX($AF$2:$AF$11,$EL9)))))</f>
        <v/>
      </c>
      <c r="GU9" s="161">
        <f>IF(OR($EK9=0,$EL9=0),"",IF(OR($EZ9&gt;=2,$FV9=0),UPPER(LEFT(INDEX($GE9:$GK9,1,$EB9),1))&amp;MID(INDEX($GE9:$GK9,1,$EB9),2,99),UPPER(LEFT(INDEX($GE9:$GK9,1,$EB9),1))&amp;MID(INDEX($GE9:$GK9,1,$EB9),2,99)&amp;" = "&amp;FLOOR($FV9*4.5,1)&amp;IF($FW9&gt;0," · +"&amp;$FW9&amp;"d8","")))</f>
        <v/>
      </c>
      <c r="GV9" s="161">
        <f>COUNTIF($KW9:$KZ9,"Longe")+3*COUNTIF($KW9:$KZ9,"Muito Longe")</f>
        <v/>
      </c>
      <c r="GW9" s="161">
        <f>COUNTIF($KW9:$KZ9,"Maior")+3*COUNTIF($KW9:$KZ9,"Muito Maior")</f>
        <v/>
      </c>
      <c r="GX9" s="161">
        <f>IF($EL9=0,0,CHOOSE(1+INDEX($AH$2:$AH$11,$EL9),0,$GV9,$GW9,$GV9+$GW9))</f>
        <v/>
      </c>
      <c r="GY9" s="161">
        <f>IF($EL9=0,0,CHOOSE(1+INDEX($AI$2:$AI$11,$EL9),0,$GV9,$GW9,$GV9+$GW9))</f>
        <v/>
      </c>
      <c r="GZ9" s="161">
        <f>IF(OR($EK9=0,$EL9=0),"",INDEX($AP$2:$AU$31,($EL9-1)*3+IF($EB9&gt;=6,3,2),1+MIN(5,$GX9))&amp;INDEX($AV$2:$BA$31,($EL9-1)*3+IF($EB9&gt;=6,3,2),1+MIN(5,$GY9))&amp;IF(INDEX($AJ$2:$AJ$11,$EL9)=1,IF(COUNTIF($KW9:$KZ9,"Mais Um")&gt;0," · +"&amp;COUNTIF($KW9:$KZ9,"Mais Um")&amp;IF(COUNTIF($KW9:$KZ9,"Mais Um")&gt;1," alvos"," alvo"),"")&amp;IF(COUNTIF($KW9:$KZ9,"Rajada")&gt;0,"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IFERROR(VLOOKUP($HP9,$BS$2:$BY$24,2,FALSE),0)</f>
        <v/>
      </c>
      <c r="HR9" s="161">
        <f>IFERROR(VLOOKUP($HQ9,$CA$2:$CB$4,2,FALSE),0)</f>
        <v/>
      </c>
      <c r="HS9" s="161">
        <f>IFERROR(VLOOKUP($HP9,$BS$2:$BY$24,3,FALSE),"")</f>
        <v/>
      </c>
      <c r="HT9" s="161">
        <f>IF($HQ9=0,"",IF($HR9&gt;$HM$2,"⚠ Nível "&amp;$HR9,"CE "&amp;$HQ9))</f>
        <v/>
      </c>
      <c r="HU9" s="161">
        <f>IF($HQ9=0,"",IF(3&gt;$HM$8,"⚠ Vaga","Grátis"))</f>
        <v/>
      </c>
      <c r="HV9" s="161">
        <f>'FICHA AMALDIÇOADA'!$Q$402&amp;""</f>
        <v/>
      </c>
      <c r="HW9" s="161">
        <f>IF($HP9="","",COUNTIF($HP$2:$HP9,"?*"))</f>
        <v/>
      </c>
      <c r="HY9" s="159" t="inlineStr">
        <is>
          <t>Aptidão 8</t>
        </is>
      </c>
      <c r="HZ9" s="161">
        <f>'FICHA AMALDIÇOADA'!$J$472&amp;""</f>
        <v/>
      </c>
      <c r="IA9" s="161">
        <f>IF($HZ9="","","Requisito: "&amp;IFERROR(VLOOKUP($HZ9,$CD$2:$CM$35,2,FALSE),""))</f>
        <v/>
      </c>
      <c r="IB9" s="161">
        <f>IF($HZ9="","",IFERROR(IF(ISNUMBER(VLOOKUP($HZ9,$CD$2:$CM$35,3,FALSE)),"CE "&amp;VLOOKUP($HZ9,$CD$2:$CM$35,3,FALSE),VLOOKUP($HZ9,$CD$2:$CM$35,3,FALSE)),""))</f>
        <v/>
      </c>
      <c r="IC9" s="161">
        <f>IF($HZ9="","",IFERROR(VLOOKUP($HZ9,$CD$2:$CM$35,4,FALSE),""))</f>
        <v/>
      </c>
      <c r="ID9" s="161">
        <f>IF($HZ9="","",IFERROR(VLOOKUP($HZ9,$CD$2:$CM$35,5,FALSE),""))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IF($KG9=0,"",IF(INDEX($HV$2:$HV$13,$KG9)&lt;&gt;"",INDEX($HV$2:$HV$13,$KG9),IF(IFERROR(VLOOKUP(INDEX($HP$2:$HP$13,$KG9),$BS$2:$BY$24,7,FALSE),"")&lt;&gt;"","Do livro: "&amp;IFERROR(VLOOKUP(INDEX($HP$2:$HP$13,$KG9),$BS$2:$BY$24,7,FALSE),""),"")))</f>
        <v/>
      </c>
      <c r="KL9" s="159" t="inlineStr">
        <is>
          <t>Aptidão 6</t>
        </is>
      </c>
      <c r="KM9" s="161">
        <f>IFERROR(MATCH(6,$IF$2:$IF$13,0),0)</f>
        <v/>
      </c>
      <c r="KN9" s="161">
        <f>IF($KM9=0,"",INDEX($IB$2:$IB$13,$KM9))</f>
        <v/>
      </c>
      <c r="KO9" s="161">
        <f>IF($KM9=0,"",INDEX($HZ$2:$HZ$13,$KM9))</f>
        <v/>
      </c>
      <c r="KP9" s="161">
        <f>IF($KM9=0,"",IF(INDEX($IE$2:$IE$13,$KM9)&lt;&gt;"",INDEX($IE$2:$IE$13,$KM9),IF(IFERROR(VLOOKUP(INDEX($HZ$2:$HZ$13,$KM9),$CD$2:$CM$35,10,FALSE),"")&lt;&gt;"","Do livro: "&amp;IFERROR(VLOOKUP(INDEX($HZ$2:$HZ$13,$KM9),$CD$2:$CM$35,10,FALSE),""),"")))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IF($AA10=0,0,$AA10+3*IFERROR(VLOOKUP($Z10,'DADOS_CRIACAO'!$H$2:$K$20,3,FALSE),0))</f>
        <v/>
      </c>
      <c r="AC10" s="161">
        <f>IFERROR(VLOOKUP($Z10,'DADOS_CRIACAO'!$H$2:$K$20,4,FALSE),0)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$BE10+3*IFERROR(VLOOKUP($BD10,'DADOS_CRIACAO'!$H$2:$K$20,3,FALSE),0)</f>
        <v/>
      </c>
      <c r="BG10" s="161">
        <f>IFERROR(VLOOKUP($BD10,'DADOS_CRIACAO'!$H$2:$K$20,4,FALSE),0)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IFERROR(MATCH($ED10,$Y$2:$Y$11,0),0)</f>
        <v/>
      </c>
      <c r="EM10" s="161">
        <f>IF($EL10=0,0,INDEX($AB$2:$AB$11,$EL10))</f>
        <v/>
      </c>
      <c r="EN10" s="161">
        <f>IFERROR(VLOOKUP(SUBSTITUTE(SUBSTITUTE(SUBSTITUTE($EE10,"~","~~"),"*","~*"),"?","~?"),'DADOS_MELHORIAS'!$O$2:$W$113,4,FALSE),0)</f>
        <v/>
      </c>
      <c r="EO10" s="161">
        <f>IFERROR(VLOOKUP(SUBSTITUTE(SUBSTITUTE(SUBSTITUTE($EF10,"~","~~"),"*","~*"),"?","~?"),'DADOS_MELHORIAS'!$O$2:$W$113,4,FALSE),0)</f>
        <v/>
      </c>
      <c r="EP10" s="161">
        <f>IFERROR(VLOOKUP(SUBSTITUTE(SUBSTITUTE(SUBSTITUTE($EG10,"~","~~"),"*","~*"),"?","~?"),'DADOS_MELHORIAS'!$O$2:$W$113,4,FALSE),0)</f>
        <v/>
      </c>
      <c r="EQ10" s="161">
        <f>IFERROR(VLOOKUP(SUBSTITUTE(SUBSTITUTE(SUBSTITUTE($EH10,"~","~~"),"*","~*"),"?","~?"),'DADOS_MELHORIAS'!$O$2:$W$113,4,FALSE),0)</f>
        <v/>
      </c>
      <c r="ER10" s="161">
        <f>IF($EL10=0,0,INDEX($AC$2:$AC$11,$EL10))</f>
        <v/>
      </c>
      <c r="ES10" s="161">
        <f>IFERROR(VLOOKUP(SUBSTITUTE(SUBSTITUTE(SUBSTITUTE($EE10,"~","~~"),"*","~*"),"?","~?"),'DADOS_MELHORIAS'!$O$2:$W$113,5,FALSE),0)</f>
        <v/>
      </c>
      <c r="ET10" s="161">
        <f>IFERROR(VLOOKUP(SUBSTITUTE(SUBSTITUTE(SUBSTITUTE($EF10,"~","~~"),"*","~*"),"?","~?"),'DADOS_MELHORIAS'!$O$2:$W$113,5,FALSE),0)</f>
        <v/>
      </c>
      <c r="EU10" s="161">
        <f>IFERROR(VLOOKUP(SUBSTITUTE(SUBSTITUTE(SUBSTITUTE($EG10,"~","~~"),"*","~*"),"?","~?"),'DADOS_MELHORIAS'!$O$2:$W$113,5,FALSE),0)</f>
        <v/>
      </c>
      <c r="EV10" s="161">
        <f>IFERROR(VLOOKUP(SUBSTITUTE(SUBSTITUTE(SUBSTITUTE($EH10,"~","~~"),"*","~*"),"?","~?"),'DADOS_MELHORIAS'!$O$2:$W$113,5,FALSE),0)</f>
        <v/>
      </c>
      <c r="EW10" s="161">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1">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1">
        <f>IF($EL10=0,0,INDEX($AD$2:$AD$11,$EL10))</f>
        <v/>
      </c>
      <c r="EZ10" s="161">
        <f>IF($EL10=0,0,INDEX($AE$2:$AE$11,$EL10))</f>
        <v/>
      </c>
      <c r="FA10" s="161">
        <f>IF($EL10=0,0,INDEX($AG$2:$AG$11,$EL10))</f>
        <v/>
      </c>
      <c r="FB10" s="161">
        <f>IFERROR(VLOOKUP(SUBSTITUTE(SUBSTITUTE(SUBSTITUTE($EI10,"~","~~"),"*","~*"),"?","~?"),'DADOS_RESTRICOES'!$M$2:$Q$54,3,FALSE),0)</f>
        <v/>
      </c>
      <c r="FC10" s="161">
        <f>IFERROR(VLOOKUP(SUBSTITUTE(SUBSTITUTE(SUBSTITUTE($EJ10,"~","~~"),"*","~*"),"?","~?"),'DADOS_RESTRICOES'!$M$2:$Q$54,3,FALSE),0)</f>
        <v/>
      </c>
      <c r="FD10" s="161">
        <f>IFERROR(VLOOKUP(SUBSTITUTE(SUBSTITUTE(SUBSTITUTE($EI10,"~","~~"),"*","~*"),"?","~?"),'DADOS_RESTRICOES'!$M$2:$Q$54,2,FALSE),"")</f>
        <v/>
      </c>
      <c r="FE10" s="161">
        <f>IFERROR(VLOOKUP(SUBSTITUTE(SUBSTITUTE(SUBSTITUTE($EJ10,"~","~~"),"*","~*"),"?","~?"),'DADOS_RESTRICOES'!$M$2:$Q$54,2,FALSE),"")</f>
        <v/>
      </c>
      <c r="FF10" s="161">
        <f>COUNTIF($EM10:$EQ10,1)</f>
        <v/>
      </c>
      <c r="FG10" s="161">
        <f>COUNTIF($EM10:$EQ10,2)</f>
        <v/>
      </c>
      <c r="FH10" s="161">
        <f>COUNTIF($EM10:$EQ10,3)</f>
        <v/>
      </c>
      <c r="FI10" s="161">
        <f>COUNTIF($EM10:$EQ10,4)</f>
        <v/>
      </c>
      <c r="FJ10" s="161">
        <f>COUNTIF($EM10:$EQ10,5)</f>
        <v/>
      </c>
      <c r="FK10" s="161">
        <f>COUNTIF($EM10:$EQ10,6)</f>
        <v/>
      </c>
      <c r="FL10" s="161">
        <f>COUNTIF($FB10:$FC10,1)</f>
        <v/>
      </c>
      <c r="FM10" s="161">
        <f>COUNTIF($FB10:$FC10,2)+$EY10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(IF(COUNTIF($KW10:$KZ10,"Salto")&gt;0,1,0)+IF(COUNTIF($KW10:$KZ10,"Queima")&gt;0,1,0)+IF(COUNTIF($KW10:$KZ10,"Estilhaço")&gt;0,1,0))*FLOOR($FV10/2,1)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inteira",IF(COUNTIF($FD10:$FE10,"Atrasar")&gt;0,IF(COUNTIF($FD10:$FE10,"Carregar")&gt;0,"Rodada +1 turno","Rodada inteira"),IF(COUNTIF($KW10:$KZ10,"Rápido")&gt;0,"Bônus",IF(COUNTIF($KW10:$KZ10,"Reação")&gt;0,"Reação","Padrão"))&amp;IF(COUNTIF($FD10:$FE10,"Carregar")&gt;0," +1 turno",""))))</f>
        <v/>
      </c>
      <c r="GT10" s="161">
        <f>IF(OR($EK10=0,$EL10=0),"",IF(COUNTIF($KW10:$KZ10,"Inescapável")&gt;0,"Automático",IF(COUNTIF($KW10:$KZ10,"Certeiro")&gt;0,"TR para metade",IF(AND($EX10&gt;0,$FA10=0,INDEX($AF$2:$AF$11,$EL10)="Acerto"),"Acerto + TR",INDEX($AF$2:$AF$11,$EL10)))))</f>
        <v/>
      </c>
      <c r="GU10" s="161">
        <f>IF(OR($EK10=0,$EL10=0),"",IF(OR($EZ10&gt;=2,$FV10=0),UPPER(LEFT(INDEX($GE10:$GK10,1,$EB10),1))&amp;MID(INDEX($GE10:$GK10,1,$EB10),2,99),UPPER(LEFT(INDEX($GE10:$GK10,1,$EB10),1))&amp;MID(INDEX($GE10:$GK10,1,$EB10),2,99)&amp;" = "&amp;FLOOR($FV10*4.5,1)&amp;IF($FW10&gt;0," · +"&amp;$FW10&amp;"d8","")))</f>
        <v/>
      </c>
      <c r="GV10" s="161">
        <f>COUNTIF($KW10:$KZ10,"Longe")+3*COUNTIF($KW10:$KZ10,"Muito Longe")</f>
        <v/>
      </c>
      <c r="GW10" s="161">
        <f>COUNTIF($KW10:$KZ10,"Maior")+3*COUNTIF($KW10:$KZ10,"Muito Maior")</f>
        <v/>
      </c>
      <c r="GX10" s="161">
        <f>IF($EL10=0,0,CHOOSE(1+INDEX($AH$2:$AH$11,$EL10),0,$GV10,$GW10,$GV10+$GW10))</f>
        <v/>
      </c>
      <c r="GY10" s="161">
        <f>IF($EL10=0,0,CHOOSE(1+INDEX($AI$2:$AI$11,$EL10),0,$GV10,$GW10,$GV10+$GW10))</f>
        <v/>
      </c>
      <c r="GZ10" s="161">
        <f>IF(OR($EK10=0,$EL10=0),"",INDEX($AP$2:$AU$31,($EL10-1)*3+IF($EB10&gt;=6,3,2),1+MIN(5,$GX10))&amp;INDEX($AV$2:$BA$31,($EL10-1)*3+IF($EB10&gt;=6,3,2),1+MIN(5,$GY10))&amp;IF(INDEX($AJ$2:$AJ$11,$EL10)=1,IF(COUNTIF($KW10:$KZ10,"Mais Um")&gt;0," · +"&amp;COUNTIF($KW10:$KZ10,"Mais Um")&amp;IF(COUNTIF($KW10:$KZ10,"Mais Um")&gt;1," alvos"," alvo"),"")&amp;IF(COUNTIF($KW10:$KZ10,"Rajada")&gt;0,"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IFERROR(VLOOKUP($HP10,$BS$2:$BY$24,2,FALSE),0)</f>
        <v/>
      </c>
      <c r="HR10" s="161">
        <f>IFERROR(VLOOKUP($HQ10,$CA$2:$CB$4,2,FALSE),0)</f>
        <v/>
      </c>
      <c r="HS10" s="161">
        <f>IFERROR(VLOOKUP($HP10,$BS$2:$BY$24,3,FALSE),"")</f>
        <v/>
      </c>
      <c r="HT10" s="161">
        <f>IF($HQ10=0,"",IF($HR10&gt;$HM$2,"⚠ Nível "&amp;$HR10,"CE "&amp;$HQ10))</f>
        <v/>
      </c>
      <c r="HU10" s="161">
        <f>IF($HQ10=0,"",IF(4&gt;$HM$8,"⚠ Vaga","Grátis"))</f>
        <v/>
      </c>
      <c r="HV10" s="161">
        <f>'FICHA AMALDIÇOADA'!$E$410&amp;""</f>
        <v/>
      </c>
      <c r="HW10" s="161">
        <f>IF($HP10="","",COUNTIF($HP$2:$HP10,"?*"))</f>
        <v/>
      </c>
      <c r="HY10" s="159" t="inlineStr">
        <is>
          <t>Aptidão 9</t>
        </is>
      </c>
      <c r="HZ10" s="161">
        <f>'FICHA AMALDIÇOADA'!$P$472&amp;""</f>
        <v/>
      </c>
      <c r="IA10" s="161">
        <f>IF($HZ10="","","Requisito: "&amp;IFERROR(VLOOKUP($HZ10,$CD$2:$CM$35,2,FALSE),""))</f>
        <v/>
      </c>
      <c r="IB10" s="161">
        <f>IF($HZ10="","",IFERROR(IF(ISNUMBER(VLOOKUP($HZ10,$CD$2:$CM$35,3,FALSE)),"CE "&amp;VLOOKUP($HZ10,$CD$2:$CM$35,3,FALSE),VLOOKUP($HZ10,$CD$2:$CM$35,3,FALSE)),""))</f>
        <v/>
      </c>
      <c r="IC10" s="161">
        <f>IF($HZ10="","",IFERROR(VLOOKUP($HZ10,$CD$2:$CM$35,4,FALSE),""))</f>
        <v/>
      </c>
      <c r="ID10" s="161">
        <f>IF($HZ10="","",IFERROR(VLOOKUP($HZ10,$CD$2:$CM$35,5,FALSE),""))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IF($KG10=0,"",IF(INDEX($HV$2:$HV$13,$KG10)&lt;&gt;"",INDEX($HV$2:$HV$13,$KG10),IF(IFERROR(VLOOKUP(INDEX($HP$2:$HP$13,$KG10),$BS$2:$BY$24,7,FALSE),"")&lt;&gt;"","Do livro: "&amp;IFERROR(VLOOKUP(INDEX($HP$2:$HP$13,$KG10),$BS$2:$BY$24,7,FALSE),""),"")))</f>
        <v/>
      </c>
      <c r="KL10" s="159" t="inlineStr">
        <is>
          <t>Aptidão 7</t>
        </is>
      </c>
      <c r="KM10" s="161">
        <f>IFERROR(MATCH(7,$IF$2:$IF$13,0),0)</f>
        <v/>
      </c>
      <c r="KN10" s="161">
        <f>IF($KM10=0,"",INDEX($IB$2:$IB$13,$KM10))</f>
        <v/>
      </c>
      <c r="KO10" s="161">
        <f>IF($KM10=0,"",INDEX($HZ$2:$HZ$13,$KM10))</f>
        <v/>
      </c>
      <c r="KP10" s="161">
        <f>IF($KM10=0,"",IF(INDEX($IE$2:$IE$13,$KM10)&lt;&gt;"",INDEX($IE$2:$IE$13,$KM10),IF(IFERROR(VLOOKUP(INDEX($HZ$2:$HZ$13,$KM10),$CD$2:$CM$35,10,FALSE),"")&lt;&gt;"","Do livro: "&amp;IFERROR(VLOOKUP(INDEX($HZ$2:$HZ$13,$KM10),$CD$2:$CM$35,10,FALSE),""),"")))</f>
        <v/>
      </c>
      <c r="KR10" s="159" t="inlineStr">
        <is>
          <t>par 2</t>
        </is>
      </c>
      <c r="KS10" s="161">
        <f>UPPER(INDEX($D$3:$G$3,1,$A$2))&amp;" 7 A 12"</f>
        <v/>
      </c>
      <c r="KU10" s="159" t="inlineStr">
        <is>
          <t>D17</t>
        </is>
      </c>
      <c r="KV10" s="161">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IF($AA11=0,0,$AA11+3*IFERROR(VLOOKUP($Z11,'DADOS_CRIACAO'!$H$2:$K$20,3,FALSE),0))</f>
        <v/>
      </c>
      <c r="AC11" s="161">
        <f>IFERROR(VLOOKUP($Z11,'DADOS_CRIACAO'!$H$2:$K$20,4,FALSE),0)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$BE11+3*IFERROR(VLOOKUP($BD11,'DADOS_CRIACAO'!$H$2:$K$20,3,FALSE),0)</f>
        <v/>
      </c>
      <c r="BG11" s="161">
        <f>IFERROR(VLOOKUP($BD11,'DADOS_CRIACAO'!$H$2:$K$20,4,FALSE),0)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IFERROR(MATCH($ED11,$Y$2:$Y$11,0),0)</f>
        <v/>
      </c>
      <c r="EM11" s="161">
        <f>IF($EL11=0,0,INDEX($AB$2:$AB$11,$EL11))</f>
        <v/>
      </c>
      <c r="EN11" s="161">
        <f>IFERROR(VLOOKUP(SUBSTITUTE(SUBSTITUTE(SUBSTITUTE($EE11,"~","~~"),"*","~*"),"?","~?"),'DADOS_MELHORIAS'!$O$2:$W$113,4,FALSE),0)</f>
        <v/>
      </c>
      <c r="EO11" s="161">
        <f>IFERROR(VLOOKUP(SUBSTITUTE(SUBSTITUTE(SUBSTITUTE($EF11,"~","~~"),"*","~*"),"?","~?"),'DADOS_MELHORIAS'!$O$2:$W$113,4,FALSE),0)</f>
        <v/>
      </c>
      <c r="EP11" s="161">
        <f>IFERROR(VLOOKUP(SUBSTITUTE(SUBSTITUTE(SUBSTITUTE($EG11,"~","~~"),"*","~*"),"?","~?"),'DADOS_MELHORIAS'!$O$2:$W$113,4,FALSE),0)</f>
        <v/>
      </c>
      <c r="EQ11" s="161">
        <f>IFERROR(VLOOKUP(SUBSTITUTE(SUBSTITUTE(SUBSTITUTE($EH11,"~","~~"),"*","~*"),"?","~?"),'DADOS_MELHORIAS'!$O$2:$W$113,4,FALSE),0)</f>
        <v/>
      </c>
      <c r="ER11" s="161">
        <f>IF($EL11=0,0,INDEX($AC$2:$AC$11,$EL11))</f>
        <v/>
      </c>
      <c r="ES11" s="161">
        <f>IFERROR(VLOOKUP(SUBSTITUTE(SUBSTITUTE(SUBSTITUTE($EE11,"~","~~"),"*","~*"),"?","~?"),'DADOS_MELHORIAS'!$O$2:$W$113,5,FALSE),0)</f>
        <v/>
      </c>
      <c r="ET11" s="161">
        <f>IFERROR(VLOOKUP(SUBSTITUTE(SUBSTITUTE(SUBSTITUTE($EF11,"~","~~"),"*","~*"),"?","~?"),'DADOS_MELHORIAS'!$O$2:$W$113,5,FALSE),0)</f>
        <v/>
      </c>
      <c r="EU11" s="161">
        <f>IFERROR(VLOOKUP(SUBSTITUTE(SUBSTITUTE(SUBSTITUTE($EG11,"~","~~"),"*","~*"),"?","~?"),'DADOS_MELHORIAS'!$O$2:$W$113,5,FALSE),0)</f>
        <v/>
      </c>
      <c r="EV11" s="161">
        <f>IFERROR(VLOOKUP(SUBSTITUTE(SUBSTITUTE(SUBSTITUTE($EH11,"~","~~"),"*","~*"),"?","~?"),'DADOS_MELHORIAS'!$O$2:$W$113,5,FALSE),0)</f>
        <v/>
      </c>
      <c r="EW11" s="161">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1">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1">
        <f>IF($EL11=0,0,INDEX($AD$2:$AD$11,$EL11))</f>
        <v/>
      </c>
      <c r="EZ11" s="161">
        <f>IF($EL11=0,0,INDEX($AE$2:$AE$11,$EL11))</f>
        <v/>
      </c>
      <c r="FA11" s="161">
        <f>IF($EL11=0,0,INDEX($AG$2:$AG$11,$EL11))</f>
        <v/>
      </c>
      <c r="FB11" s="161">
        <f>IFERROR(VLOOKUP(SUBSTITUTE(SUBSTITUTE(SUBSTITUTE($EI11,"~","~~"),"*","~*"),"?","~?"),'DADOS_RESTRICOES'!$M$2:$Q$54,3,FALSE),0)</f>
        <v/>
      </c>
      <c r="FC11" s="161">
        <f>IFERROR(VLOOKUP(SUBSTITUTE(SUBSTITUTE(SUBSTITUTE($EJ11,"~","~~"),"*","~*"),"?","~?"),'DADOS_RESTRICOES'!$M$2:$Q$54,3,FALSE),0)</f>
        <v/>
      </c>
      <c r="FD11" s="161">
        <f>IFERROR(VLOOKUP(SUBSTITUTE(SUBSTITUTE(SUBSTITUTE($EI11,"~","~~"),"*","~*"),"?","~?"),'DADOS_RESTRICOES'!$M$2:$Q$54,2,FALSE),"")</f>
        <v/>
      </c>
      <c r="FE11" s="161">
        <f>IFERROR(VLOOKUP(SUBSTITUTE(SUBSTITUTE(SUBSTITUTE($EJ11,"~","~~"),"*","~*"),"?","~?"),'DADOS_RESTRICOES'!$M$2:$Q$54,2,FALSE),"")</f>
        <v/>
      </c>
      <c r="FF11" s="161">
        <f>COUNTIF($EM11:$EQ11,1)</f>
        <v/>
      </c>
      <c r="FG11" s="161">
        <f>COUNTIF($EM11:$EQ11,2)</f>
        <v/>
      </c>
      <c r="FH11" s="161">
        <f>COUNTIF($EM11:$EQ11,3)</f>
        <v/>
      </c>
      <c r="FI11" s="161">
        <f>COUNTIF($EM11:$EQ11,4)</f>
        <v/>
      </c>
      <c r="FJ11" s="161">
        <f>COUNTIF($EM11:$EQ11,5)</f>
        <v/>
      </c>
      <c r="FK11" s="161">
        <f>COUNTIF($EM11:$EQ11,6)</f>
        <v/>
      </c>
      <c r="FL11" s="161">
        <f>COUNTIF($FB11:$FC11,1)</f>
        <v/>
      </c>
      <c r="FM11" s="161">
        <f>COUNTIF($FB11:$FC11,2)+$EY11</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(IF(COUNTIF($KW11:$KZ11,"Salto")&gt;0,1,0)+IF(COUNTIF($KW11:$KZ11,"Queima")&gt;0,1,0)+IF(COUNTIF($KW11:$KZ11,"Estilhaço")&gt;0,1,0))*FLOOR($FV11/2,1)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inteira",IF(COUNTIF($FD11:$FE11,"Atrasar")&gt;0,IF(COUNTIF($FD11:$FE11,"Carregar")&gt;0,"Rodada +1 turno","Rodada inteira"),IF(COUNTIF($KW11:$KZ11,"Rápido")&gt;0,"Bônus",IF(COUNTIF($KW11:$KZ11,"Reação")&gt;0,"Reação","Padrão"))&amp;IF(COUNTIF($FD11:$FE11,"Carregar")&gt;0," +1 turno",""))))</f>
        <v/>
      </c>
      <c r="GT11" s="161">
        <f>IF(OR($EK11=0,$EL11=0),"",IF(COUNTIF($KW11:$KZ11,"Inescapável")&gt;0,"Automático",IF(COUNTIF($KW11:$KZ11,"Certeiro")&gt;0,"TR para metade",IF(AND($EX11&gt;0,$FA11=0,INDEX($AF$2:$AF$11,$EL11)="Acerto"),"Acerto + TR",INDEX($AF$2:$AF$11,$EL11)))))</f>
        <v/>
      </c>
      <c r="GU11" s="161">
        <f>IF(OR($EK11=0,$EL11=0),"",IF(OR($EZ11&gt;=2,$FV11=0),UPPER(LEFT(INDEX($GE11:$GK11,1,$EB11),1))&amp;MID(INDEX($GE11:$GK11,1,$EB11),2,99),UPPER(LEFT(INDEX($GE11:$GK11,1,$EB11),1))&amp;MID(INDEX($GE11:$GK11,1,$EB11),2,99)&amp;" = "&amp;FLOOR($FV11*4.5,1)&amp;IF($FW11&gt;0," · +"&amp;$FW11&amp;"d8","")))</f>
        <v/>
      </c>
      <c r="GV11" s="161">
        <f>COUNTIF($KW11:$KZ11,"Longe")+3*COUNTIF($KW11:$KZ11,"Muito Longe")</f>
        <v/>
      </c>
      <c r="GW11" s="161">
        <f>COUNTIF($KW11:$KZ11,"Maior")+3*COUNTIF($KW11:$KZ11,"Muito Maior")</f>
        <v/>
      </c>
      <c r="GX11" s="161">
        <f>IF($EL11=0,0,CHOOSE(1+INDEX($AH$2:$AH$11,$EL11),0,$GV11,$GW11,$GV11+$GW11))</f>
        <v/>
      </c>
      <c r="GY11" s="161">
        <f>IF($EL11=0,0,CHOOSE(1+INDEX($AI$2:$AI$11,$EL11),0,$GV11,$GW11,$GV11+$GW11))</f>
        <v/>
      </c>
      <c r="GZ11" s="161">
        <f>IF(OR($EK11=0,$EL11=0),"",INDEX($AP$2:$AU$31,($EL11-1)*3+IF($EB11&gt;=6,3,2),1+MIN(5,$GX11))&amp;INDEX($AV$2:$BA$31,($EL11-1)*3+IF($EB11&gt;=6,3,2),1+MIN(5,$GY11))&amp;IF(INDEX($AJ$2:$AJ$11,$EL11)=1,IF(COUNTIF($KW11:$KZ11,"Mais Um")&gt;0," · +"&amp;COUNTIF($KW11:$KZ11,"Mais Um")&amp;IF(COUNTIF($KW11:$KZ11,"Mais Um")&gt;1," alvos"," alvo"),"")&amp;IF(COUNTIF($KW11:$KZ11,"Rajada")&gt;0,"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IFERROR(VLOOKUP($HP11,$BS$2:$BY$24,2,FALSE),0)</f>
        <v/>
      </c>
      <c r="HR11" s="161">
        <f>IFERROR(VLOOKUP($HQ11,$CA$2:$CB$4,2,FALSE),0)</f>
        <v/>
      </c>
      <c r="HS11" s="161">
        <f>IFERROR(VLOOKUP($HP11,$BS$2:$BY$24,3,FALSE),"")</f>
        <v/>
      </c>
      <c r="HT11" s="161">
        <f>IF($HQ11=0,"",IF($HR11&gt;$HM$2,"⚠ Nível "&amp;$HR11,"CE "&amp;$HQ11))</f>
        <v/>
      </c>
      <c r="HU11" s="161">
        <f>IF($HQ11=0,"",IF(5&gt;$HM$8,"⚠ Vaga","Grátis"))</f>
        <v/>
      </c>
      <c r="HV11" s="161">
        <f>'FICHA AMALDIÇOADA'!$K$410&amp;""</f>
        <v/>
      </c>
      <c r="HW11" s="161">
        <f>IF($HP11="","",COUNTIF($HP$2:$HP11,"?*"))</f>
        <v/>
      </c>
      <c r="HY11" s="159" t="inlineStr">
        <is>
          <t>Aptidão 10</t>
        </is>
      </c>
      <c r="HZ11" s="161">
        <f>'FICHA AMALDIÇOADA'!$D$492&amp;""</f>
        <v/>
      </c>
      <c r="IA11" s="161">
        <f>IF($HZ11="","","Requisito: "&amp;IFERROR(VLOOKUP($HZ11,$CD$2:$CM$35,2,FALSE),""))</f>
        <v/>
      </c>
      <c r="IB11" s="161">
        <f>IF($HZ11="","",IFERROR(IF(ISNUMBER(VLOOKUP($HZ11,$CD$2:$CM$35,3,FALSE)),"CE "&amp;VLOOKUP($HZ11,$CD$2:$CM$35,3,FALSE),VLOOKUP($HZ11,$CD$2:$CM$35,3,FALSE)),""))</f>
        <v/>
      </c>
      <c r="IC11" s="161">
        <f>IF($HZ11="","",IFERROR(VLOOKUP($HZ11,$CD$2:$CM$35,4,FALSE),""))</f>
        <v/>
      </c>
      <c r="ID11" s="161">
        <f>IF($HZ11="","",IFERROR(VLOOKUP($HZ11,$CD$2:$CM$35,5,FALSE),""))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IF($KG11=0,"",IF(INDEX($HV$2:$HV$13,$KG11)&lt;&gt;"",INDEX($HV$2:$HV$13,$KG11),IF(IFERROR(VLOOKUP(INDEX($HP$2:$HP$13,$KG11),$BS$2:$BY$24,7,FALSE),"")&lt;&gt;"","Do livro: "&amp;IFERROR(VLOOKUP(INDEX($HP$2:$HP$13,$KG11),$BS$2:$BY$24,7,FALSE),""),"")))</f>
        <v/>
      </c>
      <c r="KL11" s="159" t="inlineStr">
        <is>
          <t>Aptidão 8</t>
        </is>
      </c>
      <c r="KM11" s="161">
        <f>IFERROR(MATCH(8,$IF$2:$IF$13,0),0)</f>
        <v/>
      </c>
      <c r="KN11" s="161">
        <f>IF($KM11=0,"",INDEX($IB$2:$IB$13,$KM11))</f>
        <v/>
      </c>
      <c r="KO11" s="161">
        <f>IF($KM11=0,"",INDEX($HZ$2:$HZ$13,$KM11))</f>
        <v/>
      </c>
      <c r="KP11" s="161">
        <f>IF($KM11=0,"",IF(INDEX($IE$2:$IE$13,$KM11)&lt;&gt;"",INDEX($IE$2:$IE$13,$KM11),IF(IFERROR(VLOOKUP(INDEX($HZ$2:$HZ$13,$KM11),$CD$2:$CM$35,10,FALSE),"")&lt;&gt;"","Do livro: "&amp;IFERROR(VLOOKUP(INDEX($HZ$2:$HZ$13,$KM11),$CD$2:$CM$35,10,FALSE),""),"")))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$BE12+3*IFERROR(VLOOKUP($BD12,'DADOS_CRIACAO'!$H$2:$K$20,3,FALSE),0)</f>
        <v/>
      </c>
      <c r="BG12" s="161">
        <f>IFERROR(VLOOKUP($BD12,'DADOS_CRIACAO'!$H$2:$K$20,4,FALSE),0)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IFERROR(MATCH($ED12,$Y$2:$Y$11,0),0)</f>
        <v/>
      </c>
      <c r="EM12" s="161">
        <f>IF($EL12=0,0,INDEX($AB$2:$AB$11,$EL12))</f>
        <v/>
      </c>
      <c r="EN12" s="161">
        <f>IFERROR(VLOOKUP(SUBSTITUTE(SUBSTITUTE(SUBSTITUTE($EE12,"~","~~"),"*","~*"),"?","~?"),'DADOS_MELHORIAS'!$O$2:$W$113,4,FALSE),0)</f>
        <v/>
      </c>
      <c r="EO12" s="161">
        <f>IFERROR(VLOOKUP(SUBSTITUTE(SUBSTITUTE(SUBSTITUTE($EF12,"~","~~"),"*","~*"),"?","~?"),'DADOS_MELHORIAS'!$O$2:$W$113,4,FALSE),0)</f>
        <v/>
      </c>
      <c r="EP12" s="161">
        <f>IFERROR(VLOOKUP(SUBSTITUTE(SUBSTITUTE(SUBSTITUTE($EG12,"~","~~"),"*","~*"),"?","~?"),'DADOS_MELHORIAS'!$O$2:$W$113,4,FALSE),0)</f>
        <v/>
      </c>
      <c r="EQ12" s="161">
        <f>IFERROR(VLOOKUP(SUBSTITUTE(SUBSTITUTE(SUBSTITUTE($EH12,"~","~~"),"*","~*"),"?","~?"),'DADOS_MELHORIAS'!$O$2:$W$113,4,FALSE),0)</f>
        <v/>
      </c>
      <c r="ER12" s="161">
        <f>IF($EL12=0,0,INDEX($AC$2:$AC$11,$EL12))</f>
        <v/>
      </c>
      <c r="ES12" s="161">
        <f>IFERROR(VLOOKUP(SUBSTITUTE(SUBSTITUTE(SUBSTITUTE($EE12,"~","~~"),"*","~*"),"?","~?"),'DADOS_MELHORIAS'!$O$2:$W$113,5,FALSE),0)</f>
        <v/>
      </c>
      <c r="ET12" s="161">
        <f>IFERROR(VLOOKUP(SUBSTITUTE(SUBSTITUTE(SUBSTITUTE($EF12,"~","~~"),"*","~*"),"?","~?"),'DADOS_MELHORIAS'!$O$2:$W$113,5,FALSE),0)</f>
        <v/>
      </c>
      <c r="EU12" s="161">
        <f>IFERROR(VLOOKUP(SUBSTITUTE(SUBSTITUTE(SUBSTITUTE($EG12,"~","~~"),"*","~*"),"?","~?"),'DADOS_MELHORIAS'!$O$2:$W$113,5,FALSE),0)</f>
        <v/>
      </c>
      <c r="EV12" s="161">
        <f>IFERROR(VLOOKUP(SUBSTITUTE(SUBSTITUTE(SUBSTITUTE($EH12,"~","~~"),"*","~*"),"?","~?"),'DADOS_MELHORIAS'!$O$2:$W$113,5,FALSE),0)</f>
        <v/>
      </c>
      <c r="EW12" s="161">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1">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1">
        <f>IF($EL12=0,0,INDEX($AD$2:$AD$11,$EL12))</f>
        <v/>
      </c>
      <c r="EZ12" s="161">
        <f>IF($EL12=0,0,INDEX($AE$2:$AE$11,$EL12))</f>
        <v/>
      </c>
      <c r="FA12" s="161">
        <f>IF($EL12=0,0,INDEX($AG$2:$AG$11,$EL12))</f>
        <v/>
      </c>
      <c r="FB12" s="161">
        <f>IFERROR(VLOOKUP(SUBSTITUTE(SUBSTITUTE(SUBSTITUTE($EI12,"~","~~"),"*","~*"),"?","~?"),'DADOS_RESTRICOES'!$M$2:$Q$54,3,FALSE),0)</f>
        <v/>
      </c>
      <c r="FC12" s="161">
        <f>IFERROR(VLOOKUP(SUBSTITUTE(SUBSTITUTE(SUBSTITUTE($EJ12,"~","~~"),"*","~*"),"?","~?"),'DADOS_RESTRICOES'!$M$2:$Q$54,3,FALSE),0)</f>
        <v/>
      </c>
      <c r="FD12" s="161">
        <f>IFERROR(VLOOKUP(SUBSTITUTE(SUBSTITUTE(SUBSTITUTE($EI12,"~","~~"),"*","~*"),"?","~?"),'DADOS_RESTRICOES'!$M$2:$Q$54,2,FALSE),"")</f>
        <v/>
      </c>
      <c r="FE12" s="161">
        <f>IFERROR(VLOOKUP(SUBSTITUTE(SUBSTITUTE(SUBSTITUTE($EJ12,"~","~~"),"*","~*"),"?","~?"),'DADOS_RESTRICOES'!$M$2:$Q$54,2,FALSE),"")</f>
        <v/>
      </c>
      <c r="FF12" s="161">
        <f>COUNTIF($EM12:$EQ12,1)</f>
        <v/>
      </c>
      <c r="FG12" s="161">
        <f>COUNTIF($EM12:$EQ12,2)</f>
        <v/>
      </c>
      <c r="FH12" s="161">
        <f>COUNTIF($EM12:$EQ12,3)</f>
        <v/>
      </c>
      <c r="FI12" s="161">
        <f>COUNTIF($EM12:$EQ12,4)</f>
        <v/>
      </c>
      <c r="FJ12" s="161">
        <f>COUNTIF($EM12:$EQ12,5)</f>
        <v/>
      </c>
      <c r="FK12" s="161">
        <f>COUNTIF($EM12:$EQ12,6)</f>
        <v/>
      </c>
      <c r="FL12" s="161">
        <f>COUNTIF($FB12:$FC12,1)</f>
        <v/>
      </c>
      <c r="FM12" s="161">
        <f>COUNTIF($FB12:$FC12,2)+$EY12</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(IF(COUNTIF($KW12:$KZ12,"Salto")&gt;0,1,0)+IF(COUNTIF($KW12:$KZ12,"Queima")&gt;0,1,0)+IF(COUNTIF($KW12:$KZ12,"Estilhaço")&gt;0,1,0))*FLOOR($FV12/2,1)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inteira",IF(COUNTIF($FD12:$FE12,"Atrasar")&gt;0,IF(COUNTIF($FD12:$FE12,"Carregar")&gt;0,"Rodada +1 turno","Rodada inteira"),IF(COUNTIF($KW12:$KZ12,"Rápido")&gt;0,"Bônus",IF(COUNTIF($KW12:$KZ12,"Reação")&gt;0,"Reação","Padrão"))&amp;IF(COUNTIF($FD12:$FE12,"Carregar")&gt;0," +1 turno",""))))</f>
        <v/>
      </c>
      <c r="GT12" s="161">
        <f>IF(OR($EK12=0,$EL12=0),"",IF(COUNTIF($KW12:$KZ12,"Inescapável")&gt;0,"Automático",IF(COUNTIF($KW12:$KZ12,"Certeiro")&gt;0,"TR para metade",IF(AND($EX12&gt;0,$FA12=0,INDEX($AF$2:$AF$11,$EL12)="Acerto"),"Acerto + TR",INDEX($AF$2:$AF$11,$EL12)))))</f>
        <v/>
      </c>
      <c r="GU12" s="161">
        <f>IF(OR($EK12=0,$EL12=0),"",IF(OR($EZ12&gt;=2,$FV12=0),UPPER(LEFT(INDEX($GE12:$GK12,1,$EB12),1))&amp;MID(INDEX($GE12:$GK12,1,$EB12),2,99),UPPER(LEFT(INDEX($GE12:$GK12,1,$EB12),1))&amp;MID(INDEX($GE12:$GK12,1,$EB12),2,99)&amp;" = "&amp;FLOOR($FV12*4.5,1)&amp;IF($FW12&gt;0," · +"&amp;$FW12&amp;"d8","")))</f>
        <v/>
      </c>
      <c r="GV12" s="161">
        <f>COUNTIF($KW12:$KZ12,"Longe")+3*COUNTIF($KW12:$KZ12,"Muito Longe")</f>
        <v/>
      </c>
      <c r="GW12" s="161">
        <f>COUNTIF($KW12:$KZ12,"Maior")+3*COUNTIF($KW12:$KZ12,"Muito Maior")</f>
        <v/>
      </c>
      <c r="GX12" s="161">
        <f>IF($EL12=0,0,CHOOSE(1+INDEX($AH$2:$AH$11,$EL12),0,$GV12,$GW12,$GV12+$GW12))</f>
        <v/>
      </c>
      <c r="GY12" s="161">
        <f>IF($EL12=0,0,CHOOSE(1+INDEX($AI$2:$AI$11,$EL12),0,$GV12,$GW12,$GV12+$GW12))</f>
        <v/>
      </c>
      <c r="GZ12" s="161">
        <f>IF(OR($EK12=0,$EL12=0),"",INDEX($AP$2:$AU$31,($EL12-1)*3+IF($EB12&gt;=6,3,2),1+MIN(5,$GX12))&amp;INDEX($AV$2:$BA$31,($EL12-1)*3+IF($EB12&gt;=6,3,2),1+MIN(5,$GY12))&amp;IF(INDEX($AJ$2:$AJ$11,$EL12)=1,IF(COUNTIF($KW12:$KZ12,"Mais Um")&gt;0," · +"&amp;COUNTIF($KW12:$KZ12,"Mais Um")&amp;IF(COUNTIF($KW12:$KZ12,"Mais Um")&gt;1," alvos"," alvo"),"")&amp;IF(COUNTIF($KW12:$KZ12,"Rajada")&gt;0,"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IFERROR(VLOOKUP($HP12,$BS$2:$BY$24,2,FALSE),0)</f>
        <v/>
      </c>
      <c r="HR12" s="161">
        <f>IFERROR(VLOOKUP($HQ12,$CA$2:$CB$4,2,FALSE),0)</f>
        <v/>
      </c>
      <c r="HS12" s="161">
        <f>IFERROR(VLOOKUP($HP12,$BS$2:$BY$24,3,FALSE),"")</f>
        <v/>
      </c>
      <c r="HT12" s="161">
        <f>IF($HQ12=0,"",IF($HR12&gt;$HM$2,"⚠ Nível "&amp;$HR12,"CE "&amp;$HQ12))</f>
        <v/>
      </c>
      <c r="HU12" s="161">
        <f>IF($HQ12=0,"",IF(6&gt;$HM$8,"⚠ Vaga","Grátis"))</f>
        <v/>
      </c>
      <c r="HV12" s="161">
        <f>'FICHA AMALDIÇOADA'!$Q$410&amp;""</f>
        <v/>
      </c>
      <c r="HW12" s="161">
        <f>IF($HP12="","",COUNTIF($HP$2:$HP12,"?*"))</f>
        <v/>
      </c>
      <c r="HY12" s="159" t="inlineStr">
        <is>
          <t>Aptidão 11</t>
        </is>
      </c>
      <c r="HZ12" s="161">
        <f>'FICHA AMALDIÇOADA'!$J$492&amp;""</f>
        <v/>
      </c>
      <c r="IA12" s="161">
        <f>IF($HZ12="","","Requisito: "&amp;IFERROR(VLOOKUP($HZ12,$CD$2:$CM$35,2,FALSE),""))</f>
        <v/>
      </c>
      <c r="IB12" s="161">
        <f>IF($HZ12="","",IFERROR(IF(ISNUMBER(VLOOKUP($HZ12,$CD$2:$CM$35,3,FALSE)),"CE "&amp;VLOOKUP($HZ12,$CD$2:$CM$35,3,FALSE),VLOOKUP($HZ12,$CD$2:$CM$35,3,FALSE)),""))</f>
        <v/>
      </c>
      <c r="IC12" s="161">
        <f>IF($HZ12="","",IFERROR(VLOOKUP($HZ12,$CD$2:$CM$35,4,FALSE),""))</f>
        <v/>
      </c>
      <c r="ID12" s="161">
        <f>IF($HZ12="","",IFERROR(VLOOKUP($HZ12,$CD$2:$CM$35,5,FALSE),""))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IF($KG12=0,"",IF(INDEX($HV$2:$HV$13,$KG12)&lt;&gt;"",INDEX($HV$2:$HV$13,$KG12),IF(IFERROR(VLOOKUP(INDEX($HP$2:$HP$13,$KG12),$BS$2:$BY$24,7,FALSE),"")&lt;&gt;"","Do livro: "&amp;IFERROR(VLOOKUP(INDEX($HP$2:$HP$13,$KG12),$BS$2:$BY$24,7,FALSE),""),"")))</f>
        <v/>
      </c>
      <c r="KL12" s="159" t="inlineStr">
        <is>
          <t>Aptidão 9</t>
        </is>
      </c>
      <c r="KM12" s="161">
        <f>IFERROR(MATCH(9,$IF$2:$IF$13,0),0)</f>
        <v/>
      </c>
      <c r="KN12" s="161">
        <f>IF($KM12=0,"",INDEX($IB$2:$IB$13,$KM12))</f>
        <v/>
      </c>
      <c r="KO12" s="161">
        <f>IF($KM12=0,"",INDEX($HZ$2:$HZ$13,$KM12))</f>
        <v/>
      </c>
      <c r="KP12" s="161">
        <f>IF($KM12=0,"",IF(INDEX($IE$2:$IE$13,$KM12)&lt;&gt;"",INDEX($IE$2:$IE$13,$KM12),IF(IFERROR(VLOOKUP(INDEX($HZ$2:$HZ$13,$KM12),$CD$2:$CM$35,10,FALSE),"")&lt;&gt;"","Do livro: "&amp;IFERROR(VLOOKUP(INDEX($HZ$2:$HZ$13,$KM12),$CD$2:$CM$35,10,FALSE),""),"")))</f>
        <v/>
      </c>
      <c r="KR12" s="159" t="inlineStr">
        <is>
          <t>par 6</t>
        </is>
      </c>
      <c r="KS12" s="161">
        <f>UPPER(INDEX($D$3:$G$3,1,$A$2))&amp;" 19 A 24"</f>
        <v/>
      </c>
      <c r="KU12" s="159" t="inlineStr">
        <is>
          <t>J17</t>
        </is>
      </c>
      <c r="KV12" s="161">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$BE13+3*IFERROR(VLOOKUP($BD13,'DADOS_CRIACAO'!$H$2:$K$20,3,FALSE),0)</f>
        <v/>
      </c>
      <c r="BG13" s="161">
        <f>IFERROR(VLOOKUP($BD13,'DADOS_CRIACAO'!$H$2:$K$20,4,FALSE),0)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IFERROR(MATCH($ED13,$Y$2:$Y$11,0),0)</f>
        <v/>
      </c>
      <c r="EM13" s="161">
        <f>IF($EL13=0,0,INDEX($AB$2:$AB$11,$EL13))</f>
        <v/>
      </c>
      <c r="EN13" s="161">
        <f>IFERROR(VLOOKUP(SUBSTITUTE(SUBSTITUTE(SUBSTITUTE($EE13,"~","~~"),"*","~*"),"?","~?"),'DADOS_MELHORIAS'!$O$2:$W$113,4,FALSE),0)</f>
        <v/>
      </c>
      <c r="EO13" s="161">
        <f>IFERROR(VLOOKUP(SUBSTITUTE(SUBSTITUTE(SUBSTITUTE($EF13,"~","~~"),"*","~*"),"?","~?"),'DADOS_MELHORIAS'!$O$2:$W$113,4,FALSE),0)</f>
        <v/>
      </c>
      <c r="EP13" s="161">
        <f>IFERROR(VLOOKUP(SUBSTITUTE(SUBSTITUTE(SUBSTITUTE($EG13,"~","~~"),"*","~*"),"?","~?"),'DADOS_MELHORIAS'!$O$2:$W$113,4,FALSE),0)</f>
        <v/>
      </c>
      <c r="EQ13" s="161">
        <f>IFERROR(VLOOKUP(SUBSTITUTE(SUBSTITUTE(SUBSTITUTE($EH13,"~","~~"),"*","~*"),"?","~?"),'DADOS_MELHORIAS'!$O$2:$W$113,4,FALSE),0)</f>
        <v/>
      </c>
      <c r="ER13" s="161">
        <f>IF($EL13=0,0,INDEX($AC$2:$AC$11,$EL13))</f>
        <v/>
      </c>
      <c r="ES13" s="161">
        <f>IFERROR(VLOOKUP(SUBSTITUTE(SUBSTITUTE(SUBSTITUTE($EE13,"~","~~"),"*","~*"),"?","~?"),'DADOS_MELHORIAS'!$O$2:$W$113,5,FALSE),0)</f>
        <v/>
      </c>
      <c r="ET13" s="161">
        <f>IFERROR(VLOOKUP(SUBSTITUTE(SUBSTITUTE(SUBSTITUTE($EF13,"~","~~"),"*","~*"),"?","~?"),'DADOS_MELHORIAS'!$O$2:$W$113,5,FALSE),0)</f>
        <v/>
      </c>
      <c r="EU13" s="161">
        <f>IFERROR(VLOOKUP(SUBSTITUTE(SUBSTITUTE(SUBSTITUTE($EG13,"~","~~"),"*","~*"),"?","~?"),'DADOS_MELHORIAS'!$O$2:$W$113,5,FALSE),0)</f>
        <v/>
      </c>
      <c r="EV13" s="161">
        <f>IFERROR(VLOOKUP(SUBSTITUTE(SUBSTITUTE(SUBSTITUTE($EH13,"~","~~"),"*","~*"),"?","~?"),'DADOS_MELHORIAS'!$O$2:$W$113,5,FALSE),0)</f>
        <v/>
      </c>
      <c r="EW13" s="161">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1">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1">
        <f>IF($EL13=0,0,INDEX($AD$2:$AD$11,$EL13))</f>
        <v/>
      </c>
      <c r="EZ13" s="161">
        <f>IF($EL13=0,0,INDEX($AE$2:$AE$11,$EL13))</f>
        <v/>
      </c>
      <c r="FA13" s="161">
        <f>IF($EL13=0,0,INDEX($AG$2:$AG$11,$EL13))</f>
        <v/>
      </c>
      <c r="FB13" s="161">
        <f>IFERROR(VLOOKUP(SUBSTITUTE(SUBSTITUTE(SUBSTITUTE($EI13,"~","~~"),"*","~*"),"?","~?"),'DADOS_RESTRICOES'!$M$2:$Q$54,3,FALSE),0)</f>
        <v/>
      </c>
      <c r="FC13" s="161">
        <f>IFERROR(VLOOKUP(SUBSTITUTE(SUBSTITUTE(SUBSTITUTE($EJ13,"~","~~"),"*","~*"),"?","~?"),'DADOS_RESTRICOES'!$M$2:$Q$54,3,FALSE),0)</f>
        <v/>
      </c>
      <c r="FD13" s="161">
        <f>IFERROR(VLOOKUP(SUBSTITUTE(SUBSTITUTE(SUBSTITUTE($EI13,"~","~~"),"*","~*"),"?","~?"),'DADOS_RESTRICOES'!$M$2:$Q$54,2,FALSE),"")</f>
        <v/>
      </c>
      <c r="FE13" s="161">
        <f>IFERROR(VLOOKUP(SUBSTITUTE(SUBSTITUTE(SUBSTITUTE($EJ13,"~","~~"),"*","~*"),"?","~?"),'DADOS_RESTRICOES'!$M$2:$Q$54,2,FALSE),"")</f>
        <v/>
      </c>
      <c r="FF13" s="161">
        <f>COUNTIF($EM13:$EQ13,1)</f>
        <v/>
      </c>
      <c r="FG13" s="161">
        <f>COUNTIF($EM13:$EQ13,2)</f>
        <v/>
      </c>
      <c r="FH13" s="161">
        <f>COUNTIF($EM13:$EQ13,3)</f>
        <v/>
      </c>
      <c r="FI13" s="161">
        <f>COUNTIF($EM13:$EQ13,4)</f>
        <v/>
      </c>
      <c r="FJ13" s="161">
        <f>COUNTIF($EM13:$EQ13,5)</f>
        <v/>
      </c>
      <c r="FK13" s="161">
        <f>COUNTIF($EM13:$EQ13,6)</f>
        <v/>
      </c>
      <c r="FL13" s="161">
        <f>COUNTIF($FB13:$FC13,1)</f>
        <v/>
      </c>
      <c r="FM13" s="161">
        <f>COUNTIF($FB13:$FC13,2)+$EY13</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(IF(COUNTIF($KW13:$KZ13,"Salto")&gt;0,1,0)+IF(COUNTIF($KW13:$KZ13,"Queima")&gt;0,1,0)+IF(COUNTIF($KW13:$KZ13,"Estilhaço")&gt;0,1,0))*FLOOR($FV13/2,1)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inteira",IF(COUNTIF($FD13:$FE13,"Atrasar")&gt;0,IF(COUNTIF($FD13:$FE13,"Carregar")&gt;0,"Rodada +1 turno","Rodada inteira"),IF(COUNTIF($KW13:$KZ13,"Rápido")&gt;0,"Bônus",IF(COUNTIF($KW13:$KZ13,"Reação")&gt;0,"Reação","Padrão"))&amp;IF(COUNTIF($FD13:$FE13,"Carregar")&gt;0," +1 turno",""))))</f>
        <v/>
      </c>
      <c r="GT13" s="161">
        <f>IF(OR($EK13=0,$EL13=0),"",IF(COUNTIF($KW13:$KZ13,"Inescapável")&gt;0,"Automático",IF(COUNTIF($KW13:$KZ13,"Certeiro")&gt;0,"TR para metade",IF(AND($EX13&gt;0,$FA13=0,INDEX($AF$2:$AF$11,$EL13)="Acerto"),"Acerto + TR",INDEX($AF$2:$AF$11,$EL13)))))</f>
        <v/>
      </c>
      <c r="GU13" s="161">
        <f>IF(OR($EK13=0,$EL13=0),"",IF(OR($EZ13&gt;=2,$FV13=0),UPPER(LEFT(INDEX($GE13:$GK13,1,$EB13),1))&amp;MID(INDEX($GE13:$GK13,1,$EB13),2,99),UPPER(LEFT(INDEX($GE13:$GK13,1,$EB13),1))&amp;MID(INDEX($GE13:$GK13,1,$EB13),2,99)&amp;" = "&amp;FLOOR($FV13*4.5,1)&amp;IF($FW13&gt;0," · +"&amp;$FW13&amp;"d8","")))</f>
        <v/>
      </c>
      <c r="GV13" s="161">
        <f>COUNTIF($KW13:$KZ13,"Longe")+3*COUNTIF($KW13:$KZ13,"Muito Longe")</f>
        <v/>
      </c>
      <c r="GW13" s="161">
        <f>COUNTIF($KW13:$KZ13,"Maior")+3*COUNTIF($KW13:$KZ13,"Muito Maior")</f>
        <v/>
      </c>
      <c r="GX13" s="161">
        <f>IF($EL13=0,0,CHOOSE(1+INDEX($AH$2:$AH$11,$EL13),0,$GV13,$GW13,$GV13+$GW13))</f>
        <v/>
      </c>
      <c r="GY13" s="161">
        <f>IF($EL13=0,0,CHOOSE(1+INDEX($AI$2:$AI$11,$EL13),0,$GV13,$GW13,$GV13+$GW13))</f>
        <v/>
      </c>
      <c r="GZ13" s="161">
        <f>IF(OR($EK13=0,$EL13=0),"",INDEX($AP$2:$AU$31,($EL13-1)*3+IF($EB13&gt;=6,3,2),1+MIN(5,$GX13))&amp;INDEX($AV$2:$BA$31,($EL13-1)*3+IF($EB13&gt;=6,3,2),1+MIN(5,$GY13))&amp;IF(INDEX($AJ$2:$AJ$11,$EL13)=1,IF(COUNTIF($KW13:$KZ13,"Mais Um")&gt;0," · +"&amp;COUNTIF($KW13:$KZ13,"Mais Um")&amp;IF(COUNTIF($KW13:$KZ13,"Mais Um")&gt;1," alvos"," alvo"),"")&amp;IF(COUNTIF($KW13:$KZ13,"Rajada")&gt;0,"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IFERROR(VLOOKUP($HP13,$BS$2:$BY$24,2,FALSE),0)</f>
        <v/>
      </c>
      <c r="HR13" s="161">
        <f>IFERROR(VLOOKUP($HQ13,$CA$2:$CB$4,2,FALSE),0)</f>
        <v/>
      </c>
      <c r="HS13" s="161">
        <f>IFERROR(VLOOKUP($HP13,$BS$2:$BY$24,3,FALSE),"")</f>
        <v/>
      </c>
      <c r="HT13" s="161">
        <f>IF($HQ13=0,"",IF($HR13&gt;$HM$2,"⚠ Nível "&amp;$HR13,"CE "&amp;$HQ13))</f>
        <v/>
      </c>
      <c r="HU13" s="161">
        <f>IF($HQ13=0,"",IF(7&gt;$HM$8,"⚠ Vaga","Grátis"))</f>
        <v/>
      </c>
      <c r="HV13" s="161">
        <f>'FICHA AMALDIÇOADA'!$E$418&amp;""</f>
        <v/>
      </c>
      <c r="HW13" s="161">
        <f>IF($HP13="","",COUNTIF($HP$2:$HP13,"?*"))</f>
        <v/>
      </c>
      <c r="HY13" s="159" t="inlineStr">
        <is>
          <t>Aptidão 12</t>
        </is>
      </c>
      <c r="HZ13" s="161">
        <f>'FICHA AMALDIÇOADA'!$P$492&amp;""</f>
        <v/>
      </c>
      <c r="IA13" s="161">
        <f>IF($HZ13="","","Requisito: "&amp;IFERROR(VLOOKUP($HZ13,$CD$2:$CM$35,2,FALSE),""))</f>
        <v/>
      </c>
      <c r="IB13" s="161">
        <f>IF($HZ13="","",IFERROR(IF(ISNUMBER(VLOOKUP($HZ13,$CD$2:$CM$35,3,FALSE)),"CE "&amp;VLOOKUP($HZ13,$CD$2:$CM$35,3,FALSE),VLOOKUP($HZ13,$CD$2:$CM$35,3,FALSE)),""))</f>
        <v/>
      </c>
      <c r="IC13" s="161">
        <f>IF($HZ13="","",IFERROR(VLOOKUP($HZ13,$CD$2:$CM$35,4,FALSE),""))</f>
        <v/>
      </c>
      <c r="ID13" s="161">
        <f>IF($HZ13="","",IFERROR(VLOOKUP($HZ13,$CD$2:$CM$35,5,FALSE),""))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IF($KG13=0,"",IF(INDEX($HV$2:$HV$13,$KG13)&lt;&gt;"",INDEX($HV$2:$HV$13,$KG13),IF(IFERROR(VLOOKUP(INDEX($HP$2:$HP$13,$KG13),$BS$2:$BY$24,7,FALSE),"")&lt;&gt;"","Do livro: "&amp;IFERROR(VLOOKUP(INDEX($HP$2:$HP$13,$KG13),$BS$2:$BY$24,7,FALSE),""),"")))</f>
        <v/>
      </c>
      <c r="KL13" s="159" t="inlineStr">
        <is>
          <t>Aptidão 10</t>
        </is>
      </c>
      <c r="KM13" s="161">
        <f>IFERROR(MATCH(10,$IF$2:$IF$13,0),0)</f>
        <v/>
      </c>
      <c r="KN13" s="161">
        <f>IF($KM13=0,"",INDEX($IB$2:$IB$13,$KM13))</f>
        <v/>
      </c>
      <c r="KO13" s="161">
        <f>IF($KM13=0,"",INDEX($HZ$2:$HZ$13,$KM13))</f>
        <v/>
      </c>
      <c r="KP13" s="161">
        <f>IF($KM13=0,"",IF(INDEX($IE$2:$IE$13,$KM13)&lt;&gt;"",INDEX($IE$2:$IE$13,$KM13),IF(IFERROR(VLOOKUP(INDEX($HZ$2:$HZ$13,$KM13),$CD$2:$CM$35,10,FALSE),"")&lt;&gt;"","Do livro: "&amp;IFERROR(VLOOKUP(INDEX($HZ$2:$HZ$13,$KM13),$CD$2:$CM$35,10,FALSE),""),"")))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$BE14+3*IFERROR(VLOOKUP($BD14,'DADOS_CRIACAO'!$H$2:$K$20,3,FALSE),0)</f>
        <v/>
      </c>
      <c r="BG14" s="161">
        <f>IFERROR(VLOOKUP($BD14,'DADOS_CRIACAO'!$H$2:$K$20,4,FALSE),0)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IFERROR(MATCH($ED14,$Y$2:$Y$11,0),0)</f>
        <v/>
      </c>
      <c r="EM14" s="161">
        <f>IF($EL14=0,0,INDEX($AB$2:$AB$11,$EL14))</f>
        <v/>
      </c>
      <c r="EN14" s="161">
        <f>IFERROR(VLOOKUP(SUBSTITUTE(SUBSTITUTE(SUBSTITUTE($EE14,"~","~~"),"*","~*"),"?","~?"),'DADOS_MELHORIAS'!$O$2:$W$113,4,FALSE),0)</f>
        <v/>
      </c>
      <c r="EO14" s="161">
        <f>IFERROR(VLOOKUP(SUBSTITUTE(SUBSTITUTE(SUBSTITUTE($EF14,"~","~~"),"*","~*"),"?","~?"),'DADOS_MELHORIAS'!$O$2:$W$113,4,FALSE),0)</f>
        <v/>
      </c>
      <c r="EP14" s="161">
        <f>IFERROR(VLOOKUP(SUBSTITUTE(SUBSTITUTE(SUBSTITUTE($EG14,"~","~~"),"*","~*"),"?","~?"),'DADOS_MELHORIAS'!$O$2:$W$113,4,FALSE),0)</f>
        <v/>
      </c>
      <c r="EQ14" s="161">
        <f>IFERROR(VLOOKUP(SUBSTITUTE(SUBSTITUTE(SUBSTITUTE($EH14,"~","~~"),"*","~*"),"?","~?"),'DADOS_MELHORIAS'!$O$2:$W$113,4,FALSE),0)</f>
        <v/>
      </c>
      <c r="ER14" s="161">
        <f>IF($EL14=0,0,INDEX($AC$2:$AC$11,$EL14))</f>
        <v/>
      </c>
      <c r="ES14" s="161">
        <f>IFERROR(VLOOKUP(SUBSTITUTE(SUBSTITUTE(SUBSTITUTE($EE14,"~","~~"),"*","~*"),"?","~?"),'DADOS_MELHORIAS'!$O$2:$W$113,5,FALSE),0)</f>
        <v/>
      </c>
      <c r="ET14" s="161">
        <f>IFERROR(VLOOKUP(SUBSTITUTE(SUBSTITUTE(SUBSTITUTE($EF14,"~","~~"),"*","~*"),"?","~?"),'DADOS_MELHORIAS'!$O$2:$W$113,5,FALSE),0)</f>
        <v/>
      </c>
      <c r="EU14" s="161">
        <f>IFERROR(VLOOKUP(SUBSTITUTE(SUBSTITUTE(SUBSTITUTE($EG14,"~","~~"),"*","~*"),"?","~?"),'DADOS_MELHORIAS'!$O$2:$W$113,5,FALSE),0)</f>
        <v/>
      </c>
      <c r="EV14" s="161">
        <f>IFERROR(VLOOKUP(SUBSTITUTE(SUBSTITUTE(SUBSTITUTE($EH14,"~","~~"),"*","~*"),"?","~?"),'DADOS_MELHORIAS'!$O$2:$W$113,5,FALSE),0)</f>
        <v/>
      </c>
      <c r="EW14" s="161">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1">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1">
        <f>IF($EL14=0,0,INDEX($AD$2:$AD$11,$EL14))</f>
        <v/>
      </c>
      <c r="EZ14" s="161">
        <f>IF($EL14=0,0,INDEX($AE$2:$AE$11,$EL14))</f>
        <v/>
      </c>
      <c r="FA14" s="161">
        <f>IF($EL14=0,0,INDEX($AG$2:$AG$11,$EL14))</f>
        <v/>
      </c>
      <c r="FB14" s="161">
        <f>IFERROR(VLOOKUP(SUBSTITUTE(SUBSTITUTE(SUBSTITUTE($EI14,"~","~~"),"*","~*"),"?","~?"),'DADOS_RESTRICOES'!$M$2:$Q$54,3,FALSE),0)</f>
        <v/>
      </c>
      <c r="FC14" s="161">
        <f>IFERROR(VLOOKUP(SUBSTITUTE(SUBSTITUTE(SUBSTITUTE($EJ14,"~","~~"),"*","~*"),"?","~?"),'DADOS_RESTRICOES'!$M$2:$Q$54,3,FALSE),0)</f>
        <v/>
      </c>
      <c r="FD14" s="161">
        <f>IFERROR(VLOOKUP(SUBSTITUTE(SUBSTITUTE(SUBSTITUTE($EI14,"~","~~"),"*","~*"),"?","~?"),'DADOS_RESTRICOES'!$M$2:$Q$54,2,FALSE),"")</f>
        <v/>
      </c>
      <c r="FE14" s="161">
        <f>IFERROR(VLOOKUP(SUBSTITUTE(SUBSTITUTE(SUBSTITUTE($EJ14,"~","~~"),"*","~*"),"?","~?"),'DADOS_RESTRICOES'!$M$2:$Q$54,2,FALSE),"")</f>
        <v/>
      </c>
      <c r="FF14" s="161">
        <f>COUNTIF($EM14:$EQ14,1)</f>
        <v/>
      </c>
      <c r="FG14" s="161">
        <f>COUNTIF($EM14:$EQ14,2)</f>
        <v/>
      </c>
      <c r="FH14" s="161">
        <f>COUNTIF($EM14:$EQ14,3)</f>
        <v/>
      </c>
      <c r="FI14" s="161">
        <f>COUNTIF($EM14:$EQ14,4)</f>
        <v/>
      </c>
      <c r="FJ14" s="161">
        <f>COUNTIF($EM14:$EQ14,5)</f>
        <v/>
      </c>
      <c r="FK14" s="161">
        <f>COUNTIF($EM14:$EQ14,6)</f>
        <v/>
      </c>
      <c r="FL14" s="161">
        <f>COUNTIF($FB14:$FC14,1)</f>
        <v/>
      </c>
      <c r="FM14" s="161">
        <f>COUNTIF($FB14:$FC14,2)+$EY14</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(IF(COUNTIF($KW14:$KZ14,"Salto")&gt;0,1,0)+IF(COUNTIF($KW14:$KZ14,"Queima")&gt;0,1,0)+IF(COUNTIF($KW14:$KZ14,"Estilhaço")&gt;0,1,0))*FLOOR($FV14/2,1)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inteira",IF(COUNTIF($FD14:$FE14,"Atrasar")&gt;0,IF(COUNTIF($FD14:$FE14,"Carregar")&gt;0,"Rodada +1 turno","Rodada inteira"),IF(COUNTIF($KW14:$KZ14,"Rápido")&gt;0,"Bônus",IF(COUNTIF($KW14:$KZ14,"Reação")&gt;0,"Reação","Padrão"))&amp;IF(COUNTIF($FD14:$FE14,"Carregar")&gt;0," +1 turno",""))))</f>
        <v/>
      </c>
      <c r="GT14" s="161">
        <f>IF(OR($EK14=0,$EL14=0),"",IF(COUNTIF($KW14:$KZ14,"Inescapável")&gt;0,"Automático",IF(COUNTIF($KW14:$KZ14,"Certeiro")&gt;0,"TR para metade",IF(AND($EX14&gt;0,$FA14=0,INDEX($AF$2:$AF$11,$EL14)="Acerto"),"Acerto + TR",INDEX($AF$2:$AF$11,$EL14)))))</f>
        <v/>
      </c>
      <c r="GU14" s="161">
        <f>IF(OR($EK14=0,$EL14=0),"",IF(OR($EZ14&gt;=2,$FV14=0),UPPER(LEFT(INDEX($GE14:$GK14,1,$EB14),1))&amp;MID(INDEX($GE14:$GK14,1,$EB14),2,99),UPPER(LEFT(INDEX($GE14:$GK14,1,$EB14),1))&amp;MID(INDEX($GE14:$GK14,1,$EB14),2,99)&amp;" = "&amp;FLOOR($FV14*4.5,1)&amp;IF($FW14&gt;0," · +"&amp;$FW14&amp;"d8","")))</f>
        <v/>
      </c>
      <c r="GV14" s="161">
        <f>COUNTIF($KW14:$KZ14,"Longe")+3*COUNTIF($KW14:$KZ14,"Muito Longe")</f>
        <v/>
      </c>
      <c r="GW14" s="161">
        <f>COUNTIF($KW14:$KZ14,"Maior")+3*COUNTIF($KW14:$KZ14,"Muito Maior")</f>
        <v/>
      </c>
      <c r="GX14" s="161">
        <f>IF($EL14=0,0,CHOOSE(1+INDEX($AH$2:$AH$11,$EL14),0,$GV14,$GW14,$GV14+$GW14))</f>
        <v/>
      </c>
      <c r="GY14" s="161">
        <f>IF($EL14=0,0,CHOOSE(1+INDEX($AI$2:$AI$11,$EL14),0,$GV14,$GW14,$GV14+$GW14))</f>
        <v/>
      </c>
      <c r="GZ14" s="161">
        <f>IF(OR($EK14=0,$EL14=0),"",INDEX($AP$2:$AU$31,($EL14-1)*3+IF($EB14&gt;=6,3,2),1+MIN(5,$GX14))&amp;INDEX($AV$2:$BA$31,($EL14-1)*3+IF($EB14&gt;=6,3,2),1+MIN(5,$GY14))&amp;IF(INDEX($AJ$2:$AJ$11,$EL14)=1,IF(COUNTIF($KW14:$KZ14,"Mais Um")&gt;0," · +"&amp;COUNTIF($KW14:$KZ14,"Mais Um")&amp;IF(COUNTIF($KW14:$KZ14,"Mais Um")&gt;1," alvos"," alvo"),"")&amp;IF(COUNTIF($KW14:$KZ14,"Rajada")&gt;0,"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IF($KG14=0,"",IF(INDEX($HV$2:$HV$13,$KG14)&lt;&gt;"",INDEX($HV$2:$HV$13,$KG14),IF(IFERROR(VLOOKUP(INDEX($HP$2:$HP$13,$KG14),$BS$2:$BY$24,7,FALSE),"")&lt;&gt;"","Do livro: "&amp;IFERROR(VLOOKUP(INDEX($HP$2:$HP$13,$KG14),$BS$2:$BY$24,7,FALSE),""),"")))</f>
        <v/>
      </c>
      <c r="KL14" s="159" t="inlineStr">
        <is>
          <t>Aptidão 11</t>
        </is>
      </c>
      <c r="KM14" s="161">
        <f>IFERROR(MATCH(11,$IF$2:$IF$13,0),0)</f>
        <v/>
      </c>
      <c r="KN14" s="161">
        <f>IF($KM14=0,"",INDEX($IB$2:$IB$13,$KM14))</f>
        <v/>
      </c>
      <c r="KO14" s="161">
        <f>IF($KM14=0,"",INDEX($HZ$2:$HZ$13,$KM14))</f>
        <v/>
      </c>
      <c r="KP14" s="161">
        <f>IF($KM14=0,"",IF(INDEX($IE$2:$IE$13,$KM14)&lt;&gt;"",INDEX($IE$2:$IE$13,$KM14),IF(IFERROR(VLOOKUP(INDEX($HZ$2:$HZ$13,$KM14),$CD$2:$CM$35,10,FALSE),"")&lt;&gt;"","Do livro: "&amp;IFERROR(VLOOKUP(INDEX($HZ$2:$HZ$13,$KM14),$CD$2:$CM$35,10,FALSE),""),"")))</f>
        <v/>
      </c>
      <c r="KR14" s="159" t="inlineStr">
        <is>
          <t>par 10</t>
        </is>
      </c>
      <c r="KS14" s="161">
        <f>UPPER(INDEX($D$3:$G$3,1,$A$2))&amp;" 31 A 36"</f>
        <v/>
      </c>
      <c r="KU14" s="159" t="inlineStr">
        <is>
          <t>P17</t>
        </is>
      </c>
      <c r="KV14" s="161">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$BE15+3*IFERROR(VLOOKUP($BD15,'DADOS_CRIACAO'!$H$2:$K$20,3,FALSE),0)</f>
        <v/>
      </c>
      <c r="BG15" s="161">
        <f>IFERROR(VLOOKUP($BD15,'DADOS_CRIACAO'!$H$2:$K$20,4,FALSE),0)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IFERROR(MATCH($ED15,$Y$2:$Y$11,0),0)</f>
        <v/>
      </c>
      <c r="EM15" s="161">
        <f>IF($EL15=0,0,INDEX($AB$2:$AB$11,$EL15))</f>
        <v/>
      </c>
      <c r="EN15" s="161">
        <f>IFERROR(VLOOKUP(SUBSTITUTE(SUBSTITUTE(SUBSTITUTE($EE15,"~","~~"),"*","~*"),"?","~?"),'DADOS_MELHORIAS'!$O$2:$W$113,4,FALSE),0)</f>
        <v/>
      </c>
      <c r="EO15" s="161">
        <f>IFERROR(VLOOKUP(SUBSTITUTE(SUBSTITUTE(SUBSTITUTE($EF15,"~","~~"),"*","~*"),"?","~?"),'DADOS_MELHORIAS'!$O$2:$W$113,4,FALSE),0)</f>
        <v/>
      </c>
      <c r="EP15" s="161">
        <f>IFERROR(VLOOKUP(SUBSTITUTE(SUBSTITUTE(SUBSTITUTE($EG15,"~","~~"),"*","~*"),"?","~?"),'DADOS_MELHORIAS'!$O$2:$W$113,4,FALSE),0)</f>
        <v/>
      </c>
      <c r="EQ15" s="161">
        <f>IFERROR(VLOOKUP(SUBSTITUTE(SUBSTITUTE(SUBSTITUTE($EH15,"~","~~"),"*","~*"),"?","~?"),'DADOS_MELHORIAS'!$O$2:$W$113,4,FALSE),0)</f>
        <v/>
      </c>
      <c r="ER15" s="161">
        <f>IF($EL15=0,0,INDEX($AC$2:$AC$11,$EL15))</f>
        <v/>
      </c>
      <c r="ES15" s="161">
        <f>IFERROR(VLOOKUP(SUBSTITUTE(SUBSTITUTE(SUBSTITUTE($EE15,"~","~~"),"*","~*"),"?","~?"),'DADOS_MELHORIAS'!$O$2:$W$113,5,FALSE),0)</f>
        <v/>
      </c>
      <c r="ET15" s="161">
        <f>IFERROR(VLOOKUP(SUBSTITUTE(SUBSTITUTE(SUBSTITUTE($EF15,"~","~~"),"*","~*"),"?","~?"),'DADOS_MELHORIAS'!$O$2:$W$113,5,FALSE),0)</f>
        <v/>
      </c>
      <c r="EU15" s="161">
        <f>IFERROR(VLOOKUP(SUBSTITUTE(SUBSTITUTE(SUBSTITUTE($EG15,"~","~~"),"*","~*"),"?","~?"),'DADOS_MELHORIAS'!$O$2:$W$113,5,FALSE),0)</f>
        <v/>
      </c>
      <c r="EV15" s="161">
        <f>IFERROR(VLOOKUP(SUBSTITUTE(SUBSTITUTE(SUBSTITUTE($EH15,"~","~~"),"*","~*"),"?","~?"),'DADOS_MELHORIAS'!$O$2:$W$113,5,FALSE),0)</f>
        <v/>
      </c>
      <c r="EW15" s="161">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1">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1">
        <f>IF($EL15=0,0,INDEX($AD$2:$AD$11,$EL15))</f>
        <v/>
      </c>
      <c r="EZ15" s="161">
        <f>IF($EL15=0,0,INDEX($AE$2:$AE$11,$EL15))</f>
        <v/>
      </c>
      <c r="FA15" s="161">
        <f>IF($EL15=0,0,INDEX($AG$2:$AG$11,$EL15))</f>
        <v/>
      </c>
      <c r="FB15" s="161">
        <f>IFERROR(VLOOKUP(SUBSTITUTE(SUBSTITUTE(SUBSTITUTE($EI15,"~","~~"),"*","~*"),"?","~?"),'DADOS_RESTRICOES'!$M$2:$Q$54,3,FALSE),0)</f>
        <v/>
      </c>
      <c r="FC15" s="161">
        <f>IFERROR(VLOOKUP(SUBSTITUTE(SUBSTITUTE(SUBSTITUTE($EJ15,"~","~~"),"*","~*"),"?","~?"),'DADOS_RESTRICOES'!$M$2:$Q$54,3,FALSE),0)</f>
        <v/>
      </c>
      <c r="FD15" s="161">
        <f>IFERROR(VLOOKUP(SUBSTITUTE(SUBSTITUTE(SUBSTITUTE($EI15,"~","~~"),"*","~*"),"?","~?"),'DADOS_RESTRICOES'!$M$2:$Q$54,2,FALSE),"")</f>
        <v/>
      </c>
      <c r="FE15" s="161">
        <f>IFERROR(VLOOKUP(SUBSTITUTE(SUBSTITUTE(SUBSTITUTE($EJ15,"~","~~"),"*","~*"),"?","~?"),'DADOS_RESTRICOES'!$M$2:$Q$54,2,FALSE),"")</f>
        <v/>
      </c>
      <c r="FF15" s="161">
        <f>COUNTIF($EM15:$EQ15,1)</f>
        <v/>
      </c>
      <c r="FG15" s="161">
        <f>COUNTIF($EM15:$EQ15,2)</f>
        <v/>
      </c>
      <c r="FH15" s="161">
        <f>COUNTIF($EM15:$EQ15,3)</f>
        <v/>
      </c>
      <c r="FI15" s="161">
        <f>COUNTIF($EM15:$EQ15,4)</f>
        <v/>
      </c>
      <c r="FJ15" s="161">
        <f>COUNTIF($EM15:$EQ15,5)</f>
        <v/>
      </c>
      <c r="FK15" s="161">
        <f>COUNTIF($EM15:$EQ15,6)</f>
        <v/>
      </c>
      <c r="FL15" s="161">
        <f>COUNTIF($FB15:$FC15,1)</f>
        <v/>
      </c>
      <c r="FM15" s="161">
        <f>COUNTIF($FB15:$FC15,2)+$EY15</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(IF(COUNTIF($KW15:$KZ15,"Salto")&gt;0,1,0)+IF(COUNTIF($KW15:$KZ15,"Queima")&gt;0,1,0)+IF(COUNTIF($KW15:$KZ15,"Estilhaço")&gt;0,1,0))*FLOOR($FV15/2,1)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inteira",IF(COUNTIF($FD15:$FE15,"Atrasar")&gt;0,IF(COUNTIF($FD15:$FE15,"Carregar")&gt;0,"Rodada +1 turno","Rodada inteira"),IF(COUNTIF($KW15:$KZ15,"Rápido")&gt;0,"Bônus",IF(COUNTIF($KW15:$KZ15,"Reação")&gt;0,"Reação","Padrão"))&amp;IF(COUNTIF($FD15:$FE15,"Carregar")&gt;0," +1 turno",""))))</f>
        <v/>
      </c>
      <c r="GT15" s="161">
        <f>IF(OR($EK15=0,$EL15=0),"",IF(COUNTIF($KW15:$KZ15,"Inescapável")&gt;0,"Automático",IF(COUNTIF($KW15:$KZ15,"Certeiro")&gt;0,"TR para metade",IF(AND($EX15&gt;0,$FA15=0,INDEX($AF$2:$AF$11,$EL15)="Acerto"),"Acerto + TR",INDEX($AF$2:$AF$11,$EL15)))))</f>
        <v/>
      </c>
      <c r="GU15" s="161">
        <f>IF(OR($EK15=0,$EL15=0),"",IF(OR($EZ15&gt;=2,$FV15=0),UPPER(LEFT(INDEX($GE15:$GK15,1,$EB15),1))&amp;MID(INDEX($GE15:$GK15,1,$EB15),2,99),UPPER(LEFT(INDEX($GE15:$GK15,1,$EB15),1))&amp;MID(INDEX($GE15:$GK15,1,$EB15),2,99)&amp;" = "&amp;FLOOR($FV15*4.5,1)&amp;IF($FW15&gt;0," · +"&amp;$FW15&amp;"d8","")))</f>
        <v/>
      </c>
      <c r="GV15" s="161">
        <f>COUNTIF($KW15:$KZ15,"Longe")+3*COUNTIF($KW15:$KZ15,"Muito Longe")</f>
        <v/>
      </c>
      <c r="GW15" s="161">
        <f>COUNTIF($KW15:$KZ15,"Maior")+3*COUNTIF($KW15:$KZ15,"Muito Maior")</f>
        <v/>
      </c>
      <c r="GX15" s="161">
        <f>IF($EL15=0,0,CHOOSE(1+INDEX($AH$2:$AH$11,$EL15),0,$GV15,$GW15,$GV15+$GW15))</f>
        <v/>
      </c>
      <c r="GY15" s="161">
        <f>IF($EL15=0,0,CHOOSE(1+INDEX($AI$2:$AI$11,$EL15),0,$GV15,$GW15,$GV15+$GW15))</f>
        <v/>
      </c>
      <c r="GZ15" s="161">
        <f>IF(OR($EK15=0,$EL15=0),"",INDEX($AP$2:$AU$31,($EL15-1)*3+IF($EB15&gt;=6,3,2),1+MIN(5,$GX15))&amp;INDEX($AV$2:$BA$31,($EL15-1)*3+IF($EB15&gt;=6,3,2),1+MIN(5,$GY15))&amp;IF(INDEX($AJ$2:$AJ$11,$EL15)=1,IF(COUNTIF($KW15:$KZ15,"Mais Um")&gt;0," · +"&amp;COUNTIF($KW15:$KZ15,"Mais Um")&amp;IF(COUNTIF($KW15:$KZ15,"Mais Um")&gt;1," alvos"," alvo"),"")&amp;IF(COUNTIF($KW15:$KZ15,"Rajada")&gt;0,"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IF($KG15=0,"",IF(INDEX($HV$2:$HV$13,$KG15)&lt;&gt;"",INDEX($HV$2:$HV$13,$KG15),IF(IFERROR(VLOOKUP(INDEX($HP$2:$HP$13,$KG15),$BS$2:$BY$24,7,FALSE),"")&lt;&gt;"","Do livro: "&amp;IFERROR(VLOOKUP(INDEX($HP$2:$HP$13,$KG15),$BS$2:$BY$24,7,FALSE),""),"")))</f>
        <v/>
      </c>
      <c r="KL15" s="159" t="inlineStr">
        <is>
          <t>Aptidão 12</t>
        </is>
      </c>
      <c r="KM15" s="161">
        <f>IFERROR(MATCH(12,$IF$2:$IF$13,0),0)</f>
        <v/>
      </c>
      <c r="KN15" s="161">
        <f>IF($KM15=0,"",INDEX($IB$2:$IB$13,$KM15))</f>
        <v/>
      </c>
      <c r="KO15" s="161">
        <f>IF($KM15=0,"",INDEX($HZ$2:$HZ$13,$KM15))</f>
        <v/>
      </c>
      <c r="KP15" s="161">
        <f>IF($KM15=0,"",IF(INDEX($IE$2:$IE$13,$KM15)&lt;&gt;"",INDEX($IE$2:$IE$13,$KM15),IF(IFERROR(VLOOKUP(INDEX($HZ$2:$HZ$13,$KM15),$CD$2:$CM$35,10,FALSE),"")&lt;&gt;"","Do livro: "&amp;IFERROR(VLOOKUP(INDEX($HZ$2:$HZ$13,$KM15),$CD$2:$CM$35,10,FALSE),""),"")))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$BE16+3*IFERROR(VLOOKUP($BD16,'DADOS_CRIACAO'!$H$2:$K$20,3,FALSE),0)</f>
        <v/>
      </c>
      <c r="BG16" s="161">
        <f>IFERROR(VLOOKUP($BD16,'DADOS_CRIACAO'!$H$2:$K$20,4,FALSE),0)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IFERROR(MATCH($ED16,$Y$2:$Y$11,0),0)</f>
        <v/>
      </c>
      <c r="EM16" s="161">
        <f>IF($EL16=0,0,INDEX($AB$2:$AB$11,$EL16))</f>
        <v/>
      </c>
      <c r="EN16" s="161">
        <f>IFERROR(VLOOKUP(SUBSTITUTE(SUBSTITUTE(SUBSTITUTE($EE16,"~","~~"),"*","~*"),"?","~?"),'DADOS_MELHORIAS'!$O$2:$W$113,4,FALSE),0)</f>
        <v/>
      </c>
      <c r="EO16" s="161">
        <f>IFERROR(VLOOKUP(SUBSTITUTE(SUBSTITUTE(SUBSTITUTE($EF16,"~","~~"),"*","~*"),"?","~?"),'DADOS_MELHORIAS'!$O$2:$W$113,4,FALSE),0)</f>
        <v/>
      </c>
      <c r="EP16" s="161">
        <f>IFERROR(VLOOKUP(SUBSTITUTE(SUBSTITUTE(SUBSTITUTE($EG16,"~","~~"),"*","~*"),"?","~?"),'DADOS_MELHORIAS'!$O$2:$W$113,4,FALSE),0)</f>
        <v/>
      </c>
      <c r="EQ16" s="161">
        <f>IFERROR(VLOOKUP(SUBSTITUTE(SUBSTITUTE(SUBSTITUTE($EH16,"~","~~"),"*","~*"),"?","~?"),'DADOS_MELHORIAS'!$O$2:$W$113,4,FALSE),0)</f>
        <v/>
      </c>
      <c r="ER16" s="161">
        <f>IF($EL16=0,0,INDEX($AC$2:$AC$11,$EL16))</f>
        <v/>
      </c>
      <c r="ES16" s="161">
        <f>IFERROR(VLOOKUP(SUBSTITUTE(SUBSTITUTE(SUBSTITUTE($EE16,"~","~~"),"*","~*"),"?","~?"),'DADOS_MELHORIAS'!$O$2:$W$113,5,FALSE),0)</f>
        <v/>
      </c>
      <c r="ET16" s="161">
        <f>IFERROR(VLOOKUP(SUBSTITUTE(SUBSTITUTE(SUBSTITUTE($EF16,"~","~~"),"*","~*"),"?","~?"),'DADOS_MELHORIAS'!$O$2:$W$113,5,FALSE),0)</f>
        <v/>
      </c>
      <c r="EU16" s="161">
        <f>IFERROR(VLOOKUP(SUBSTITUTE(SUBSTITUTE(SUBSTITUTE($EG16,"~","~~"),"*","~*"),"?","~?"),'DADOS_MELHORIAS'!$O$2:$W$113,5,FALSE),0)</f>
        <v/>
      </c>
      <c r="EV16" s="161">
        <f>IFERROR(VLOOKUP(SUBSTITUTE(SUBSTITUTE(SUBSTITUTE($EH16,"~","~~"),"*","~*"),"?","~?"),'DADOS_MELHORIAS'!$O$2:$W$113,5,FALSE),0)</f>
        <v/>
      </c>
      <c r="EW16" s="161">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1">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1">
        <f>IF($EL16=0,0,INDEX($AD$2:$AD$11,$EL16))</f>
        <v/>
      </c>
      <c r="EZ16" s="161">
        <f>IF($EL16=0,0,INDEX($AE$2:$AE$11,$EL16))</f>
        <v/>
      </c>
      <c r="FA16" s="161">
        <f>IF($EL16=0,0,INDEX($AG$2:$AG$11,$EL16))</f>
        <v/>
      </c>
      <c r="FB16" s="161">
        <f>IFERROR(VLOOKUP(SUBSTITUTE(SUBSTITUTE(SUBSTITUTE($EI16,"~","~~"),"*","~*"),"?","~?"),'DADOS_RESTRICOES'!$M$2:$Q$54,3,FALSE),0)</f>
        <v/>
      </c>
      <c r="FC16" s="161">
        <f>IFERROR(VLOOKUP(SUBSTITUTE(SUBSTITUTE(SUBSTITUTE($EJ16,"~","~~"),"*","~*"),"?","~?"),'DADOS_RESTRICOES'!$M$2:$Q$54,3,FALSE),0)</f>
        <v/>
      </c>
      <c r="FD16" s="161">
        <f>IFERROR(VLOOKUP(SUBSTITUTE(SUBSTITUTE(SUBSTITUTE($EI16,"~","~~"),"*","~*"),"?","~?"),'DADOS_RESTRICOES'!$M$2:$Q$54,2,FALSE),"")</f>
        <v/>
      </c>
      <c r="FE16" s="161">
        <f>IFERROR(VLOOKUP(SUBSTITUTE(SUBSTITUTE(SUBSTITUTE($EJ16,"~","~~"),"*","~*"),"?","~?"),'DADOS_RESTRICOES'!$M$2:$Q$54,2,FALSE),"")</f>
        <v/>
      </c>
      <c r="FF16" s="161">
        <f>COUNTIF($EM16:$EQ16,1)</f>
        <v/>
      </c>
      <c r="FG16" s="161">
        <f>COUNTIF($EM16:$EQ16,2)</f>
        <v/>
      </c>
      <c r="FH16" s="161">
        <f>COUNTIF($EM16:$EQ16,3)</f>
        <v/>
      </c>
      <c r="FI16" s="161">
        <f>COUNTIF($EM16:$EQ16,4)</f>
        <v/>
      </c>
      <c r="FJ16" s="161">
        <f>COUNTIF($EM16:$EQ16,5)</f>
        <v/>
      </c>
      <c r="FK16" s="161">
        <f>COUNTIF($EM16:$EQ16,6)</f>
        <v/>
      </c>
      <c r="FL16" s="161">
        <f>COUNTIF($FB16:$FC16,1)</f>
        <v/>
      </c>
      <c r="FM16" s="161">
        <f>COUNTIF($FB16:$FC16,2)+$EY16</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(IF(COUNTIF($KW16:$KZ16,"Salto")&gt;0,1,0)+IF(COUNTIF($KW16:$KZ16,"Queima")&gt;0,1,0)+IF(COUNTIF($KW16:$KZ16,"Estilhaço")&gt;0,1,0))*FLOOR($FV16/2,1)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inteira",IF(COUNTIF($FD16:$FE16,"Atrasar")&gt;0,IF(COUNTIF($FD16:$FE16,"Carregar")&gt;0,"Rodada +1 turno","Rodada inteira"),IF(COUNTIF($KW16:$KZ16,"Rápido")&gt;0,"Bônus",IF(COUNTIF($KW16:$KZ16,"Reação")&gt;0,"Reação","Padrão"))&amp;IF(COUNTIF($FD16:$FE16,"Carregar")&gt;0," +1 turno",""))))</f>
        <v/>
      </c>
      <c r="GT16" s="161">
        <f>IF(OR($EK16=0,$EL16=0),"",IF(COUNTIF($KW16:$KZ16,"Inescapável")&gt;0,"Automático",IF(COUNTIF($KW16:$KZ16,"Certeiro")&gt;0,"TR para metade",IF(AND($EX16&gt;0,$FA16=0,INDEX($AF$2:$AF$11,$EL16)="Acerto"),"Acerto + TR",INDEX($AF$2:$AF$11,$EL16)))))</f>
        <v/>
      </c>
      <c r="GU16" s="161">
        <f>IF(OR($EK16=0,$EL16=0),"",IF(OR($EZ16&gt;=2,$FV16=0),UPPER(LEFT(INDEX($GE16:$GK16,1,$EB16),1))&amp;MID(INDEX($GE16:$GK16,1,$EB16),2,99),UPPER(LEFT(INDEX($GE16:$GK16,1,$EB16),1))&amp;MID(INDEX($GE16:$GK16,1,$EB16),2,99)&amp;" = "&amp;FLOOR($FV16*4.5,1)&amp;IF($FW16&gt;0," · +"&amp;$FW16&amp;"d8","")))</f>
        <v/>
      </c>
      <c r="GV16" s="161">
        <f>COUNTIF($KW16:$KZ16,"Longe")+3*COUNTIF($KW16:$KZ16,"Muito Longe")</f>
        <v/>
      </c>
      <c r="GW16" s="161">
        <f>COUNTIF($KW16:$KZ16,"Maior")+3*COUNTIF($KW16:$KZ16,"Muito Maior")</f>
        <v/>
      </c>
      <c r="GX16" s="161">
        <f>IF($EL16=0,0,CHOOSE(1+INDEX($AH$2:$AH$11,$EL16),0,$GV16,$GW16,$GV16+$GW16))</f>
        <v/>
      </c>
      <c r="GY16" s="161">
        <f>IF($EL16=0,0,CHOOSE(1+INDEX($AI$2:$AI$11,$EL16),0,$GV16,$GW16,$GV16+$GW16))</f>
        <v/>
      </c>
      <c r="GZ16" s="161">
        <f>IF(OR($EK16=0,$EL16=0),"",INDEX($AP$2:$AU$31,($EL16-1)*3+IF($EB16&gt;=6,3,2),1+MIN(5,$GX16))&amp;INDEX($AV$2:$BA$31,($EL16-1)*3+IF($EB16&gt;=6,3,2),1+MIN(5,$GY16))&amp;IF(INDEX($AJ$2:$AJ$11,$EL16)=1,IF(COUNTIF($KW16:$KZ16,"Mais Um")&gt;0," · +"&amp;COUNTIF($KW16:$KZ16,"Mais Um")&amp;IF(COUNTIF($KW16:$KZ16,"Mais Um")&gt;1," alvos"," alvo"),"")&amp;IF(COUNTIF($KW16:$KZ16,"Rajada")&gt;0,"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$BE17+3*IFERROR(VLOOKUP($BD17,'DADOS_CRIACAO'!$H$2:$K$20,3,FALSE),0)</f>
        <v/>
      </c>
      <c r="BG17" s="161">
        <f>IFERROR(VLOOKUP($BD17,'DADOS_CRIACAO'!$H$2:$K$20,4,FALSE),0)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IFERROR(MATCH($ED17,$Y$2:$Y$11,0),0)</f>
        <v/>
      </c>
      <c r="EM17" s="161">
        <f>IF($EL17=0,0,INDEX($AB$2:$AB$11,$EL17))</f>
        <v/>
      </c>
      <c r="EN17" s="161">
        <f>IFERROR(VLOOKUP(SUBSTITUTE(SUBSTITUTE(SUBSTITUTE($EE17,"~","~~"),"*","~*"),"?","~?"),'DADOS_MELHORIAS'!$O$2:$W$113,4,FALSE),0)</f>
        <v/>
      </c>
      <c r="EO17" s="161">
        <f>IFERROR(VLOOKUP(SUBSTITUTE(SUBSTITUTE(SUBSTITUTE($EF17,"~","~~"),"*","~*"),"?","~?"),'DADOS_MELHORIAS'!$O$2:$W$113,4,FALSE),0)</f>
        <v/>
      </c>
      <c r="EP17" s="161">
        <f>IFERROR(VLOOKUP(SUBSTITUTE(SUBSTITUTE(SUBSTITUTE($EG17,"~","~~"),"*","~*"),"?","~?"),'DADOS_MELHORIAS'!$O$2:$W$113,4,FALSE),0)</f>
        <v/>
      </c>
      <c r="EQ17" s="161">
        <f>IFERROR(VLOOKUP(SUBSTITUTE(SUBSTITUTE(SUBSTITUTE($EH17,"~","~~"),"*","~*"),"?","~?"),'DADOS_MELHORIAS'!$O$2:$W$113,4,FALSE),0)</f>
        <v/>
      </c>
      <c r="ER17" s="161">
        <f>IF($EL17=0,0,INDEX($AC$2:$AC$11,$EL17))</f>
        <v/>
      </c>
      <c r="ES17" s="161">
        <f>IFERROR(VLOOKUP(SUBSTITUTE(SUBSTITUTE(SUBSTITUTE($EE17,"~","~~"),"*","~*"),"?","~?"),'DADOS_MELHORIAS'!$O$2:$W$113,5,FALSE),0)</f>
        <v/>
      </c>
      <c r="ET17" s="161">
        <f>IFERROR(VLOOKUP(SUBSTITUTE(SUBSTITUTE(SUBSTITUTE($EF17,"~","~~"),"*","~*"),"?","~?"),'DADOS_MELHORIAS'!$O$2:$W$113,5,FALSE),0)</f>
        <v/>
      </c>
      <c r="EU17" s="161">
        <f>IFERROR(VLOOKUP(SUBSTITUTE(SUBSTITUTE(SUBSTITUTE($EG17,"~","~~"),"*","~*"),"?","~?"),'DADOS_MELHORIAS'!$O$2:$W$113,5,FALSE),0)</f>
        <v/>
      </c>
      <c r="EV17" s="161">
        <f>IFERROR(VLOOKUP(SUBSTITUTE(SUBSTITUTE(SUBSTITUTE($EH17,"~","~~"),"*","~*"),"?","~?"),'DADOS_MELHORIAS'!$O$2:$W$113,5,FALSE),0)</f>
        <v/>
      </c>
      <c r="EW17" s="161">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1">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1">
        <f>IF($EL17=0,0,INDEX($AD$2:$AD$11,$EL17))</f>
        <v/>
      </c>
      <c r="EZ17" s="161">
        <f>IF($EL17=0,0,INDEX($AE$2:$AE$11,$EL17))</f>
        <v/>
      </c>
      <c r="FA17" s="161">
        <f>IF($EL17=0,0,INDEX($AG$2:$AG$11,$EL17))</f>
        <v/>
      </c>
      <c r="FB17" s="161">
        <f>IFERROR(VLOOKUP(SUBSTITUTE(SUBSTITUTE(SUBSTITUTE($EI17,"~","~~"),"*","~*"),"?","~?"),'DADOS_RESTRICOES'!$M$2:$Q$54,3,FALSE),0)</f>
        <v/>
      </c>
      <c r="FC17" s="161">
        <f>IFERROR(VLOOKUP(SUBSTITUTE(SUBSTITUTE(SUBSTITUTE($EJ17,"~","~~"),"*","~*"),"?","~?"),'DADOS_RESTRICOES'!$M$2:$Q$54,3,FALSE),0)</f>
        <v/>
      </c>
      <c r="FD17" s="161">
        <f>IFERROR(VLOOKUP(SUBSTITUTE(SUBSTITUTE(SUBSTITUTE($EI17,"~","~~"),"*","~*"),"?","~?"),'DADOS_RESTRICOES'!$M$2:$Q$54,2,FALSE),"")</f>
        <v/>
      </c>
      <c r="FE17" s="161">
        <f>IFERROR(VLOOKUP(SUBSTITUTE(SUBSTITUTE(SUBSTITUTE($EJ17,"~","~~"),"*","~*"),"?","~?"),'DADOS_RESTRICOES'!$M$2:$Q$54,2,FALSE),"")</f>
        <v/>
      </c>
      <c r="FF17" s="161">
        <f>COUNTIF($EM17:$EQ17,1)</f>
        <v/>
      </c>
      <c r="FG17" s="161">
        <f>COUNTIF($EM17:$EQ17,2)</f>
        <v/>
      </c>
      <c r="FH17" s="161">
        <f>COUNTIF($EM17:$EQ17,3)</f>
        <v/>
      </c>
      <c r="FI17" s="161">
        <f>COUNTIF($EM17:$EQ17,4)</f>
        <v/>
      </c>
      <c r="FJ17" s="161">
        <f>COUNTIF($EM17:$EQ17,5)</f>
        <v/>
      </c>
      <c r="FK17" s="161">
        <f>COUNTIF($EM17:$EQ17,6)</f>
        <v/>
      </c>
      <c r="FL17" s="161">
        <f>COUNTIF($FB17:$FC17,1)</f>
        <v/>
      </c>
      <c r="FM17" s="161">
        <f>COUNTIF($FB17:$FC17,2)+$EY17</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(IF(COUNTIF($KW17:$KZ17,"Salto")&gt;0,1,0)+IF(COUNTIF($KW17:$KZ17,"Queima")&gt;0,1,0)+IF(COUNTIF($KW17:$KZ17,"Estilhaço")&gt;0,1,0))*FLOOR($FV17/2,1)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inteira",IF(COUNTIF($FD17:$FE17,"Atrasar")&gt;0,IF(COUNTIF($FD17:$FE17,"Carregar")&gt;0,"Rodada +1 turno","Rodada inteira"),IF(COUNTIF($KW17:$KZ17,"Rápido")&gt;0,"Bônus",IF(COUNTIF($KW17:$KZ17,"Reação")&gt;0,"Reação","Padrão"))&amp;IF(COUNTIF($FD17:$FE17,"Carregar")&gt;0," +1 turno",""))))</f>
        <v/>
      </c>
      <c r="GT17" s="161">
        <f>IF(OR($EK17=0,$EL17=0),"",IF(COUNTIF($KW17:$KZ17,"Inescapável")&gt;0,"Automático",IF(COUNTIF($KW17:$KZ17,"Certeiro")&gt;0,"TR para metade",IF(AND($EX17&gt;0,$FA17=0,INDEX($AF$2:$AF$11,$EL17)="Acerto"),"Acerto + TR",INDEX($AF$2:$AF$11,$EL17)))))</f>
        <v/>
      </c>
      <c r="GU17" s="161">
        <f>IF(OR($EK17=0,$EL17=0),"",IF(OR($EZ17&gt;=2,$FV17=0),UPPER(LEFT(INDEX($GE17:$GK17,1,$EB17),1))&amp;MID(INDEX($GE17:$GK17,1,$EB17),2,99),UPPER(LEFT(INDEX($GE17:$GK17,1,$EB17),1))&amp;MID(INDEX($GE17:$GK17,1,$EB17),2,99)&amp;" = "&amp;FLOOR($FV17*4.5,1)&amp;IF($FW17&gt;0," · +"&amp;$FW17&amp;"d8","")))</f>
        <v/>
      </c>
      <c r="GV17" s="161">
        <f>COUNTIF($KW17:$KZ17,"Longe")+3*COUNTIF($KW17:$KZ17,"Muito Longe")</f>
        <v/>
      </c>
      <c r="GW17" s="161">
        <f>COUNTIF($KW17:$KZ17,"Maior")+3*COUNTIF($KW17:$KZ17,"Muito Maior")</f>
        <v/>
      </c>
      <c r="GX17" s="161">
        <f>IF($EL17=0,0,CHOOSE(1+INDEX($AH$2:$AH$11,$EL17),0,$GV17,$GW17,$GV17+$GW17))</f>
        <v/>
      </c>
      <c r="GY17" s="161">
        <f>IF($EL17=0,0,CHOOSE(1+INDEX($AI$2:$AI$11,$EL17),0,$GV17,$GW17,$GV17+$GW17))</f>
        <v/>
      </c>
      <c r="GZ17" s="161">
        <f>IF(OR($EK17=0,$EL17=0),"",INDEX($AP$2:$AU$31,($EL17-1)*3+IF($EB17&gt;=6,3,2),1+MIN(5,$GX17))&amp;INDEX($AV$2:$BA$31,($EL17-1)*3+IF($EB17&gt;=6,3,2),1+MIN(5,$GY17))&amp;IF(INDEX($AJ$2:$AJ$11,$EL17)=1,IF(COUNTIF($KW17:$KZ17,"Mais Um")&gt;0," · +"&amp;COUNTIF($KW17:$KZ17,"Mais Um")&amp;IF(COUNTIF($KW17:$KZ17,"Mais Um")&gt;1," alvos"," alvo"),"")&amp;IF(COUNTIF($KW17:$KZ17,"Rajada")&gt;0,"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IFERROR(VLOOKUP('FICHA AMALDIÇOADA'!$D$379,$BS$2:$BY$24,2,FALSE),0)+IFERROR(VLOOKUP('FICHA AMALDIÇOADA'!$J$379,$BS$2:$BY$24,2,FALSE),0)+IFERROR(VLOOKUP('FICHA AMALDIÇOADA'!$P$379,$BS$2:$BY$24,2,FALSE),0)+IFERROR(VLOOKUP('FICHA AMALDIÇOADA'!$D$387,$BS$2:$BY$24,2,FALSE),0)+IFERROR(VLOOKUP('FICHA AMALDIÇOADA'!$J$387,$BS$2:$BY$24,2,FALSE),0)+$HM$16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$BE18+3*IFERROR(VLOOKUP($BD18,'DADOS_CRIACAO'!$H$2:$K$20,3,FALSE),0)</f>
        <v/>
      </c>
      <c r="BG18" s="161">
        <f>IFERROR(VLOOKUP($BD18,'DADOS_CRIACAO'!$H$2:$K$20,4,FALSE),0)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IFERROR(MATCH($ED18,$Y$2:$Y$11,0),0)</f>
        <v/>
      </c>
      <c r="EM18" s="161">
        <f>IF($EL18=0,0,INDEX($AB$2:$AB$11,$EL18))</f>
        <v/>
      </c>
      <c r="EN18" s="161">
        <f>IFERROR(VLOOKUP(SUBSTITUTE(SUBSTITUTE(SUBSTITUTE($EE18,"~","~~"),"*","~*"),"?","~?"),'DADOS_MELHORIAS'!$O$2:$W$113,4,FALSE),0)</f>
        <v/>
      </c>
      <c r="EO18" s="161">
        <f>IFERROR(VLOOKUP(SUBSTITUTE(SUBSTITUTE(SUBSTITUTE($EF18,"~","~~"),"*","~*"),"?","~?"),'DADOS_MELHORIAS'!$O$2:$W$113,4,FALSE),0)</f>
        <v/>
      </c>
      <c r="EP18" s="161">
        <f>IFERROR(VLOOKUP(SUBSTITUTE(SUBSTITUTE(SUBSTITUTE($EG18,"~","~~"),"*","~*"),"?","~?"),'DADOS_MELHORIAS'!$O$2:$W$113,4,FALSE),0)</f>
        <v/>
      </c>
      <c r="EQ18" s="161">
        <f>IFERROR(VLOOKUP(SUBSTITUTE(SUBSTITUTE(SUBSTITUTE($EH18,"~","~~"),"*","~*"),"?","~?"),'DADOS_MELHORIAS'!$O$2:$W$113,4,FALSE),0)</f>
        <v/>
      </c>
      <c r="ER18" s="161">
        <f>IF($EL18=0,0,INDEX($AC$2:$AC$11,$EL18))</f>
        <v/>
      </c>
      <c r="ES18" s="161">
        <f>IFERROR(VLOOKUP(SUBSTITUTE(SUBSTITUTE(SUBSTITUTE($EE18,"~","~~"),"*","~*"),"?","~?"),'DADOS_MELHORIAS'!$O$2:$W$113,5,FALSE),0)</f>
        <v/>
      </c>
      <c r="ET18" s="161">
        <f>IFERROR(VLOOKUP(SUBSTITUTE(SUBSTITUTE(SUBSTITUTE($EF18,"~","~~"),"*","~*"),"?","~?"),'DADOS_MELHORIAS'!$O$2:$W$113,5,FALSE),0)</f>
        <v/>
      </c>
      <c r="EU18" s="161">
        <f>IFERROR(VLOOKUP(SUBSTITUTE(SUBSTITUTE(SUBSTITUTE($EG18,"~","~~"),"*","~*"),"?","~?"),'DADOS_MELHORIAS'!$O$2:$W$113,5,FALSE),0)</f>
        <v/>
      </c>
      <c r="EV18" s="161">
        <f>IFERROR(VLOOKUP(SUBSTITUTE(SUBSTITUTE(SUBSTITUTE($EH18,"~","~~"),"*","~*"),"?","~?"),'DADOS_MELHORIAS'!$O$2:$W$113,5,FALSE),0)</f>
        <v/>
      </c>
      <c r="EW18" s="161">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1">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1">
        <f>IF($EL18=0,0,INDEX($AD$2:$AD$11,$EL18))</f>
        <v/>
      </c>
      <c r="EZ18" s="161">
        <f>IF($EL18=0,0,INDEX($AE$2:$AE$11,$EL18))</f>
        <v/>
      </c>
      <c r="FA18" s="161">
        <f>IF($EL18=0,0,INDEX($AG$2:$AG$11,$EL18))</f>
        <v/>
      </c>
      <c r="FB18" s="161">
        <f>IFERROR(VLOOKUP(SUBSTITUTE(SUBSTITUTE(SUBSTITUTE($EI18,"~","~~"),"*","~*"),"?","~?"),'DADOS_RESTRICOES'!$M$2:$Q$54,3,FALSE),0)</f>
        <v/>
      </c>
      <c r="FC18" s="161">
        <f>IFERROR(VLOOKUP(SUBSTITUTE(SUBSTITUTE(SUBSTITUTE($EJ18,"~","~~"),"*","~*"),"?","~?"),'DADOS_RESTRICOES'!$M$2:$Q$54,3,FALSE),0)</f>
        <v/>
      </c>
      <c r="FD18" s="161">
        <f>IFERROR(VLOOKUP(SUBSTITUTE(SUBSTITUTE(SUBSTITUTE($EI18,"~","~~"),"*","~*"),"?","~?"),'DADOS_RESTRICOES'!$M$2:$Q$54,2,FALSE),"")</f>
        <v/>
      </c>
      <c r="FE18" s="161">
        <f>IFERROR(VLOOKUP(SUBSTITUTE(SUBSTITUTE(SUBSTITUTE($EJ18,"~","~~"),"*","~*"),"?","~?"),'DADOS_RESTRICOES'!$M$2:$Q$54,2,FALSE),"")</f>
        <v/>
      </c>
      <c r="FF18" s="161">
        <f>COUNTIF($EM18:$EQ18,1)</f>
        <v/>
      </c>
      <c r="FG18" s="161">
        <f>COUNTIF($EM18:$EQ18,2)</f>
        <v/>
      </c>
      <c r="FH18" s="161">
        <f>COUNTIF($EM18:$EQ18,3)</f>
        <v/>
      </c>
      <c r="FI18" s="161">
        <f>COUNTIF($EM18:$EQ18,4)</f>
        <v/>
      </c>
      <c r="FJ18" s="161">
        <f>COUNTIF($EM18:$EQ18,5)</f>
        <v/>
      </c>
      <c r="FK18" s="161">
        <f>COUNTIF($EM18:$EQ18,6)</f>
        <v/>
      </c>
      <c r="FL18" s="161">
        <f>COUNTIF($FB18:$FC18,1)</f>
        <v/>
      </c>
      <c r="FM18" s="161">
        <f>COUNTIF($FB18:$FC18,2)+$EY18</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(IF(COUNTIF($KW18:$KZ18,"Salto")&gt;0,1,0)+IF(COUNTIF($KW18:$KZ18,"Queima")&gt;0,1,0)+IF(COUNTIF($KW18:$KZ18,"Estilhaço")&gt;0,1,0))*FLOOR($FV18/2,1)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inteira",IF(COUNTIF($FD18:$FE18,"Atrasar")&gt;0,IF(COUNTIF($FD18:$FE18,"Carregar")&gt;0,"Rodada +1 turno","Rodada inteira"),IF(COUNTIF($KW18:$KZ18,"Rápido")&gt;0,"Bônus",IF(COUNTIF($KW18:$KZ18,"Reação")&gt;0,"Reação","Padrão"))&amp;IF(COUNTIF($FD18:$FE18,"Carregar")&gt;0," +1 turno",""))))</f>
        <v/>
      </c>
      <c r="GT18" s="161">
        <f>IF(OR($EK18=0,$EL18=0),"",IF(COUNTIF($KW18:$KZ18,"Inescapável")&gt;0,"Automático",IF(COUNTIF($KW18:$KZ18,"Certeiro")&gt;0,"TR para metade",IF(AND($EX18&gt;0,$FA18=0,INDEX($AF$2:$AF$11,$EL18)="Acerto"),"Acerto + TR",INDEX($AF$2:$AF$11,$EL18)))))</f>
        <v/>
      </c>
      <c r="GU18" s="161">
        <f>IF(OR($EK18=0,$EL18=0),"",IF(OR($EZ18&gt;=2,$FV18=0),UPPER(LEFT(INDEX($GE18:$GK18,1,$EB18),1))&amp;MID(INDEX($GE18:$GK18,1,$EB18),2,99),UPPER(LEFT(INDEX($GE18:$GK18,1,$EB18),1))&amp;MID(INDEX($GE18:$GK18,1,$EB18),2,99)&amp;" = "&amp;FLOOR($FV18*4.5,1)&amp;IF($FW18&gt;0," · +"&amp;$FW18&amp;"d8","")))</f>
        <v/>
      </c>
      <c r="GV18" s="161">
        <f>COUNTIF($KW18:$KZ18,"Longe")+3*COUNTIF($KW18:$KZ18,"Muito Longe")</f>
        <v/>
      </c>
      <c r="GW18" s="161">
        <f>COUNTIF($KW18:$KZ18,"Maior")+3*COUNTIF($KW18:$KZ18,"Muito Maior")</f>
        <v/>
      </c>
      <c r="GX18" s="161">
        <f>IF($EL18=0,0,CHOOSE(1+INDEX($AH$2:$AH$11,$EL18),0,$GV18,$GW18,$GV18+$GW18))</f>
        <v/>
      </c>
      <c r="GY18" s="161">
        <f>IF($EL18=0,0,CHOOSE(1+INDEX($AI$2:$AI$11,$EL18),0,$GV18,$GW18,$GV18+$GW18))</f>
        <v/>
      </c>
      <c r="GZ18" s="161">
        <f>IF(OR($EK18=0,$EL18=0),"",INDEX($AP$2:$AU$31,($EL18-1)*3+IF($EB18&gt;=6,3,2),1+MIN(5,$GX18))&amp;INDEX($AV$2:$BA$31,($EL18-1)*3+IF($EB18&gt;=6,3,2),1+MIN(5,$GY18))&amp;IF(INDEX($AJ$2:$AJ$11,$EL18)=1,IF(COUNTIF($KW18:$KZ18,"Mais Um")&gt;0," · +"&amp;COUNTIF($KW18:$KZ18,"Mais Um")&amp;IF(COUNTIF($KW18:$KZ18,"Mais Um")&gt;1," alvos"," alvo"),"")&amp;IF(COUNTIF($KW18:$KZ18,"Rajada")&gt;0,"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IF(OR(DADOS_AM!$HM$31&lt;&gt;'CONFIGURAÇÃO'!$G$157,DADOS_AM!$HM$32&lt;&gt;'CONFIGURAÇÃO'!$G$158,'CONFIGURAÇÃO'!$G$159&lt;0),"⚠ ","")&amp;DADOS_AM!$HM$31&amp;" de "&amp;'CONFIGURAÇÃO'!$G$157&amp;" · "&amp;DADOS_AM!$HM$32&amp;" de "&amp;'CONFIGURAÇÃO'!$G$158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$BE19+3*IFERROR(VLOOKUP($BD19,'DADOS_CRIACAO'!$H$2:$K$20,3,FALSE),0)</f>
        <v/>
      </c>
      <c r="BG19" s="161">
        <f>IFERROR(VLOOKUP($BD19,'DADOS_CRIACAO'!$H$2:$K$20,4,FALSE),0)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IFERROR(MATCH($ED19,$Y$2:$Y$11,0),0)</f>
        <v/>
      </c>
      <c r="EM19" s="161">
        <f>IF($EL19=0,0,INDEX($AB$2:$AB$11,$EL19))</f>
        <v/>
      </c>
      <c r="EN19" s="161">
        <f>IFERROR(VLOOKUP(SUBSTITUTE(SUBSTITUTE(SUBSTITUTE($EE19,"~","~~"),"*","~*"),"?","~?"),'DADOS_MELHORIAS'!$O$2:$W$113,4,FALSE),0)</f>
        <v/>
      </c>
      <c r="EO19" s="161">
        <f>IFERROR(VLOOKUP(SUBSTITUTE(SUBSTITUTE(SUBSTITUTE($EF19,"~","~~"),"*","~*"),"?","~?"),'DADOS_MELHORIAS'!$O$2:$W$113,4,FALSE),0)</f>
        <v/>
      </c>
      <c r="EP19" s="161">
        <f>IFERROR(VLOOKUP(SUBSTITUTE(SUBSTITUTE(SUBSTITUTE($EG19,"~","~~"),"*","~*"),"?","~?"),'DADOS_MELHORIAS'!$O$2:$W$113,4,FALSE),0)</f>
        <v/>
      </c>
      <c r="EQ19" s="161">
        <f>IFERROR(VLOOKUP(SUBSTITUTE(SUBSTITUTE(SUBSTITUTE($EH19,"~","~~"),"*","~*"),"?","~?"),'DADOS_MELHORIAS'!$O$2:$W$113,4,FALSE),0)</f>
        <v/>
      </c>
      <c r="ER19" s="161">
        <f>IF($EL19=0,0,INDEX($AC$2:$AC$11,$EL19))</f>
        <v/>
      </c>
      <c r="ES19" s="161">
        <f>IFERROR(VLOOKUP(SUBSTITUTE(SUBSTITUTE(SUBSTITUTE($EE19,"~","~~"),"*","~*"),"?","~?"),'DADOS_MELHORIAS'!$O$2:$W$113,5,FALSE),0)</f>
        <v/>
      </c>
      <c r="ET19" s="161">
        <f>IFERROR(VLOOKUP(SUBSTITUTE(SUBSTITUTE(SUBSTITUTE($EF19,"~","~~"),"*","~*"),"?","~?"),'DADOS_MELHORIAS'!$O$2:$W$113,5,FALSE),0)</f>
        <v/>
      </c>
      <c r="EU19" s="161">
        <f>IFERROR(VLOOKUP(SUBSTITUTE(SUBSTITUTE(SUBSTITUTE($EG19,"~","~~"),"*","~*"),"?","~?"),'DADOS_MELHORIAS'!$O$2:$W$113,5,FALSE),0)</f>
        <v/>
      </c>
      <c r="EV19" s="161">
        <f>IFERROR(VLOOKUP(SUBSTITUTE(SUBSTITUTE(SUBSTITUTE($EH19,"~","~~"),"*","~*"),"?","~?"),'DADOS_MELHORIAS'!$O$2:$W$113,5,FALSE),0)</f>
        <v/>
      </c>
      <c r="EW19" s="161">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1">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1">
        <f>IF($EL19=0,0,INDEX($AD$2:$AD$11,$EL19))</f>
        <v/>
      </c>
      <c r="EZ19" s="161">
        <f>IF($EL19=0,0,INDEX($AE$2:$AE$11,$EL19))</f>
        <v/>
      </c>
      <c r="FA19" s="161">
        <f>IF($EL19=0,0,INDEX($AG$2:$AG$11,$EL19))</f>
        <v/>
      </c>
      <c r="FB19" s="161">
        <f>IFERROR(VLOOKUP(SUBSTITUTE(SUBSTITUTE(SUBSTITUTE($EI19,"~","~~"),"*","~*"),"?","~?"),'DADOS_RESTRICOES'!$M$2:$Q$54,3,FALSE),0)</f>
        <v/>
      </c>
      <c r="FC19" s="161">
        <f>IFERROR(VLOOKUP(SUBSTITUTE(SUBSTITUTE(SUBSTITUTE($EJ19,"~","~~"),"*","~*"),"?","~?"),'DADOS_RESTRICOES'!$M$2:$Q$54,3,FALSE),0)</f>
        <v/>
      </c>
      <c r="FD19" s="161">
        <f>IFERROR(VLOOKUP(SUBSTITUTE(SUBSTITUTE(SUBSTITUTE($EI19,"~","~~"),"*","~*"),"?","~?"),'DADOS_RESTRICOES'!$M$2:$Q$54,2,FALSE),"")</f>
        <v/>
      </c>
      <c r="FE19" s="161">
        <f>IFERROR(VLOOKUP(SUBSTITUTE(SUBSTITUTE(SUBSTITUTE($EJ19,"~","~~"),"*","~*"),"?","~?"),'DADOS_RESTRICOES'!$M$2:$Q$54,2,FALSE),"")</f>
        <v/>
      </c>
      <c r="FF19" s="161">
        <f>COUNTIF($EM19:$EQ19,1)</f>
        <v/>
      </c>
      <c r="FG19" s="161">
        <f>COUNTIF($EM19:$EQ19,2)</f>
        <v/>
      </c>
      <c r="FH19" s="161">
        <f>COUNTIF($EM19:$EQ19,3)</f>
        <v/>
      </c>
      <c r="FI19" s="161">
        <f>COUNTIF($EM19:$EQ19,4)</f>
        <v/>
      </c>
      <c r="FJ19" s="161">
        <f>COUNTIF($EM19:$EQ19,5)</f>
        <v/>
      </c>
      <c r="FK19" s="161">
        <f>COUNTIF($EM19:$EQ19,6)</f>
        <v/>
      </c>
      <c r="FL19" s="161">
        <f>COUNTIF($FB19:$FC19,1)</f>
        <v/>
      </c>
      <c r="FM19" s="161">
        <f>COUNTIF($FB19:$FC19,2)+$EY19</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(IF(COUNTIF($KW19:$KZ19,"Salto")&gt;0,1,0)+IF(COUNTIF($KW19:$KZ19,"Queima")&gt;0,1,0)+IF(COUNTIF($KW19:$KZ19,"Estilhaço")&gt;0,1,0))*FLOOR($FV19/2,1)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inteira",IF(COUNTIF($FD19:$FE19,"Atrasar")&gt;0,IF(COUNTIF($FD19:$FE19,"Carregar")&gt;0,"Rodada +1 turno","Rodada inteira"),IF(COUNTIF($KW19:$KZ19,"Rápido")&gt;0,"Bônus",IF(COUNTIF($KW19:$KZ19,"Reação")&gt;0,"Reação","Padrão"))&amp;IF(COUNTIF($FD19:$FE19,"Carregar")&gt;0," +1 turno",""))))</f>
        <v/>
      </c>
      <c r="GT19" s="161">
        <f>IF(OR($EK19=0,$EL19=0),"",IF(COUNTIF($KW19:$KZ19,"Inescapável")&gt;0,"Automático",IF(COUNTIF($KW19:$KZ19,"Certeiro")&gt;0,"TR para metade",IF(AND($EX19&gt;0,$FA19=0,INDEX($AF$2:$AF$11,$EL19)="Acerto"),"Acerto + TR",INDEX($AF$2:$AF$11,$EL19)))))</f>
        <v/>
      </c>
      <c r="GU19" s="161">
        <f>IF(OR($EK19=0,$EL19=0),"",IF(OR($EZ19&gt;=2,$FV19=0),UPPER(LEFT(INDEX($GE19:$GK19,1,$EB19),1))&amp;MID(INDEX($GE19:$GK19,1,$EB19),2,99),UPPER(LEFT(INDEX($GE19:$GK19,1,$EB19),1))&amp;MID(INDEX($GE19:$GK19,1,$EB19),2,99)&amp;" = "&amp;FLOOR($FV19*4.5,1)&amp;IF($FW19&gt;0," · +"&amp;$FW19&amp;"d8","")))</f>
        <v/>
      </c>
      <c r="GV19" s="161">
        <f>COUNTIF($KW19:$KZ19,"Longe")+3*COUNTIF($KW19:$KZ19,"Muito Longe")</f>
        <v/>
      </c>
      <c r="GW19" s="161">
        <f>COUNTIF($KW19:$KZ19,"Maior")+3*COUNTIF($KW19:$KZ19,"Muito Maior")</f>
        <v/>
      </c>
      <c r="GX19" s="161">
        <f>IF($EL19=0,0,CHOOSE(1+INDEX($AH$2:$AH$11,$EL19),0,$GV19,$GW19,$GV19+$GW19))</f>
        <v/>
      </c>
      <c r="GY19" s="161">
        <f>IF($EL19=0,0,CHOOSE(1+INDEX($AI$2:$AI$11,$EL19),0,$GV19,$GW19,$GV19+$GW19))</f>
        <v/>
      </c>
      <c r="GZ19" s="161">
        <f>IF(OR($EK19=0,$EL19=0),"",INDEX($AP$2:$AU$31,($EL19-1)*3+IF($EB19&gt;=6,3,2),1+MIN(5,$GX19))&amp;INDEX($AV$2:$BA$31,($EL19-1)*3+IF($EB19&gt;=6,3,2),1+MIN(5,$GY19))&amp;IF(INDEX($AJ$2:$AJ$11,$EL19)=1,IF(COUNTIF($KW19:$KZ19,"Mais Um")&gt;0," · +"&amp;COUNTIF($KW19:$KZ19,"Mais Um")&amp;IF(COUNTIF($KW19:$KZ19,"Mais Um")&gt;1," alvos"," alvo"),"")&amp;IF(COUNTIF($KW19:$KZ19,"Rajada")&gt;0,"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$BE20+3*IFERROR(VLOOKUP($BD20,'DADOS_CRIACAO'!$H$2:$K$20,3,FALSE),0)</f>
        <v/>
      </c>
      <c r="BG20" s="161">
        <f>IFERROR(VLOOKUP($BD20,'DADOS_CRIACAO'!$H$2:$K$20,4,FALSE),0)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IFERROR(MATCH($ED20,$Y$2:$Y$11,0),0)</f>
        <v/>
      </c>
      <c r="EM20" s="161">
        <f>IF($EL20=0,0,INDEX($AB$2:$AB$11,$EL20))</f>
        <v/>
      </c>
      <c r="EN20" s="161">
        <f>IFERROR(VLOOKUP(SUBSTITUTE(SUBSTITUTE(SUBSTITUTE($EE20,"~","~~"),"*","~*"),"?","~?"),'DADOS_MELHORIAS'!$O$2:$W$113,4,FALSE),0)</f>
        <v/>
      </c>
      <c r="EO20" s="161">
        <f>IFERROR(VLOOKUP(SUBSTITUTE(SUBSTITUTE(SUBSTITUTE($EF20,"~","~~"),"*","~*"),"?","~?"),'DADOS_MELHORIAS'!$O$2:$W$113,4,FALSE),0)</f>
        <v/>
      </c>
      <c r="EP20" s="161">
        <f>IFERROR(VLOOKUP(SUBSTITUTE(SUBSTITUTE(SUBSTITUTE($EG20,"~","~~"),"*","~*"),"?","~?"),'DADOS_MELHORIAS'!$O$2:$W$113,4,FALSE),0)</f>
        <v/>
      </c>
      <c r="EQ20" s="161">
        <f>IFERROR(VLOOKUP(SUBSTITUTE(SUBSTITUTE(SUBSTITUTE($EH20,"~","~~"),"*","~*"),"?","~?"),'DADOS_MELHORIAS'!$O$2:$W$113,4,FALSE),0)</f>
        <v/>
      </c>
      <c r="ER20" s="161">
        <f>IF($EL20=0,0,INDEX($AC$2:$AC$11,$EL20))</f>
        <v/>
      </c>
      <c r="ES20" s="161">
        <f>IFERROR(VLOOKUP(SUBSTITUTE(SUBSTITUTE(SUBSTITUTE($EE20,"~","~~"),"*","~*"),"?","~?"),'DADOS_MELHORIAS'!$O$2:$W$113,5,FALSE),0)</f>
        <v/>
      </c>
      <c r="ET20" s="161">
        <f>IFERROR(VLOOKUP(SUBSTITUTE(SUBSTITUTE(SUBSTITUTE($EF20,"~","~~"),"*","~*"),"?","~?"),'DADOS_MELHORIAS'!$O$2:$W$113,5,FALSE),0)</f>
        <v/>
      </c>
      <c r="EU20" s="161">
        <f>IFERROR(VLOOKUP(SUBSTITUTE(SUBSTITUTE(SUBSTITUTE($EG20,"~","~~"),"*","~*"),"?","~?"),'DADOS_MELHORIAS'!$O$2:$W$113,5,FALSE),0)</f>
        <v/>
      </c>
      <c r="EV20" s="161">
        <f>IFERROR(VLOOKUP(SUBSTITUTE(SUBSTITUTE(SUBSTITUTE($EH20,"~","~~"),"*","~*"),"?","~?"),'DADOS_MELHORIAS'!$O$2:$W$113,5,FALSE),0)</f>
        <v/>
      </c>
      <c r="EW20" s="161">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1">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1">
        <f>IF($EL20=0,0,INDEX($AD$2:$AD$11,$EL20))</f>
        <v/>
      </c>
      <c r="EZ20" s="161">
        <f>IF($EL20=0,0,INDEX($AE$2:$AE$11,$EL20))</f>
        <v/>
      </c>
      <c r="FA20" s="161">
        <f>IF($EL20=0,0,INDEX($AG$2:$AG$11,$EL20))</f>
        <v/>
      </c>
      <c r="FB20" s="161">
        <f>IFERROR(VLOOKUP(SUBSTITUTE(SUBSTITUTE(SUBSTITUTE($EI20,"~","~~"),"*","~*"),"?","~?"),'DADOS_RESTRICOES'!$M$2:$Q$54,3,FALSE),0)</f>
        <v/>
      </c>
      <c r="FC20" s="161">
        <f>IFERROR(VLOOKUP(SUBSTITUTE(SUBSTITUTE(SUBSTITUTE($EJ20,"~","~~"),"*","~*"),"?","~?"),'DADOS_RESTRICOES'!$M$2:$Q$54,3,FALSE),0)</f>
        <v/>
      </c>
      <c r="FD20" s="161">
        <f>IFERROR(VLOOKUP(SUBSTITUTE(SUBSTITUTE(SUBSTITUTE($EI20,"~","~~"),"*","~*"),"?","~?"),'DADOS_RESTRICOES'!$M$2:$Q$54,2,FALSE),"")</f>
        <v/>
      </c>
      <c r="FE20" s="161">
        <f>IFERROR(VLOOKUP(SUBSTITUTE(SUBSTITUTE(SUBSTITUTE($EJ20,"~","~~"),"*","~*"),"?","~?"),'DADOS_RESTRICOES'!$M$2:$Q$54,2,FALSE),"")</f>
        <v/>
      </c>
      <c r="FF20" s="161">
        <f>COUNTIF($EM20:$EQ20,1)</f>
        <v/>
      </c>
      <c r="FG20" s="161">
        <f>COUNTIF($EM20:$EQ20,2)</f>
        <v/>
      </c>
      <c r="FH20" s="161">
        <f>COUNTIF($EM20:$EQ20,3)</f>
        <v/>
      </c>
      <c r="FI20" s="161">
        <f>COUNTIF($EM20:$EQ20,4)</f>
        <v/>
      </c>
      <c r="FJ20" s="161">
        <f>COUNTIF($EM20:$EQ20,5)</f>
        <v/>
      </c>
      <c r="FK20" s="161">
        <f>COUNTIF($EM20:$EQ20,6)</f>
        <v/>
      </c>
      <c r="FL20" s="161">
        <f>COUNTIF($FB20:$FC20,1)</f>
        <v/>
      </c>
      <c r="FM20" s="161">
        <f>COUNTIF($FB20:$FC20,2)+$EY20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(IF(COUNTIF($KW20:$KZ20,"Salto")&gt;0,1,0)+IF(COUNTIF($KW20:$KZ20,"Queima")&gt;0,1,0)+IF(COUNTIF($KW20:$KZ20,"Estilhaço")&gt;0,1,0))*FLOOR($FV20/2,1)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inteira",IF(COUNTIF($FD20:$FE20,"Atrasar")&gt;0,IF(COUNTIF($FD20:$FE20,"Carregar")&gt;0,"Rodada +1 turno","Rodada inteira"),IF(COUNTIF($KW20:$KZ20,"Rápido")&gt;0,"Bônus",IF(COUNTIF($KW20:$KZ20,"Reação")&gt;0,"Reação","Padrão"))&amp;IF(COUNTIF($FD20:$FE20,"Carregar")&gt;0," +1 turno",""))))</f>
        <v/>
      </c>
      <c r="GT20" s="161">
        <f>IF(OR($EK20=0,$EL20=0),"",IF(COUNTIF($KW20:$KZ20,"Inescapável")&gt;0,"Automático",IF(COUNTIF($KW20:$KZ20,"Certeiro")&gt;0,"TR para metade",IF(AND($EX20&gt;0,$FA20=0,INDEX($AF$2:$AF$11,$EL20)="Acerto"),"Acerto + TR",INDEX($AF$2:$AF$11,$EL20)))))</f>
        <v/>
      </c>
      <c r="GU20" s="161">
        <f>IF(OR($EK20=0,$EL20=0),"",IF(OR($EZ20&gt;=2,$FV20=0),UPPER(LEFT(INDEX($GE20:$GK20,1,$EB20),1))&amp;MID(INDEX($GE20:$GK20,1,$EB20),2,99),UPPER(LEFT(INDEX($GE20:$GK20,1,$EB20),1))&amp;MID(INDEX($GE20:$GK20,1,$EB20),2,99)&amp;" = "&amp;FLOOR($FV20*4.5,1)&amp;IF($FW20&gt;0," · +"&amp;$FW20&amp;"d8","")))</f>
        <v/>
      </c>
      <c r="GV20" s="161">
        <f>COUNTIF($KW20:$KZ20,"Longe")+3*COUNTIF($KW20:$KZ20,"Muito Longe")</f>
        <v/>
      </c>
      <c r="GW20" s="161">
        <f>COUNTIF($KW20:$KZ20,"Maior")+3*COUNTIF($KW20:$KZ20,"Muito Maior")</f>
        <v/>
      </c>
      <c r="GX20" s="161">
        <f>IF($EL20=0,0,CHOOSE(1+INDEX($AH$2:$AH$11,$EL20),0,$GV20,$GW20,$GV20+$GW20))</f>
        <v/>
      </c>
      <c r="GY20" s="161">
        <f>IF($EL20=0,0,CHOOSE(1+INDEX($AI$2:$AI$11,$EL20),0,$GV20,$GW20,$GV20+$GW20))</f>
        <v/>
      </c>
      <c r="GZ20" s="161">
        <f>IF(OR($EK20=0,$EL20=0),"",INDEX($AP$2:$AU$31,($EL20-1)*3+IF($EB20&gt;=6,3,2),1+MIN(5,$GX20))&amp;INDEX($AV$2:$BA$31,($EL20-1)*3+IF($EB20&gt;=6,3,2),1+MIN(5,$GY20))&amp;IF(INDEX($AJ$2:$AJ$11,$EL20)=1,IF(COUNTIF($KW20:$KZ20,"Mais Um")&gt;0," · +"&amp;COUNTIF($KW20:$KZ20,"Mais Um")&amp;IF(COUNTIF($KW20:$KZ20,"Mais Um")&gt;1," alvos"," alvo"),"")&amp;IF(COUNTIF($KW20:$KZ20,"Rajada")&gt;0,"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$BE21+3*IFERROR(VLOOKUP($BD21,'DADOS_CRIACAO'!$H$2:$K$20,3,FALSE),0)</f>
        <v/>
      </c>
      <c r="BG21" s="161">
        <f>IFERROR(VLOOKUP($BD21,'DADOS_CRIACAO'!$H$2:$K$20,4,FALSE),0)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IFERROR(MATCH($ED21,$Y$2:$Y$11,0),0)</f>
        <v/>
      </c>
      <c r="EM21" s="161">
        <f>IF($EL21=0,0,INDEX($AB$2:$AB$11,$EL21))</f>
        <v/>
      </c>
      <c r="EN21" s="161">
        <f>IFERROR(VLOOKUP(SUBSTITUTE(SUBSTITUTE(SUBSTITUTE($EE21,"~","~~"),"*","~*"),"?","~?"),'DADOS_MELHORIAS'!$O$2:$W$113,4,FALSE),0)</f>
        <v/>
      </c>
      <c r="EO21" s="161">
        <f>IFERROR(VLOOKUP(SUBSTITUTE(SUBSTITUTE(SUBSTITUTE($EF21,"~","~~"),"*","~*"),"?","~?"),'DADOS_MELHORIAS'!$O$2:$W$113,4,FALSE),0)</f>
        <v/>
      </c>
      <c r="EP21" s="161">
        <f>IFERROR(VLOOKUP(SUBSTITUTE(SUBSTITUTE(SUBSTITUTE($EG21,"~","~~"),"*","~*"),"?","~?"),'DADOS_MELHORIAS'!$O$2:$W$113,4,FALSE),0)</f>
        <v/>
      </c>
      <c r="EQ21" s="161">
        <f>IFERROR(VLOOKUP(SUBSTITUTE(SUBSTITUTE(SUBSTITUTE($EH21,"~","~~"),"*","~*"),"?","~?"),'DADOS_MELHORIAS'!$O$2:$W$113,4,FALSE),0)</f>
        <v/>
      </c>
      <c r="ER21" s="161">
        <f>IF($EL21=0,0,INDEX($AC$2:$AC$11,$EL21))</f>
        <v/>
      </c>
      <c r="ES21" s="161">
        <f>IFERROR(VLOOKUP(SUBSTITUTE(SUBSTITUTE(SUBSTITUTE($EE21,"~","~~"),"*","~*"),"?","~?"),'DADOS_MELHORIAS'!$O$2:$W$113,5,FALSE),0)</f>
        <v/>
      </c>
      <c r="ET21" s="161">
        <f>IFERROR(VLOOKUP(SUBSTITUTE(SUBSTITUTE(SUBSTITUTE($EF21,"~","~~"),"*","~*"),"?","~?"),'DADOS_MELHORIAS'!$O$2:$W$113,5,FALSE),0)</f>
        <v/>
      </c>
      <c r="EU21" s="161">
        <f>IFERROR(VLOOKUP(SUBSTITUTE(SUBSTITUTE(SUBSTITUTE($EG21,"~","~~"),"*","~*"),"?","~?"),'DADOS_MELHORIAS'!$O$2:$W$113,5,FALSE),0)</f>
        <v/>
      </c>
      <c r="EV21" s="161">
        <f>IFERROR(VLOOKUP(SUBSTITUTE(SUBSTITUTE(SUBSTITUTE($EH21,"~","~~"),"*","~*"),"?","~?"),'DADOS_MELHORIAS'!$O$2:$W$113,5,FALSE),0)</f>
        <v/>
      </c>
      <c r="EW21" s="161">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1">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1">
        <f>IF($EL21=0,0,INDEX($AD$2:$AD$11,$EL21))</f>
        <v/>
      </c>
      <c r="EZ21" s="161">
        <f>IF($EL21=0,0,INDEX($AE$2:$AE$11,$EL21))</f>
        <v/>
      </c>
      <c r="FA21" s="161">
        <f>IF($EL21=0,0,INDEX($AG$2:$AG$11,$EL21))</f>
        <v/>
      </c>
      <c r="FB21" s="161">
        <f>IFERROR(VLOOKUP(SUBSTITUTE(SUBSTITUTE(SUBSTITUTE($EI21,"~","~~"),"*","~*"),"?","~?"),'DADOS_RESTRICOES'!$M$2:$Q$54,3,FALSE),0)</f>
        <v/>
      </c>
      <c r="FC21" s="161">
        <f>IFERROR(VLOOKUP(SUBSTITUTE(SUBSTITUTE(SUBSTITUTE($EJ21,"~","~~"),"*","~*"),"?","~?"),'DADOS_RESTRICOES'!$M$2:$Q$54,3,FALSE),0)</f>
        <v/>
      </c>
      <c r="FD21" s="161">
        <f>IFERROR(VLOOKUP(SUBSTITUTE(SUBSTITUTE(SUBSTITUTE($EI21,"~","~~"),"*","~*"),"?","~?"),'DADOS_RESTRICOES'!$M$2:$Q$54,2,FALSE),"")</f>
        <v/>
      </c>
      <c r="FE21" s="161">
        <f>IFERROR(VLOOKUP(SUBSTITUTE(SUBSTITUTE(SUBSTITUTE($EJ21,"~","~~"),"*","~*"),"?","~?"),'DADOS_RESTRICOES'!$M$2:$Q$54,2,FALSE),"")</f>
        <v/>
      </c>
      <c r="FF21" s="161">
        <f>COUNTIF($EM21:$EQ21,1)</f>
        <v/>
      </c>
      <c r="FG21" s="161">
        <f>COUNTIF($EM21:$EQ21,2)</f>
        <v/>
      </c>
      <c r="FH21" s="161">
        <f>COUNTIF($EM21:$EQ21,3)</f>
        <v/>
      </c>
      <c r="FI21" s="161">
        <f>COUNTIF($EM21:$EQ21,4)</f>
        <v/>
      </c>
      <c r="FJ21" s="161">
        <f>COUNTIF($EM21:$EQ21,5)</f>
        <v/>
      </c>
      <c r="FK21" s="161">
        <f>COUNTIF($EM21:$EQ21,6)</f>
        <v/>
      </c>
      <c r="FL21" s="161">
        <f>COUNTIF($FB21:$FC21,1)</f>
        <v/>
      </c>
      <c r="FM21" s="161">
        <f>COUNTIF($FB21:$FC21,2)+$EY21</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(IF(COUNTIF($KW21:$KZ21,"Salto")&gt;0,1,0)+IF(COUNTIF($KW21:$KZ21,"Queima")&gt;0,1,0)+IF(COUNTIF($KW21:$KZ21,"Estilhaço")&gt;0,1,0))*FLOOR($FV21/2,1)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inteira",IF(COUNTIF($FD21:$FE21,"Atrasar")&gt;0,IF(COUNTIF($FD21:$FE21,"Carregar")&gt;0,"Rodada +1 turno","Rodada inteira"),IF(COUNTIF($KW21:$KZ21,"Rápido")&gt;0,"Bônus",IF(COUNTIF($KW21:$KZ21,"Reação")&gt;0,"Reação","Padrão"))&amp;IF(COUNTIF($FD21:$FE21,"Carregar")&gt;0," +1 turno",""))))</f>
        <v/>
      </c>
      <c r="GT21" s="161">
        <f>IF(OR($EK21=0,$EL21=0),"",IF(COUNTIF($KW21:$KZ21,"Inescapável")&gt;0,"Automático",IF(COUNTIF($KW21:$KZ21,"Certeiro")&gt;0,"TR para metade",IF(AND($EX21&gt;0,$FA21=0,INDEX($AF$2:$AF$11,$EL21)="Acerto"),"Acerto + TR",INDEX($AF$2:$AF$11,$EL21)))))</f>
        <v/>
      </c>
      <c r="GU21" s="161">
        <f>IF(OR($EK21=0,$EL21=0),"",IF(OR($EZ21&gt;=2,$FV21=0),UPPER(LEFT(INDEX($GE21:$GK21,1,$EB21),1))&amp;MID(INDEX($GE21:$GK21,1,$EB21),2,99),UPPER(LEFT(INDEX($GE21:$GK21,1,$EB21),1))&amp;MID(INDEX($GE21:$GK21,1,$EB21),2,99)&amp;" = "&amp;FLOOR($FV21*4.5,1)&amp;IF($FW21&gt;0," · +"&amp;$FW21&amp;"d8","")))</f>
        <v/>
      </c>
      <c r="GV21" s="161">
        <f>COUNTIF($KW21:$KZ21,"Longe")+3*COUNTIF($KW21:$KZ21,"Muito Longe")</f>
        <v/>
      </c>
      <c r="GW21" s="161">
        <f>COUNTIF($KW21:$KZ21,"Maior")+3*COUNTIF($KW21:$KZ21,"Muito Maior")</f>
        <v/>
      </c>
      <c r="GX21" s="161">
        <f>IF($EL21=0,0,CHOOSE(1+INDEX($AH$2:$AH$11,$EL21),0,$GV21,$GW21,$GV21+$GW21))</f>
        <v/>
      </c>
      <c r="GY21" s="161">
        <f>IF($EL21=0,0,CHOOSE(1+INDEX($AI$2:$AI$11,$EL21),0,$GV21,$GW21,$GV21+$GW21))</f>
        <v/>
      </c>
      <c r="GZ21" s="161">
        <f>IF(OR($EK21=0,$EL21=0),"",INDEX($AP$2:$AU$31,($EL21-1)*3+IF($EB21&gt;=6,3,2),1+MIN(5,$GX21))&amp;INDEX($AV$2:$BA$31,($EL21-1)*3+IF($EB21&gt;=6,3,2),1+MIN(5,$GY21))&amp;IF(INDEX($AJ$2:$AJ$11,$EL21)=1,IF(COUNTIF($KW21:$KZ21,"Mais Um")&gt;0," · +"&amp;COUNTIF($KW21:$KZ21,"Mais Um")&amp;IF(COUNTIF($KW21:$KZ21,"Mais Um")&gt;1," alvos"," alvo"),"")&amp;IF(COUNTIF($KW21:$KZ21,"Rajada")&gt;0,"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$BE22+3*IFERROR(VLOOKUP($BD22,'DADOS_CRIACAO'!$H$2:$K$20,3,FALSE),0)</f>
        <v/>
      </c>
      <c r="BG22" s="161">
        <f>IFERROR(VLOOKUP($BD22,'DADOS_CRIACAO'!$H$2:$K$20,4,FALSE),0)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IFERROR(MATCH($ED22,$Y$2:$Y$11,0),0)</f>
        <v/>
      </c>
      <c r="EM22" s="161">
        <f>IF($EL22=0,0,INDEX($AB$2:$AB$11,$EL22))</f>
        <v/>
      </c>
      <c r="EN22" s="161">
        <f>IFERROR(VLOOKUP(SUBSTITUTE(SUBSTITUTE(SUBSTITUTE($EE22,"~","~~"),"*","~*"),"?","~?"),'DADOS_MELHORIAS'!$O$2:$W$113,4,FALSE),0)</f>
        <v/>
      </c>
      <c r="EO22" s="161">
        <f>IFERROR(VLOOKUP(SUBSTITUTE(SUBSTITUTE(SUBSTITUTE($EF22,"~","~~"),"*","~*"),"?","~?"),'DADOS_MELHORIAS'!$O$2:$W$113,4,FALSE),0)</f>
        <v/>
      </c>
      <c r="EP22" s="161">
        <f>IFERROR(VLOOKUP(SUBSTITUTE(SUBSTITUTE(SUBSTITUTE($EG22,"~","~~"),"*","~*"),"?","~?"),'DADOS_MELHORIAS'!$O$2:$W$113,4,FALSE),0)</f>
        <v/>
      </c>
      <c r="EQ22" s="161">
        <f>IFERROR(VLOOKUP(SUBSTITUTE(SUBSTITUTE(SUBSTITUTE($EH22,"~","~~"),"*","~*"),"?","~?"),'DADOS_MELHORIAS'!$O$2:$W$113,4,FALSE),0)</f>
        <v/>
      </c>
      <c r="ER22" s="161">
        <f>IF($EL22=0,0,INDEX($AC$2:$AC$11,$EL22))</f>
        <v/>
      </c>
      <c r="ES22" s="161">
        <f>IFERROR(VLOOKUP(SUBSTITUTE(SUBSTITUTE(SUBSTITUTE($EE22,"~","~~"),"*","~*"),"?","~?"),'DADOS_MELHORIAS'!$O$2:$W$113,5,FALSE),0)</f>
        <v/>
      </c>
      <c r="ET22" s="161">
        <f>IFERROR(VLOOKUP(SUBSTITUTE(SUBSTITUTE(SUBSTITUTE($EF22,"~","~~"),"*","~*"),"?","~?"),'DADOS_MELHORIAS'!$O$2:$W$113,5,FALSE),0)</f>
        <v/>
      </c>
      <c r="EU22" s="161">
        <f>IFERROR(VLOOKUP(SUBSTITUTE(SUBSTITUTE(SUBSTITUTE($EG22,"~","~~"),"*","~*"),"?","~?"),'DADOS_MELHORIAS'!$O$2:$W$113,5,FALSE),0)</f>
        <v/>
      </c>
      <c r="EV22" s="161">
        <f>IFERROR(VLOOKUP(SUBSTITUTE(SUBSTITUTE(SUBSTITUTE($EH22,"~","~~"),"*","~*"),"?","~?"),'DADOS_MELHORIAS'!$O$2:$W$113,5,FALSE),0)</f>
        <v/>
      </c>
      <c r="EW22" s="161">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1">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1">
        <f>IF($EL22=0,0,INDEX($AD$2:$AD$11,$EL22))</f>
        <v/>
      </c>
      <c r="EZ22" s="161">
        <f>IF($EL22=0,0,INDEX($AE$2:$AE$11,$EL22))</f>
        <v/>
      </c>
      <c r="FA22" s="161">
        <f>IF($EL22=0,0,INDEX($AG$2:$AG$11,$EL22))</f>
        <v/>
      </c>
      <c r="FB22" s="161">
        <f>IFERROR(VLOOKUP(SUBSTITUTE(SUBSTITUTE(SUBSTITUTE($EI22,"~","~~"),"*","~*"),"?","~?"),'DADOS_RESTRICOES'!$M$2:$Q$54,3,FALSE),0)</f>
        <v/>
      </c>
      <c r="FC22" s="161">
        <f>IFERROR(VLOOKUP(SUBSTITUTE(SUBSTITUTE(SUBSTITUTE($EJ22,"~","~~"),"*","~*"),"?","~?"),'DADOS_RESTRICOES'!$M$2:$Q$54,3,FALSE),0)</f>
        <v/>
      </c>
      <c r="FD22" s="161">
        <f>IFERROR(VLOOKUP(SUBSTITUTE(SUBSTITUTE(SUBSTITUTE($EI22,"~","~~"),"*","~*"),"?","~?"),'DADOS_RESTRICOES'!$M$2:$Q$54,2,FALSE),"")</f>
        <v/>
      </c>
      <c r="FE22" s="161">
        <f>IFERROR(VLOOKUP(SUBSTITUTE(SUBSTITUTE(SUBSTITUTE($EJ22,"~","~~"),"*","~*"),"?","~?"),'DADOS_RESTRICOES'!$M$2:$Q$54,2,FALSE),"")</f>
        <v/>
      </c>
      <c r="FF22" s="161">
        <f>COUNTIF($EM22:$EQ22,1)</f>
        <v/>
      </c>
      <c r="FG22" s="161">
        <f>COUNTIF($EM22:$EQ22,2)</f>
        <v/>
      </c>
      <c r="FH22" s="161">
        <f>COUNTIF($EM22:$EQ22,3)</f>
        <v/>
      </c>
      <c r="FI22" s="161">
        <f>COUNTIF($EM22:$EQ22,4)</f>
        <v/>
      </c>
      <c r="FJ22" s="161">
        <f>COUNTIF($EM22:$EQ22,5)</f>
        <v/>
      </c>
      <c r="FK22" s="161">
        <f>COUNTIF($EM22:$EQ22,6)</f>
        <v/>
      </c>
      <c r="FL22" s="161">
        <f>COUNTIF($FB22:$FC22,1)</f>
        <v/>
      </c>
      <c r="FM22" s="161">
        <f>COUNTIF($FB22:$FC22,2)+$EY22</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(IF(COUNTIF($KW22:$KZ22,"Salto")&gt;0,1,0)+IF(COUNTIF($KW22:$KZ22,"Queima")&gt;0,1,0)+IF(COUNTIF($KW22:$KZ22,"Estilhaço")&gt;0,1,0))*FLOOR($FV22/2,1)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inteira",IF(COUNTIF($FD22:$FE22,"Atrasar")&gt;0,IF(COUNTIF($FD22:$FE22,"Carregar")&gt;0,"Rodada +1 turno","Rodada inteira"),IF(COUNTIF($KW22:$KZ22,"Rápido")&gt;0,"Bônus",IF(COUNTIF($KW22:$KZ22,"Reação")&gt;0,"Reação","Padrão"))&amp;IF(COUNTIF($FD22:$FE22,"Carregar")&gt;0," +1 turno",""))))</f>
        <v/>
      </c>
      <c r="GT22" s="161">
        <f>IF(OR($EK22=0,$EL22=0),"",IF(COUNTIF($KW22:$KZ22,"Inescapável")&gt;0,"Automático",IF(COUNTIF($KW22:$KZ22,"Certeiro")&gt;0,"TR para metade",IF(AND($EX22&gt;0,$FA22=0,INDEX($AF$2:$AF$11,$EL22)="Acerto"),"Acerto + TR",INDEX($AF$2:$AF$11,$EL22)))))</f>
        <v/>
      </c>
      <c r="GU22" s="161">
        <f>IF(OR($EK22=0,$EL22=0),"",IF(OR($EZ22&gt;=2,$FV22=0),UPPER(LEFT(INDEX($GE22:$GK22,1,$EB22),1))&amp;MID(INDEX($GE22:$GK22,1,$EB22),2,99),UPPER(LEFT(INDEX($GE22:$GK22,1,$EB22),1))&amp;MID(INDEX($GE22:$GK22,1,$EB22),2,99)&amp;" = "&amp;FLOOR($FV22*4.5,1)&amp;IF($FW22&gt;0," · +"&amp;$FW22&amp;"d8","")))</f>
        <v/>
      </c>
      <c r="GV22" s="161">
        <f>COUNTIF($KW22:$KZ22,"Longe")+3*COUNTIF($KW22:$KZ22,"Muito Longe")</f>
        <v/>
      </c>
      <c r="GW22" s="161">
        <f>COUNTIF($KW22:$KZ22,"Maior")+3*COUNTIF($KW22:$KZ22,"Muito Maior")</f>
        <v/>
      </c>
      <c r="GX22" s="161">
        <f>IF($EL22=0,0,CHOOSE(1+INDEX($AH$2:$AH$11,$EL22),0,$GV22,$GW22,$GV22+$GW22))</f>
        <v/>
      </c>
      <c r="GY22" s="161">
        <f>IF($EL22=0,0,CHOOSE(1+INDEX($AI$2:$AI$11,$EL22),0,$GV22,$GW22,$GV22+$GW22))</f>
        <v/>
      </c>
      <c r="GZ22" s="161">
        <f>IF(OR($EK22=0,$EL22=0),"",INDEX($AP$2:$AU$31,($EL22-1)*3+IF($EB22&gt;=6,3,2),1+MIN(5,$GX22))&amp;INDEX($AV$2:$BA$31,($EL22-1)*3+IF($EB22&gt;=6,3,2),1+MIN(5,$GY22))&amp;IF(INDEX($AJ$2:$AJ$11,$EL22)=1,IF(COUNTIF($KW22:$KZ22,"Mais Um")&gt;0," · +"&amp;COUNTIF($KW22:$KZ22,"Mais Um")&amp;IF(COUNTIF($KW22:$KZ22,"Mais Um")&gt;1," alvos"," alvo"),"")&amp;IF(COUNTIF($KW22:$KZ22,"Rajada")&gt;0,"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$BE23+3*IFERROR(VLOOKUP($BD23,'DADOS_CRIACAO'!$H$2:$K$20,3,FALSE),0)</f>
        <v/>
      </c>
      <c r="BG23" s="161">
        <f>IFERROR(VLOOKUP($BD23,'DADOS_CRIACAO'!$H$2:$K$20,4,FALSE),0)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IFERROR(MATCH($ED23,$Y$2:$Y$11,0),0)</f>
        <v/>
      </c>
      <c r="EM23" s="161">
        <f>IF($EL23=0,0,INDEX($AB$2:$AB$11,$EL23))</f>
        <v/>
      </c>
      <c r="EN23" s="161">
        <f>IFERROR(VLOOKUP(SUBSTITUTE(SUBSTITUTE(SUBSTITUTE($EE23,"~","~~"),"*","~*"),"?","~?"),'DADOS_MELHORIAS'!$O$2:$W$113,4,FALSE),0)</f>
        <v/>
      </c>
      <c r="EO23" s="161">
        <f>IFERROR(VLOOKUP(SUBSTITUTE(SUBSTITUTE(SUBSTITUTE($EF23,"~","~~"),"*","~*"),"?","~?"),'DADOS_MELHORIAS'!$O$2:$W$113,4,FALSE),0)</f>
        <v/>
      </c>
      <c r="EP23" s="161">
        <f>IFERROR(VLOOKUP(SUBSTITUTE(SUBSTITUTE(SUBSTITUTE($EG23,"~","~~"),"*","~*"),"?","~?"),'DADOS_MELHORIAS'!$O$2:$W$113,4,FALSE),0)</f>
        <v/>
      </c>
      <c r="EQ23" s="161">
        <f>IFERROR(VLOOKUP(SUBSTITUTE(SUBSTITUTE(SUBSTITUTE($EH23,"~","~~"),"*","~*"),"?","~?"),'DADOS_MELHORIAS'!$O$2:$W$113,4,FALSE),0)</f>
        <v/>
      </c>
      <c r="ER23" s="161">
        <f>IF($EL23=0,0,INDEX($AC$2:$AC$11,$EL23))</f>
        <v/>
      </c>
      <c r="ES23" s="161">
        <f>IFERROR(VLOOKUP(SUBSTITUTE(SUBSTITUTE(SUBSTITUTE($EE23,"~","~~"),"*","~*"),"?","~?"),'DADOS_MELHORIAS'!$O$2:$W$113,5,FALSE),0)</f>
        <v/>
      </c>
      <c r="ET23" s="161">
        <f>IFERROR(VLOOKUP(SUBSTITUTE(SUBSTITUTE(SUBSTITUTE($EF23,"~","~~"),"*","~*"),"?","~?"),'DADOS_MELHORIAS'!$O$2:$W$113,5,FALSE),0)</f>
        <v/>
      </c>
      <c r="EU23" s="161">
        <f>IFERROR(VLOOKUP(SUBSTITUTE(SUBSTITUTE(SUBSTITUTE($EG23,"~","~~"),"*","~*"),"?","~?"),'DADOS_MELHORIAS'!$O$2:$W$113,5,FALSE),0)</f>
        <v/>
      </c>
      <c r="EV23" s="161">
        <f>IFERROR(VLOOKUP(SUBSTITUTE(SUBSTITUTE(SUBSTITUTE($EH23,"~","~~"),"*","~*"),"?","~?"),'DADOS_MELHORIAS'!$O$2:$W$113,5,FALSE),0)</f>
        <v/>
      </c>
      <c r="EW23" s="161">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1">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1">
        <f>IF($EL23=0,0,INDEX($AD$2:$AD$11,$EL23))</f>
        <v/>
      </c>
      <c r="EZ23" s="161">
        <f>IF($EL23=0,0,INDEX($AE$2:$AE$11,$EL23))</f>
        <v/>
      </c>
      <c r="FA23" s="161">
        <f>IF($EL23=0,0,INDEX($AG$2:$AG$11,$EL23))</f>
        <v/>
      </c>
      <c r="FB23" s="161">
        <f>IFERROR(VLOOKUP(SUBSTITUTE(SUBSTITUTE(SUBSTITUTE($EI23,"~","~~"),"*","~*"),"?","~?"),'DADOS_RESTRICOES'!$M$2:$Q$54,3,FALSE),0)</f>
        <v/>
      </c>
      <c r="FC23" s="161">
        <f>IFERROR(VLOOKUP(SUBSTITUTE(SUBSTITUTE(SUBSTITUTE($EJ23,"~","~~"),"*","~*"),"?","~?"),'DADOS_RESTRICOES'!$M$2:$Q$54,3,FALSE),0)</f>
        <v/>
      </c>
      <c r="FD23" s="161">
        <f>IFERROR(VLOOKUP(SUBSTITUTE(SUBSTITUTE(SUBSTITUTE($EI23,"~","~~"),"*","~*"),"?","~?"),'DADOS_RESTRICOES'!$M$2:$Q$54,2,FALSE),"")</f>
        <v/>
      </c>
      <c r="FE23" s="161">
        <f>IFERROR(VLOOKUP(SUBSTITUTE(SUBSTITUTE(SUBSTITUTE($EJ23,"~","~~"),"*","~*"),"?","~?"),'DADOS_RESTRICOES'!$M$2:$Q$54,2,FALSE),"")</f>
        <v/>
      </c>
      <c r="FF23" s="161">
        <f>COUNTIF($EM23:$EQ23,1)</f>
        <v/>
      </c>
      <c r="FG23" s="161">
        <f>COUNTIF($EM23:$EQ23,2)</f>
        <v/>
      </c>
      <c r="FH23" s="161">
        <f>COUNTIF($EM23:$EQ23,3)</f>
        <v/>
      </c>
      <c r="FI23" s="161">
        <f>COUNTIF($EM23:$EQ23,4)</f>
        <v/>
      </c>
      <c r="FJ23" s="161">
        <f>COUNTIF($EM23:$EQ23,5)</f>
        <v/>
      </c>
      <c r="FK23" s="161">
        <f>COUNTIF($EM23:$EQ23,6)</f>
        <v/>
      </c>
      <c r="FL23" s="161">
        <f>COUNTIF($FB23:$FC23,1)</f>
        <v/>
      </c>
      <c r="FM23" s="161">
        <f>COUNTIF($FB23:$FC23,2)+$EY23</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(IF(COUNTIF($KW23:$KZ23,"Salto")&gt;0,1,0)+IF(COUNTIF($KW23:$KZ23,"Queima")&gt;0,1,0)+IF(COUNTIF($KW23:$KZ23,"Estilhaço")&gt;0,1,0))*FLOOR($FV23/2,1)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inteira",IF(COUNTIF($FD23:$FE23,"Atrasar")&gt;0,IF(COUNTIF($FD23:$FE23,"Carregar")&gt;0,"Rodada +1 turno","Rodada inteira"),IF(COUNTIF($KW23:$KZ23,"Rápido")&gt;0,"Bônus",IF(COUNTIF($KW23:$KZ23,"Reação")&gt;0,"Reação","Padrão"))&amp;IF(COUNTIF($FD23:$FE23,"Carregar")&gt;0," +1 turno",""))))</f>
        <v/>
      </c>
      <c r="GT23" s="161">
        <f>IF(OR($EK23=0,$EL23=0),"",IF(COUNTIF($KW23:$KZ23,"Inescapável")&gt;0,"Automático",IF(COUNTIF($KW23:$KZ23,"Certeiro")&gt;0,"TR para metade",IF(AND($EX23&gt;0,$FA23=0,INDEX($AF$2:$AF$11,$EL23)="Acerto"),"Acerto + TR",INDEX($AF$2:$AF$11,$EL23)))))</f>
        <v/>
      </c>
      <c r="GU23" s="161">
        <f>IF(OR($EK23=0,$EL23=0),"",IF(OR($EZ23&gt;=2,$FV23=0),UPPER(LEFT(INDEX($GE23:$GK23,1,$EB23),1))&amp;MID(INDEX($GE23:$GK23,1,$EB23),2,99),UPPER(LEFT(INDEX($GE23:$GK23,1,$EB23),1))&amp;MID(INDEX($GE23:$GK23,1,$EB23),2,99)&amp;" = "&amp;FLOOR($FV23*4.5,1)&amp;IF($FW23&gt;0," · +"&amp;$FW23&amp;"d8","")))</f>
        <v/>
      </c>
      <c r="GV23" s="161">
        <f>COUNTIF($KW23:$KZ23,"Longe")+3*COUNTIF($KW23:$KZ23,"Muito Longe")</f>
        <v/>
      </c>
      <c r="GW23" s="161">
        <f>COUNTIF($KW23:$KZ23,"Maior")+3*COUNTIF($KW23:$KZ23,"Muito Maior")</f>
        <v/>
      </c>
      <c r="GX23" s="161">
        <f>IF($EL23=0,0,CHOOSE(1+INDEX($AH$2:$AH$11,$EL23),0,$GV23,$GW23,$GV23+$GW23))</f>
        <v/>
      </c>
      <c r="GY23" s="161">
        <f>IF($EL23=0,0,CHOOSE(1+INDEX($AI$2:$AI$11,$EL23),0,$GV23,$GW23,$GV23+$GW23))</f>
        <v/>
      </c>
      <c r="GZ23" s="161">
        <f>IF(OR($EK23=0,$EL23=0),"",INDEX($AP$2:$AU$31,($EL23-1)*3+IF($EB23&gt;=6,3,2),1+MIN(5,$GX23))&amp;INDEX($AV$2:$BA$31,($EL23-1)*3+IF($EB23&gt;=6,3,2),1+MIN(5,$GY23))&amp;IF(INDEX($AJ$2:$AJ$11,$EL23)=1,IF(COUNTIF($KW23:$KZ23,"Mais Um")&gt;0," · +"&amp;COUNTIF($KW23:$KZ23,"Mais Um")&amp;IF(COUNTIF($KW23:$KZ23,"Mais Um")&gt;1," alvos"," alvo"),"")&amp;IF(COUNTIF($KW23:$KZ23,"Rajada")&gt;0,"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$BE24+3*IFERROR(VLOOKUP($BD24,'DADOS_CRIACAO'!$H$2:$K$20,3,FALSE),0)</f>
        <v/>
      </c>
      <c r="BG24" s="161">
        <f>IFERROR(VLOOKUP($BD24,'DADOS_CRIACAO'!$H$2:$K$20,4,FALSE),0)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IFERROR(MATCH($ED24,$Y$2:$Y$11,0),0)</f>
        <v/>
      </c>
      <c r="EM24" s="161">
        <f>IF($EL24=0,0,INDEX($AB$2:$AB$11,$EL24))</f>
        <v/>
      </c>
      <c r="EN24" s="161">
        <f>IFERROR(VLOOKUP(SUBSTITUTE(SUBSTITUTE(SUBSTITUTE($EE24,"~","~~"),"*","~*"),"?","~?"),'DADOS_MELHORIAS'!$O$2:$W$113,4,FALSE),0)</f>
        <v/>
      </c>
      <c r="EO24" s="161">
        <f>IFERROR(VLOOKUP(SUBSTITUTE(SUBSTITUTE(SUBSTITUTE($EF24,"~","~~"),"*","~*"),"?","~?"),'DADOS_MELHORIAS'!$O$2:$W$113,4,FALSE),0)</f>
        <v/>
      </c>
      <c r="EP24" s="161">
        <f>IFERROR(VLOOKUP(SUBSTITUTE(SUBSTITUTE(SUBSTITUTE($EG24,"~","~~"),"*","~*"),"?","~?"),'DADOS_MELHORIAS'!$O$2:$W$113,4,FALSE),0)</f>
        <v/>
      </c>
      <c r="EQ24" s="161">
        <f>IFERROR(VLOOKUP(SUBSTITUTE(SUBSTITUTE(SUBSTITUTE($EH24,"~","~~"),"*","~*"),"?","~?"),'DADOS_MELHORIAS'!$O$2:$W$113,4,FALSE),0)</f>
        <v/>
      </c>
      <c r="ER24" s="161">
        <f>IF($EL24=0,0,INDEX($AC$2:$AC$11,$EL24))</f>
        <v/>
      </c>
      <c r="ES24" s="161">
        <f>IFERROR(VLOOKUP(SUBSTITUTE(SUBSTITUTE(SUBSTITUTE($EE24,"~","~~"),"*","~*"),"?","~?"),'DADOS_MELHORIAS'!$O$2:$W$113,5,FALSE),0)</f>
        <v/>
      </c>
      <c r="ET24" s="161">
        <f>IFERROR(VLOOKUP(SUBSTITUTE(SUBSTITUTE(SUBSTITUTE($EF24,"~","~~"),"*","~*"),"?","~?"),'DADOS_MELHORIAS'!$O$2:$W$113,5,FALSE),0)</f>
        <v/>
      </c>
      <c r="EU24" s="161">
        <f>IFERROR(VLOOKUP(SUBSTITUTE(SUBSTITUTE(SUBSTITUTE($EG24,"~","~~"),"*","~*"),"?","~?"),'DADOS_MELHORIAS'!$O$2:$W$113,5,FALSE),0)</f>
        <v/>
      </c>
      <c r="EV24" s="161">
        <f>IFERROR(VLOOKUP(SUBSTITUTE(SUBSTITUTE(SUBSTITUTE($EH24,"~","~~"),"*","~*"),"?","~?"),'DADOS_MELHORIAS'!$O$2:$W$113,5,FALSE),0)</f>
        <v/>
      </c>
      <c r="EW24" s="161">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1">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1">
        <f>IF($EL24=0,0,INDEX($AD$2:$AD$11,$EL24))</f>
        <v/>
      </c>
      <c r="EZ24" s="161">
        <f>IF($EL24=0,0,INDEX($AE$2:$AE$11,$EL24))</f>
        <v/>
      </c>
      <c r="FA24" s="161">
        <f>IF($EL24=0,0,INDEX($AG$2:$AG$11,$EL24))</f>
        <v/>
      </c>
      <c r="FB24" s="161">
        <f>IFERROR(VLOOKUP(SUBSTITUTE(SUBSTITUTE(SUBSTITUTE($EI24,"~","~~"),"*","~*"),"?","~?"),'DADOS_RESTRICOES'!$M$2:$Q$54,3,FALSE),0)</f>
        <v/>
      </c>
      <c r="FC24" s="161">
        <f>IFERROR(VLOOKUP(SUBSTITUTE(SUBSTITUTE(SUBSTITUTE($EJ24,"~","~~"),"*","~*"),"?","~?"),'DADOS_RESTRICOES'!$M$2:$Q$54,3,FALSE),0)</f>
        <v/>
      </c>
      <c r="FD24" s="161">
        <f>IFERROR(VLOOKUP(SUBSTITUTE(SUBSTITUTE(SUBSTITUTE($EI24,"~","~~"),"*","~*"),"?","~?"),'DADOS_RESTRICOES'!$M$2:$Q$54,2,FALSE),"")</f>
        <v/>
      </c>
      <c r="FE24" s="161">
        <f>IFERROR(VLOOKUP(SUBSTITUTE(SUBSTITUTE(SUBSTITUTE($EJ24,"~","~~"),"*","~*"),"?","~?"),'DADOS_RESTRICOES'!$M$2:$Q$54,2,FALSE),"")</f>
        <v/>
      </c>
      <c r="FF24" s="161">
        <f>COUNTIF($EM24:$EQ24,1)</f>
        <v/>
      </c>
      <c r="FG24" s="161">
        <f>COUNTIF($EM24:$EQ24,2)</f>
        <v/>
      </c>
      <c r="FH24" s="161">
        <f>COUNTIF($EM24:$EQ24,3)</f>
        <v/>
      </c>
      <c r="FI24" s="161">
        <f>COUNTIF($EM24:$EQ24,4)</f>
        <v/>
      </c>
      <c r="FJ24" s="161">
        <f>COUNTIF($EM24:$EQ24,5)</f>
        <v/>
      </c>
      <c r="FK24" s="161">
        <f>COUNTIF($EM24:$EQ24,6)</f>
        <v/>
      </c>
      <c r="FL24" s="161">
        <f>COUNTIF($FB24:$FC24,1)</f>
        <v/>
      </c>
      <c r="FM24" s="161">
        <f>COUNTIF($FB24:$FC24,2)+$EY24</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(IF(COUNTIF($KW24:$KZ24,"Salto")&gt;0,1,0)+IF(COUNTIF($KW24:$KZ24,"Queima")&gt;0,1,0)+IF(COUNTIF($KW24:$KZ24,"Estilhaço")&gt;0,1,0))*FLOOR($FV24/2,1)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inteira",IF(COUNTIF($FD24:$FE24,"Atrasar")&gt;0,IF(COUNTIF($FD24:$FE24,"Carregar")&gt;0,"Rodada +1 turno","Rodada inteira"),IF(COUNTIF($KW24:$KZ24,"Rápido")&gt;0,"Bônus",IF(COUNTIF($KW24:$KZ24,"Reação")&gt;0,"Reação","Padrão"))&amp;IF(COUNTIF($FD24:$FE24,"Carregar")&gt;0," +1 turno",""))))</f>
        <v/>
      </c>
      <c r="GT24" s="161">
        <f>IF(OR($EK24=0,$EL24=0),"",IF(COUNTIF($KW24:$KZ24,"Inescapável")&gt;0,"Automático",IF(COUNTIF($KW24:$KZ24,"Certeiro")&gt;0,"TR para metade",IF(AND($EX24&gt;0,$FA24=0,INDEX($AF$2:$AF$11,$EL24)="Acerto"),"Acerto + TR",INDEX($AF$2:$AF$11,$EL24)))))</f>
        <v/>
      </c>
      <c r="GU24" s="161">
        <f>IF(OR($EK24=0,$EL24=0),"",IF(OR($EZ24&gt;=2,$FV24=0),UPPER(LEFT(INDEX($GE24:$GK24,1,$EB24),1))&amp;MID(INDEX($GE24:$GK24,1,$EB24),2,99),UPPER(LEFT(INDEX($GE24:$GK24,1,$EB24),1))&amp;MID(INDEX($GE24:$GK24,1,$EB24),2,99)&amp;" = "&amp;FLOOR($FV24*4.5,1)&amp;IF($FW24&gt;0," · +"&amp;$FW24&amp;"d8","")))</f>
        <v/>
      </c>
      <c r="GV24" s="161">
        <f>COUNTIF($KW24:$KZ24,"Longe")+3*COUNTIF($KW24:$KZ24,"Muito Longe")</f>
        <v/>
      </c>
      <c r="GW24" s="161">
        <f>COUNTIF($KW24:$KZ24,"Maior")+3*COUNTIF($KW24:$KZ24,"Muito Maior")</f>
        <v/>
      </c>
      <c r="GX24" s="161">
        <f>IF($EL24=0,0,CHOOSE(1+INDEX($AH$2:$AH$11,$EL24),0,$GV24,$GW24,$GV24+$GW24))</f>
        <v/>
      </c>
      <c r="GY24" s="161">
        <f>IF($EL24=0,0,CHOOSE(1+INDEX($AI$2:$AI$11,$EL24),0,$GV24,$GW24,$GV24+$GW24))</f>
        <v/>
      </c>
      <c r="GZ24" s="161">
        <f>IF(OR($EK24=0,$EL24=0),"",INDEX($AP$2:$AU$31,($EL24-1)*3+IF($EB24&gt;=6,3,2),1+MIN(5,$GX24))&amp;INDEX($AV$2:$BA$31,($EL24-1)*3+IF($EB24&gt;=6,3,2),1+MIN(5,$GY24))&amp;IF(INDEX($AJ$2:$AJ$11,$EL24)=1,IF(COUNTIF($KW24:$KZ24,"Mais Um")&gt;0," · +"&amp;COUNTIF($KW24:$KZ24,"Mais Um")&amp;IF(COUNTIF($KW24:$KZ24,"Mais Um")&gt;1," alvos"," alvo"),"")&amp;IF(COUNTIF($KW24:$KZ24,"Rajada")&gt;0,"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$BE25+3*IFERROR(VLOOKUP($BD25,'DADOS_CRIACAO'!$H$2:$K$20,3,FALSE),0)</f>
        <v/>
      </c>
      <c r="BG25" s="161">
        <f>IFERROR(VLOOKUP($BD25,'DADOS_CRIACAO'!$H$2:$K$20,4,FALSE),0)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IFERROR(MATCH($ED25,$Y$2:$Y$11,0),0)</f>
        <v/>
      </c>
      <c r="EM25" s="161">
        <f>IF($EL25=0,0,INDEX($AB$2:$AB$11,$EL25))</f>
        <v/>
      </c>
      <c r="EN25" s="161">
        <f>IFERROR(VLOOKUP(SUBSTITUTE(SUBSTITUTE(SUBSTITUTE($EE25,"~","~~"),"*","~*"),"?","~?"),'DADOS_MELHORIAS'!$O$2:$W$113,4,FALSE),0)</f>
        <v/>
      </c>
      <c r="EO25" s="161">
        <f>IFERROR(VLOOKUP(SUBSTITUTE(SUBSTITUTE(SUBSTITUTE($EF25,"~","~~"),"*","~*"),"?","~?"),'DADOS_MELHORIAS'!$O$2:$W$113,4,FALSE),0)</f>
        <v/>
      </c>
      <c r="EP25" s="161">
        <f>IFERROR(VLOOKUP(SUBSTITUTE(SUBSTITUTE(SUBSTITUTE($EG25,"~","~~"),"*","~*"),"?","~?"),'DADOS_MELHORIAS'!$O$2:$W$113,4,FALSE),0)</f>
        <v/>
      </c>
      <c r="EQ25" s="161">
        <f>IFERROR(VLOOKUP(SUBSTITUTE(SUBSTITUTE(SUBSTITUTE($EH25,"~","~~"),"*","~*"),"?","~?"),'DADOS_MELHORIAS'!$O$2:$W$113,4,FALSE),0)</f>
        <v/>
      </c>
      <c r="ER25" s="161">
        <f>IF($EL25=0,0,INDEX($AC$2:$AC$11,$EL25))</f>
        <v/>
      </c>
      <c r="ES25" s="161">
        <f>IFERROR(VLOOKUP(SUBSTITUTE(SUBSTITUTE(SUBSTITUTE($EE25,"~","~~"),"*","~*"),"?","~?"),'DADOS_MELHORIAS'!$O$2:$W$113,5,FALSE),0)</f>
        <v/>
      </c>
      <c r="ET25" s="161">
        <f>IFERROR(VLOOKUP(SUBSTITUTE(SUBSTITUTE(SUBSTITUTE($EF25,"~","~~"),"*","~*"),"?","~?"),'DADOS_MELHORIAS'!$O$2:$W$113,5,FALSE),0)</f>
        <v/>
      </c>
      <c r="EU25" s="161">
        <f>IFERROR(VLOOKUP(SUBSTITUTE(SUBSTITUTE(SUBSTITUTE($EG25,"~","~~"),"*","~*"),"?","~?"),'DADOS_MELHORIAS'!$O$2:$W$113,5,FALSE),0)</f>
        <v/>
      </c>
      <c r="EV25" s="161">
        <f>IFERROR(VLOOKUP(SUBSTITUTE(SUBSTITUTE(SUBSTITUTE($EH25,"~","~~"),"*","~*"),"?","~?"),'DADOS_MELHORIAS'!$O$2:$W$113,5,FALSE),0)</f>
        <v/>
      </c>
      <c r="EW25" s="161">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1">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1">
        <f>IF($EL25=0,0,INDEX($AD$2:$AD$11,$EL25))</f>
        <v/>
      </c>
      <c r="EZ25" s="161">
        <f>IF($EL25=0,0,INDEX($AE$2:$AE$11,$EL25))</f>
        <v/>
      </c>
      <c r="FA25" s="161">
        <f>IF($EL25=0,0,INDEX($AG$2:$AG$11,$EL25))</f>
        <v/>
      </c>
      <c r="FB25" s="161">
        <f>IFERROR(VLOOKUP(SUBSTITUTE(SUBSTITUTE(SUBSTITUTE($EI25,"~","~~"),"*","~*"),"?","~?"),'DADOS_RESTRICOES'!$M$2:$Q$54,3,FALSE),0)</f>
        <v/>
      </c>
      <c r="FC25" s="161">
        <f>IFERROR(VLOOKUP(SUBSTITUTE(SUBSTITUTE(SUBSTITUTE($EJ25,"~","~~"),"*","~*"),"?","~?"),'DADOS_RESTRICOES'!$M$2:$Q$54,3,FALSE),0)</f>
        <v/>
      </c>
      <c r="FD25" s="161">
        <f>IFERROR(VLOOKUP(SUBSTITUTE(SUBSTITUTE(SUBSTITUTE($EI25,"~","~~"),"*","~*"),"?","~?"),'DADOS_RESTRICOES'!$M$2:$Q$54,2,FALSE),"")</f>
        <v/>
      </c>
      <c r="FE25" s="161">
        <f>IFERROR(VLOOKUP(SUBSTITUTE(SUBSTITUTE(SUBSTITUTE($EJ25,"~","~~"),"*","~*"),"?","~?"),'DADOS_RESTRICOES'!$M$2:$Q$54,2,FALSE),"")</f>
        <v/>
      </c>
      <c r="FF25" s="161">
        <f>COUNTIF($EM25:$EQ25,1)</f>
        <v/>
      </c>
      <c r="FG25" s="161">
        <f>COUNTIF($EM25:$EQ25,2)</f>
        <v/>
      </c>
      <c r="FH25" s="161">
        <f>COUNTIF($EM25:$EQ25,3)</f>
        <v/>
      </c>
      <c r="FI25" s="161">
        <f>COUNTIF($EM25:$EQ25,4)</f>
        <v/>
      </c>
      <c r="FJ25" s="161">
        <f>COUNTIF($EM25:$EQ25,5)</f>
        <v/>
      </c>
      <c r="FK25" s="161">
        <f>COUNTIF($EM25:$EQ25,6)</f>
        <v/>
      </c>
      <c r="FL25" s="161">
        <f>COUNTIF($FB25:$FC25,1)</f>
        <v/>
      </c>
      <c r="FM25" s="161">
        <f>COUNTIF($FB25:$FC25,2)+$EY25</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(IF(COUNTIF($KW25:$KZ25,"Salto")&gt;0,1,0)+IF(COUNTIF($KW25:$KZ25,"Queima")&gt;0,1,0)+IF(COUNTIF($KW25:$KZ25,"Estilhaço")&gt;0,1,0))*FLOOR($FV25/2,1)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inteira",IF(COUNTIF($FD25:$FE25,"Atrasar")&gt;0,IF(COUNTIF($FD25:$FE25,"Carregar")&gt;0,"Rodada +1 turno","Rodada inteira"),IF(COUNTIF($KW25:$KZ25,"Rápido")&gt;0,"Bônus",IF(COUNTIF($KW25:$KZ25,"Reação")&gt;0,"Reação","Padrão"))&amp;IF(COUNTIF($FD25:$FE25,"Carregar")&gt;0," +1 turno",""))))</f>
        <v/>
      </c>
      <c r="GT25" s="161">
        <f>IF(OR($EK25=0,$EL25=0),"",IF(COUNTIF($KW25:$KZ25,"Inescapável")&gt;0,"Automático",IF(COUNTIF($KW25:$KZ25,"Certeiro")&gt;0,"TR para metade",IF(AND($EX25&gt;0,$FA25=0,INDEX($AF$2:$AF$11,$EL25)="Acerto"),"Acerto + TR",INDEX($AF$2:$AF$11,$EL25)))))</f>
        <v/>
      </c>
      <c r="GU25" s="161">
        <f>IF(OR($EK25=0,$EL25=0),"",IF(OR($EZ25&gt;=2,$FV25=0),UPPER(LEFT(INDEX($GE25:$GK25,1,$EB25),1))&amp;MID(INDEX($GE25:$GK25,1,$EB25),2,99),UPPER(LEFT(INDEX($GE25:$GK25,1,$EB25),1))&amp;MID(INDEX($GE25:$GK25,1,$EB25),2,99)&amp;" = "&amp;FLOOR($FV25*4.5,1)&amp;IF($FW25&gt;0," · +"&amp;$FW25&amp;"d8","")))</f>
        <v/>
      </c>
      <c r="GV25" s="161">
        <f>COUNTIF($KW25:$KZ25,"Longe")+3*COUNTIF($KW25:$KZ25,"Muito Longe")</f>
        <v/>
      </c>
      <c r="GW25" s="161">
        <f>COUNTIF($KW25:$KZ25,"Maior")+3*COUNTIF($KW25:$KZ25,"Muito Maior")</f>
        <v/>
      </c>
      <c r="GX25" s="161">
        <f>IF($EL25=0,0,CHOOSE(1+INDEX($AH$2:$AH$11,$EL25),0,$GV25,$GW25,$GV25+$GW25))</f>
        <v/>
      </c>
      <c r="GY25" s="161">
        <f>IF($EL25=0,0,CHOOSE(1+INDEX($AI$2:$AI$11,$EL25),0,$GV25,$GW25,$GV25+$GW25))</f>
        <v/>
      </c>
      <c r="GZ25" s="161">
        <f>IF(OR($EK25=0,$EL25=0),"",INDEX($AP$2:$AU$31,($EL25-1)*3+IF($EB25&gt;=6,3,2),1+MIN(5,$GX25))&amp;INDEX($AV$2:$BA$31,($EL25-1)*3+IF($EB25&gt;=6,3,2),1+MIN(5,$GY25))&amp;IF(INDEX($AJ$2:$AJ$11,$EL25)=1,IF(COUNTIF($KW25:$KZ25,"Mais Um")&gt;0," · +"&amp;COUNTIF($KW25:$KZ25,"Mais Um")&amp;IF(COUNTIF($KW25:$KZ25,"Mais Um")&gt;1," alvos"," alvo"),"")&amp;IF(COUNTIF($KW25:$KZ25,"Rajada")&gt;0,"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$BE26+3*IFERROR(VLOOKUP($BD26,'DADOS_CRIACAO'!$H$2:$K$20,3,FALSE),0)</f>
        <v/>
      </c>
      <c r="BG26" s="161">
        <f>IFERROR(VLOOKUP($BD26,'DADOS_CRIACAO'!$H$2:$K$20,4,FALSE),0)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IFERROR(MATCH($ED26,$Y$2:$Y$11,0),0)</f>
        <v/>
      </c>
      <c r="EM26" s="161">
        <f>IF($EL26=0,0,INDEX($AB$2:$AB$11,$EL26))</f>
        <v/>
      </c>
      <c r="EN26" s="161">
        <f>IFERROR(VLOOKUP(SUBSTITUTE(SUBSTITUTE(SUBSTITUTE($EE26,"~","~~"),"*","~*"),"?","~?"),'DADOS_MELHORIAS'!$O$2:$W$113,4,FALSE),0)</f>
        <v/>
      </c>
      <c r="EO26" s="161">
        <f>IFERROR(VLOOKUP(SUBSTITUTE(SUBSTITUTE(SUBSTITUTE($EF26,"~","~~"),"*","~*"),"?","~?"),'DADOS_MELHORIAS'!$O$2:$W$113,4,FALSE),0)</f>
        <v/>
      </c>
      <c r="EP26" s="161">
        <f>IFERROR(VLOOKUP(SUBSTITUTE(SUBSTITUTE(SUBSTITUTE($EG26,"~","~~"),"*","~*"),"?","~?"),'DADOS_MELHORIAS'!$O$2:$W$113,4,FALSE),0)</f>
        <v/>
      </c>
      <c r="EQ26" s="161">
        <f>IFERROR(VLOOKUP(SUBSTITUTE(SUBSTITUTE(SUBSTITUTE($EH26,"~","~~"),"*","~*"),"?","~?"),'DADOS_MELHORIAS'!$O$2:$W$113,4,FALSE),0)</f>
        <v/>
      </c>
      <c r="ER26" s="161">
        <f>IF($EL26=0,0,INDEX($AC$2:$AC$11,$EL26))</f>
        <v/>
      </c>
      <c r="ES26" s="161">
        <f>IFERROR(VLOOKUP(SUBSTITUTE(SUBSTITUTE(SUBSTITUTE($EE26,"~","~~"),"*","~*"),"?","~?"),'DADOS_MELHORIAS'!$O$2:$W$113,5,FALSE),0)</f>
        <v/>
      </c>
      <c r="ET26" s="161">
        <f>IFERROR(VLOOKUP(SUBSTITUTE(SUBSTITUTE(SUBSTITUTE($EF26,"~","~~"),"*","~*"),"?","~?"),'DADOS_MELHORIAS'!$O$2:$W$113,5,FALSE),0)</f>
        <v/>
      </c>
      <c r="EU26" s="161">
        <f>IFERROR(VLOOKUP(SUBSTITUTE(SUBSTITUTE(SUBSTITUTE($EG26,"~","~~"),"*","~*"),"?","~?"),'DADOS_MELHORIAS'!$O$2:$W$113,5,FALSE),0)</f>
        <v/>
      </c>
      <c r="EV26" s="161">
        <f>IFERROR(VLOOKUP(SUBSTITUTE(SUBSTITUTE(SUBSTITUTE($EH26,"~","~~"),"*","~*"),"?","~?"),'DADOS_MELHORIAS'!$O$2:$W$113,5,FALSE),0)</f>
        <v/>
      </c>
      <c r="EW26" s="161">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1">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1">
        <f>IF($EL26=0,0,INDEX($AD$2:$AD$11,$EL26))</f>
        <v/>
      </c>
      <c r="EZ26" s="161">
        <f>IF($EL26=0,0,INDEX($AE$2:$AE$11,$EL26))</f>
        <v/>
      </c>
      <c r="FA26" s="161">
        <f>IF($EL26=0,0,INDEX($AG$2:$AG$11,$EL26))</f>
        <v/>
      </c>
      <c r="FB26" s="161">
        <f>IFERROR(VLOOKUP(SUBSTITUTE(SUBSTITUTE(SUBSTITUTE($EI26,"~","~~"),"*","~*"),"?","~?"),'DADOS_RESTRICOES'!$M$2:$Q$54,3,FALSE),0)</f>
        <v/>
      </c>
      <c r="FC26" s="161">
        <f>IFERROR(VLOOKUP(SUBSTITUTE(SUBSTITUTE(SUBSTITUTE($EJ26,"~","~~"),"*","~*"),"?","~?"),'DADOS_RESTRICOES'!$M$2:$Q$54,3,FALSE),0)</f>
        <v/>
      </c>
      <c r="FD26" s="161">
        <f>IFERROR(VLOOKUP(SUBSTITUTE(SUBSTITUTE(SUBSTITUTE($EI26,"~","~~"),"*","~*"),"?","~?"),'DADOS_RESTRICOES'!$M$2:$Q$54,2,FALSE),"")</f>
        <v/>
      </c>
      <c r="FE26" s="161">
        <f>IFERROR(VLOOKUP(SUBSTITUTE(SUBSTITUTE(SUBSTITUTE($EJ26,"~","~~"),"*","~*"),"?","~?"),'DADOS_RESTRICOES'!$M$2:$Q$54,2,FALSE),"")</f>
        <v/>
      </c>
      <c r="FF26" s="161">
        <f>COUNTIF($EM26:$EQ26,1)</f>
        <v/>
      </c>
      <c r="FG26" s="161">
        <f>COUNTIF($EM26:$EQ26,2)</f>
        <v/>
      </c>
      <c r="FH26" s="161">
        <f>COUNTIF($EM26:$EQ26,3)</f>
        <v/>
      </c>
      <c r="FI26" s="161">
        <f>COUNTIF($EM26:$EQ26,4)</f>
        <v/>
      </c>
      <c r="FJ26" s="161">
        <f>COUNTIF($EM26:$EQ26,5)</f>
        <v/>
      </c>
      <c r="FK26" s="161">
        <f>COUNTIF($EM26:$EQ26,6)</f>
        <v/>
      </c>
      <c r="FL26" s="161">
        <f>COUNTIF($FB26:$FC26,1)</f>
        <v/>
      </c>
      <c r="FM26" s="161">
        <f>COUNTIF($FB26:$FC26,2)+$EY26</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(IF(COUNTIF($KW26:$KZ26,"Salto")&gt;0,1,0)+IF(COUNTIF($KW26:$KZ26,"Queima")&gt;0,1,0)+IF(COUNTIF($KW26:$KZ26,"Estilhaço")&gt;0,1,0))*FLOOR($FV26/2,1)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inteira",IF(COUNTIF($FD26:$FE26,"Atrasar")&gt;0,IF(COUNTIF($FD26:$FE26,"Carregar")&gt;0,"Rodada +1 turno","Rodada inteira"),IF(COUNTIF($KW26:$KZ26,"Rápido")&gt;0,"Bônus",IF(COUNTIF($KW26:$KZ26,"Reação")&gt;0,"Reação","Padrão"))&amp;IF(COUNTIF($FD26:$FE26,"Carregar")&gt;0," +1 turno",""))))</f>
        <v/>
      </c>
      <c r="GT26" s="161">
        <f>IF(OR($EK26=0,$EL26=0),"",IF(COUNTIF($KW26:$KZ26,"Inescapável")&gt;0,"Automático",IF(COUNTIF($KW26:$KZ26,"Certeiro")&gt;0,"TR para metade",IF(AND($EX26&gt;0,$FA26=0,INDEX($AF$2:$AF$11,$EL26)="Acerto"),"Acerto + TR",INDEX($AF$2:$AF$11,$EL26)))))</f>
        <v/>
      </c>
      <c r="GU26" s="161">
        <f>IF(OR($EK26=0,$EL26=0),"",IF(OR($EZ26&gt;=2,$FV26=0),UPPER(LEFT(INDEX($GE26:$GK26,1,$EB26),1))&amp;MID(INDEX($GE26:$GK26,1,$EB26),2,99),UPPER(LEFT(INDEX($GE26:$GK26,1,$EB26),1))&amp;MID(INDEX($GE26:$GK26,1,$EB26),2,99)&amp;" = "&amp;FLOOR($FV26*4.5,1)&amp;IF($FW26&gt;0," · +"&amp;$FW26&amp;"d8","")))</f>
        <v/>
      </c>
      <c r="GV26" s="161">
        <f>COUNTIF($KW26:$KZ26,"Longe")+3*COUNTIF($KW26:$KZ26,"Muito Longe")</f>
        <v/>
      </c>
      <c r="GW26" s="161">
        <f>COUNTIF($KW26:$KZ26,"Maior")+3*COUNTIF($KW26:$KZ26,"Muito Maior")</f>
        <v/>
      </c>
      <c r="GX26" s="161">
        <f>IF($EL26=0,0,CHOOSE(1+INDEX($AH$2:$AH$11,$EL26),0,$GV26,$GW26,$GV26+$GW26))</f>
        <v/>
      </c>
      <c r="GY26" s="161">
        <f>IF($EL26=0,0,CHOOSE(1+INDEX($AI$2:$AI$11,$EL26),0,$GV26,$GW26,$GV26+$GW26))</f>
        <v/>
      </c>
      <c r="GZ26" s="161">
        <f>IF(OR($EK26=0,$EL26=0),"",INDEX($AP$2:$AU$31,($EL26-1)*3+IF($EB26&gt;=6,3,2),1+MIN(5,$GX26))&amp;INDEX($AV$2:$BA$31,($EL26-1)*3+IF($EB26&gt;=6,3,2),1+MIN(5,$GY26))&amp;IF(INDEX($AJ$2:$AJ$11,$EL26)=1,IF(COUNTIF($KW26:$KZ26,"Mais Um")&gt;0," · +"&amp;COUNTIF($KW26:$KZ26,"Mais Um")&amp;IF(COUNTIF($KW26:$KZ26,"Mais Um")&gt;1," alvos"," alvo"),"")&amp;IF(COUNTIF($KW26:$KZ26,"Rajada")&gt;0,"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$BE27+3*IFERROR(VLOOKUP($BD27,'DADOS_CRIACAO'!$H$2:$K$20,3,FALSE),0)</f>
        <v/>
      </c>
      <c r="BG27" s="161">
        <f>IFERROR(VLOOKUP($BD27,'DADOS_CRIACAO'!$H$2:$K$20,4,FALSE),0)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IFERROR(MATCH($ED27,$Y$2:$Y$11,0),0)</f>
        <v/>
      </c>
      <c r="EM27" s="161">
        <f>IF($EL27=0,0,INDEX($AB$2:$AB$11,$EL27))</f>
        <v/>
      </c>
      <c r="EN27" s="161">
        <f>IFERROR(VLOOKUP(SUBSTITUTE(SUBSTITUTE(SUBSTITUTE($EE27,"~","~~"),"*","~*"),"?","~?"),'DADOS_MELHORIAS'!$O$2:$W$113,4,FALSE),0)</f>
        <v/>
      </c>
      <c r="EO27" s="161">
        <f>IFERROR(VLOOKUP(SUBSTITUTE(SUBSTITUTE(SUBSTITUTE($EF27,"~","~~"),"*","~*"),"?","~?"),'DADOS_MELHORIAS'!$O$2:$W$113,4,FALSE),0)</f>
        <v/>
      </c>
      <c r="EP27" s="161">
        <f>IFERROR(VLOOKUP(SUBSTITUTE(SUBSTITUTE(SUBSTITUTE($EG27,"~","~~"),"*","~*"),"?","~?"),'DADOS_MELHORIAS'!$O$2:$W$113,4,FALSE),0)</f>
        <v/>
      </c>
      <c r="EQ27" s="161">
        <f>IFERROR(VLOOKUP(SUBSTITUTE(SUBSTITUTE(SUBSTITUTE($EH27,"~","~~"),"*","~*"),"?","~?"),'DADOS_MELHORIAS'!$O$2:$W$113,4,FALSE),0)</f>
        <v/>
      </c>
      <c r="ER27" s="161">
        <f>IF($EL27=0,0,INDEX($AC$2:$AC$11,$EL27))</f>
        <v/>
      </c>
      <c r="ES27" s="161">
        <f>IFERROR(VLOOKUP(SUBSTITUTE(SUBSTITUTE(SUBSTITUTE($EE27,"~","~~"),"*","~*"),"?","~?"),'DADOS_MELHORIAS'!$O$2:$W$113,5,FALSE),0)</f>
        <v/>
      </c>
      <c r="ET27" s="161">
        <f>IFERROR(VLOOKUP(SUBSTITUTE(SUBSTITUTE(SUBSTITUTE($EF27,"~","~~"),"*","~*"),"?","~?"),'DADOS_MELHORIAS'!$O$2:$W$113,5,FALSE),0)</f>
        <v/>
      </c>
      <c r="EU27" s="161">
        <f>IFERROR(VLOOKUP(SUBSTITUTE(SUBSTITUTE(SUBSTITUTE($EG27,"~","~~"),"*","~*"),"?","~?"),'DADOS_MELHORIAS'!$O$2:$W$113,5,FALSE),0)</f>
        <v/>
      </c>
      <c r="EV27" s="161">
        <f>IFERROR(VLOOKUP(SUBSTITUTE(SUBSTITUTE(SUBSTITUTE($EH27,"~","~~"),"*","~*"),"?","~?"),'DADOS_MELHORIAS'!$O$2:$W$113,5,FALSE),0)</f>
        <v/>
      </c>
      <c r="EW27" s="161">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1">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1">
        <f>IF($EL27=0,0,INDEX($AD$2:$AD$11,$EL27))</f>
        <v/>
      </c>
      <c r="EZ27" s="161">
        <f>IF($EL27=0,0,INDEX($AE$2:$AE$11,$EL27))</f>
        <v/>
      </c>
      <c r="FA27" s="161">
        <f>IF($EL27=0,0,INDEX($AG$2:$AG$11,$EL27))</f>
        <v/>
      </c>
      <c r="FB27" s="161">
        <f>IFERROR(VLOOKUP(SUBSTITUTE(SUBSTITUTE(SUBSTITUTE($EI27,"~","~~"),"*","~*"),"?","~?"),'DADOS_RESTRICOES'!$M$2:$Q$54,3,FALSE),0)</f>
        <v/>
      </c>
      <c r="FC27" s="161">
        <f>IFERROR(VLOOKUP(SUBSTITUTE(SUBSTITUTE(SUBSTITUTE($EJ27,"~","~~"),"*","~*"),"?","~?"),'DADOS_RESTRICOES'!$M$2:$Q$54,3,FALSE),0)</f>
        <v/>
      </c>
      <c r="FD27" s="161">
        <f>IFERROR(VLOOKUP(SUBSTITUTE(SUBSTITUTE(SUBSTITUTE($EI27,"~","~~"),"*","~*"),"?","~?"),'DADOS_RESTRICOES'!$M$2:$Q$54,2,FALSE),"")</f>
        <v/>
      </c>
      <c r="FE27" s="161">
        <f>IFERROR(VLOOKUP(SUBSTITUTE(SUBSTITUTE(SUBSTITUTE($EJ27,"~","~~"),"*","~*"),"?","~?"),'DADOS_RESTRICOES'!$M$2:$Q$54,2,FALSE),"")</f>
        <v/>
      </c>
      <c r="FF27" s="161">
        <f>COUNTIF($EM27:$EQ27,1)</f>
        <v/>
      </c>
      <c r="FG27" s="161">
        <f>COUNTIF($EM27:$EQ27,2)</f>
        <v/>
      </c>
      <c r="FH27" s="161">
        <f>COUNTIF($EM27:$EQ27,3)</f>
        <v/>
      </c>
      <c r="FI27" s="161">
        <f>COUNTIF($EM27:$EQ27,4)</f>
        <v/>
      </c>
      <c r="FJ27" s="161">
        <f>COUNTIF($EM27:$EQ27,5)</f>
        <v/>
      </c>
      <c r="FK27" s="161">
        <f>COUNTIF($EM27:$EQ27,6)</f>
        <v/>
      </c>
      <c r="FL27" s="161">
        <f>COUNTIF($FB27:$FC27,1)</f>
        <v/>
      </c>
      <c r="FM27" s="161">
        <f>COUNTIF($FB27:$FC27,2)+$EY27</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(IF(COUNTIF($KW27:$KZ27,"Salto")&gt;0,1,0)+IF(COUNTIF($KW27:$KZ27,"Queima")&gt;0,1,0)+IF(COUNTIF($KW27:$KZ27,"Estilhaço")&gt;0,1,0))*FLOOR($FV27/2,1)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inteira",IF(COUNTIF($FD27:$FE27,"Atrasar")&gt;0,IF(COUNTIF($FD27:$FE27,"Carregar")&gt;0,"Rodada +1 turno","Rodada inteira"),IF(COUNTIF($KW27:$KZ27,"Rápido")&gt;0,"Bônus",IF(COUNTIF($KW27:$KZ27,"Reação")&gt;0,"Reação","Padrão"))&amp;IF(COUNTIF($FD27:$FE27,"Carregar")&gt;0," +1 turno",""))))</f>
        <v/>
      </c>
      <c r="GT27" s="161">
        <f>IF(OR($EK27=0,$EL27=0),"",IF(COUNTIF($KW27:$KZ27,"Inescapável")&gt;0,"Automático",IF(COUNTIF($KW27:$KZ27,"Certeiro")&gt;0,"TR para metade",IF(AND($EX27&gt;0,$FA27=0,INDEX($AF$2:$AF$11,$EL27)="Acerto"),"Acerto + TR",INDEX($AF$2:$AF$11,$EL27)))))</f>
        <v/>
      </c>
      <c r="GU27" s="161">
        <f>IF(OR($EK27=0,$EL27=0),"",IF(OR($EZ27&gt;=2,$FV27=0),UPPER(LEFT(INDEX($GE27:$GK27,1,$EB27),1))&amp;MID(INDEX($GE27:$GK27,1,$EB27),2,99),UPPER(LEFT(INDEX($GE27:$GK27,1,$EB27),1))&amp;MID(INDEX($GE27:$GK27,1,$EB27),2,99)&amp;" = "&amp;FLOOR($FV27*4.5,1)&amp;IF($FW27&gt;0," · +"&amp;$FW27&amp;"d8","")))</f>
        <v/>
      </c>
      <c r="GV27" s="161">
        <f>COUNTIF($KW27:$KZ27,"Longe")+3*COUNTIF($KW27:$KZ27,"Muito Longe")</f>
        <v/>
      </c>
      <c r="GW27" s="161">
        <f>COUNTIF($KW27:$KZ27,"Maior")+3*COUNTIF($KW27:$KZ27,"Muito Maior")</f>
        <v/>
      </c>
      <c r="GX27" s="161">
        <f>IF($EL27=0,0,CHOOSE(1+INDEX($AH$2:$AH$11,$EL27),0,$GV27,$GW27,$GV27+$GW27))</f>
        <v/>
      </c>
      <c r="GY27" s="161">
        <f>IF($EL27=0,0,CHOOSE(1+INDEX($AI$2:$AI$11,$EL27),0,$GV27,$GW27,$GV27+$GW27))</f>
        <v/>
      </c>
      <c r="GZ27" s="161">
        <f>IF(OR($EK27=0,$EL27=0),"",INDEX($AP$2:$AU$31,($EL27-1)*3+IF($EB27&gt;=6,3,2),1+MIN(5,$GX27))&amp;INDEX($AV$2:$BA$31,($EL27-1)*3+IF($EB27&gt;=6,3,2),1+MIN(5,$GY27))&amp;IF(INDEX($AJ$2:$AJ$11,$EL27)=1,IF(COUNTIF($KW27:$KZ27,"Mais Um")&gt;0," · +"&amp;COUNTIF($KW27:$KZ27,"Mais Um")&amp;IF(COUNTIF($KW27:$KZ27,"Mais Um")&gt;1," alvos"," alvo"),"")&amp;IF(COUNTIF($KW27:$KZ27,"Rajada")&gt;0,"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$BE28+3*IFERROR(VLOOKUP($BD28,'DADOS_CRIACAO'!$H$2:$K$20,3,FALSE),0)</f>
        <v/>
      </c>
      <c r="BG28" s="161">
        <f>IFERROR(VLOOKUP($BD28,'DADOS_CRIACAO'!$H$2:$K$20,4,FALSE),0)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IFERROR(MATCH($ED28,$Y$2:$Y$11,0),0)</f>
        <v/>
      </c>
      <c r="EM28" s="161">
        <f>IF($EL28=0,0,INDEX($AB$2:$AB$11,$EL28))</f>
        <v/>
      </c>
      <c r="EN28" s="161">
        <f>IFERROR(VLOOKUP(SUBSTITUTE(SUBSTITUTE(SUBSTITUTE($EE28,"~","~~"),"*","~*"),"?","~?"),'DADOS_MELHORIAS'!$O$2:$W$113,4,FALSE),0)</f>
        <v/>
      </c>
      <c r="EO28" s="161">
        <f>IFERROR(VLOOKUP(SUBSTITUTE(SUBSTITUTE(SUBSTITUTE($EF28,"~","~~"),"*","~*"),"?","~?"),'DADOS_MELHORIAS'!$O$2:$W$113,4,FALSE),0)</f>
        <v/>
      </c>
      <c r="EP28" s="161">
        <f>IFERROR(VLOOKUP(SUBSTITUTE(SUBSTITUTE(SUBSTITUTE($EG28,"~","~~"),"*","~*"),"?","~?"),'DADOS_MELHORIAS'!$O$2:$W$113,4,FALSE),0)</f>
        <v/>
      </c>
      <c r="EQ28" s="161">
        <f>IFERROR(VLOOKUP(SUBSTITUTE(SUBSTITUTE(SUBSTITUTE($EH28,"~","~~"),"*","~*"),"?","~?"),'DADOS_MELHORIAS'!$O$2:$W$113,4,FALSE),0)</f>
        <v/>
      </c>
      <c r="ER28" s="161">
        <f>IF($EL28=0,0,INDEX($AC$2:$AC$11,$EL28))</f>
        <v/>
      </c>
      <c r="ES28" s="161">
        <f>IFERROR(VLOOKUP(SUBSTITUTE(SUBSTITUTE(SUBSTITUTE($EE28,"~","~~"),"*","~*"),"?","~?"),'DADOS_MELHORIAS'!$O$2:$W$113,5,FALSE),0)</f>
        <v/>
      </c>
      <c r="ET28" s="161">
        <f>IFERROR(VLOOKUP(SUBSTITUTE(SUBSTITUTE(SUBSTITUTE($EF28,"~","~~"),"*","~*"),"?","~?"),'DADOS_MELHORIAS'!$O$2:$W$113,5,FALSE),0)</f>
        <v/>
      </c>
      <c r="EU28" s="161">
        <f>IFERROR(VLOOKUP(SUBSTITUTE(SUBSTITUTE(SUBSTITUTE($EG28,"~","~~"),"*","~*"),"?","~?"),'DADOS_MELHORIAS'!$O$2:$W$113,5,FALSE),0)</f>
        <v/>
      </c>
      <c r="EV28" s="161">
        <f>IFERROR(VLOOKUP(SUBSTITUTE(SUBSTITUTE(SUBSTITUTE($EH28,"~","~~"),"*","~*"),"?","~?"),'DADOS_MELHORIAS'!$O$2:$W$113,5,FALSE),0)</f>
        <v/>
      </c>
      <c r="EW28" s="161">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1">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1">
        <f>IF($EL28=0,0,INDEX($AD$2:$AD$11,$EL28))</f>
        <v/>
      </c>
      <c r="EZ28" s="161">
        <f>IF($EL28=0,0,INDEX($AE$2:$AE$11,$EL28))</f>
        <v/>
      </c>
      <c r="FA28" s="161">
        <f>IF($EL28=0,0,INDEX($AG$2:$AG$11,$EL28))</f>
        <v/>
      </c>
      <c r="FB28" s="161">
        <f>IFERROR(VLOOKUP(SUBSTITUTE(SUBSTITUTE(SUBSTITUTE($EI28,"~","~~"),"*","~*"),"?","~?"),'DADOS_RESTRICOES'!$M$2:$Q$54,3,FALSE),0)</f>
        <v/>
      </c>
      <c r="FC28" s="161">
        <f>IFERROR(VLOOKUP(SUBSTITUTE(SUBSTITUTE(SUBSTITUTE($EJ28,"~","~~"),"*","~*"),"?","~?"),'DADOS_RESTRICOES'!$M$2:$Q$54,3,FALSE),0)</f>
        <v/>
      </c>
      <c r="FD28" s="161">
        <f>IFERROR(VLOOKUP(SUBSTITUTE(SUBSTITUTE(SUBSTITUTE($EI28,"~","~~"),"*","~*"),"?","~?"),'DADOS_RESTRICOES'!$M$2:$Q$54,2,FALSE),"")</f>
        <v/>
      </c>
      <c r="FE28" s="161">
        <f>IFERROR(VLOOKUP(SUBSTITUTE(SUBSTITUTE(SUBSTITUTE($EJ28,"~","~~"),"*","~*"),"?","~?"),'DADOS_RESTRICOES'!$M$2:$Q$54,2,FALSE),"")</f>
        <v/>
      </c>
      <c r="FF28" s="161">
        <f>COUNTIF($EM28:$EQ28,1)</f>
        <v/>
      </c>
      <c r="FG28" s="161">
        <f>COUNTIF($EM28:$EQ28,2)</f>
        <v/>
      </c>
      <c r="FH28" s="161">
        <f>COUNTIF($EM28:$EQ28,3)</f>
        <v/>
      </c>
      <c r="FI28" s="161">
        <f>COUNTIF($EM28:$EQ28,4)</f>
        <v/>
      </c>
      <c r="FJ28" s="161">
        <f>COUNTIF($EM28:$EQ28,5)</f>
        <v/>
      </c>
      <c r="FK28" s="161">
        <f>COUNTIF($EM28:$EQ28,6)</f>
        <v/>
      </c>
      <c r="FL28" s="161">
        <f>COUNTIF($FB28:$FC28,1)</f>
        <v/>
      </c>
      <c r="FM28" s="161">
        <f>COUNTIF($FB28:$FC28,2)+$EY28</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(IF(COUNTIF($KW28:$KZ28,"Salto")&gt;0,1,0)+IF(COUNTIF($KW28:$KZ28,"Queima")&gt;0,1,0)+IF(COUNTIF($KW28:$KZ28,"Estilhaço")&gt;0,1,0))*FLOOR($FV28/2,1)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inteira",IF(COUNTIF($FD28:$FE28,"Atrasar")&gt;0,IF(COUNTIF($FD28:$FE28,"Carregar")&gt;0,"Rodada +1 turno","Rodada inteira"),IF(COUNTIF($KW28:$KZ28,"Rápido")&gt;0,"Bônus",IF(COUNTIF($KW28:$KZ28,"Reação")&gt;0,"Reação","Padrão"))&amp;IF(COUNTIF($FD28:$FE28,"Carregar")&gt;0," +1 turno",""))))</f>
        <v/>
      </c>
      <c r="GT28" s="161">
        <f>IF(OR($EK28=0,$EL28=0),"",IF(COUNTIF($KW28:$KZ28,"Inescapável")&gt;0,"Automático",IF(COUNTIF($KW28:$KZ28,"Certeiro")&gt;0,"TR para metade",IF(AND($EX28&gt;0,$FA28=0,INDEX($AF$2:$AF$11,$EL28)="Acerto"),"Acerto + TR",INDEX($AF$2:$AF$11,$EL28)))))</f>
        <v/>
      </c>
      <c r="GU28" s="161">
        <f>IF(OR($EK28=0,$EL28=0),"",IF(OR($EZ28&gt;=2,$FV28=0),UPPER(LEFT(INDEX($GE28:$GK28,1,$EB28),1))&amp;MID(INDEX($GE28:$GK28,1,$EB28),2,99),UPPER(LEFT(INDEX($GE28:$GK28,1,$EB28),1))&amp;MID(INDEX($GE28:$GK28,1,$EB28),2,99)&amp;" = "&amp;FLOOR($FV28*4.5,1)&amp;IF($FW28&gt;0," · +"&amp;$FW28&amp;"d8","")))</f>
        <v/>
      </c>
      <c r="GV28" s="161">
        <f>COUNTIF($KW28:$KZ28,"Longe")+3*COUNTIF($KW28:$KZ28,"Muito Longe")</f>
        <v/>
      </c>
      <c r="GW28" s="161">
        <f>COUNTIF($KW28:$KZ28,"Maior")+3*COUNTIF($KW28:$KZ28,"Muito Maior")</f>
        <v/>
      </c>
      <c r="GX28" s="161">
        <f>IF($EL28=0,0,CHOOSE(1+INDEX($AH$2:$AH$11,$EL28),0,$GV28,$GW28,$GV28+$GW28))</f>
        <v/>
      </c>
      <c r="GY28" s="161">
        <f>IF($EL28=0,0,CHOOSE(1+INDEX($AI$2:$AI$11,$EL28),0,$GV28,$GW28,$GV28+$GW28))</f>
        <v/>
      </c>
      <c r="GZ28" s="161">
        <f>IF(OR($EK28=0,$EL28=0),"",INDEX($AP$2:$AU$31,($EL28-1)*3+IF($EB28&gt;=6,3,2),1+MIN(5,$GX28))&amp;INDEX($AV$2:$BA$31,($EL28-1)*3+IF($EB28&gt;=6,3,2),1+MIN(5,$GY28))&amp;IF(INDEX($AJ$2:$AJ$11,$EL28)=1,IF(COUNTIF($KW28:$KZ28,"Mais Um")&gt;0," · +"&amp;COUNTIF($KW28:$KZ28,"Mais Um")&amp;IF(COUNTIF($KW28:$KZ28,"Mais Um")&gt;1," alvos"," alvo"),"")&amp;IF(COUNTIF($KW28:$KZ28,"Rajada")&gt;0,"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$BE29+3*IFERROR(VLOOKUP($BD29,'DADOS_CRIACAO'!$H$2:$K$20,3,FALSE),0)</f>
        <v/>
      </c>
      <c r="BG29" s="161">
        <f>IFERROR(VLOOKUP($BD29,'DADOS_CRIACAO'!$H$2:$K$20,4,FALSE),0)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IFERROR(MATCH($ED29,$Y$2:$Y$11,0),0)</f>
        <v/>
      </c>
      <c r="EM29" s="161">
        <f>IF($EL29=0,0,INDEX($AB$2:$AB$11,$EL29))</f>
        <v/>
      </c>
      <c r="EN29" s="161">
        <f>IFERROR(VLOOKUP(SUBSTITUTE(SUBSTITUTE(SUBSTITUTE($EE29,"~","~~"),"*","~*"),"?","~?"),'DADOS_MELHORIAS'!$O$2:$W$113,4,FALSE),0)</f>
        <v/>
      </c>
      <c r="EO29" s="161">
        <f>IFERROR(VLOOKUP(SUBSTITUTE(SUBSTITUTE(SUBSTITUTE($EF29,"~","~~"),"*","~*"),"?","~?"),'DADOS_MELHORIAS'!$O$2:$W$113,4,FALSE),0)</f>
        <v/>
      </c>
      <c r="EP29" s="161">
        <f>IFERROR(VLOOKUP(SUBSTITUTE(SUBSTITUTE(SUBSTITUTE($EG29,"~","~~"),"*","~*"),"?","~?"),'DADOS_MELHORIAS'!$O$2:$W$113,4,FALSE),0)</f>
        <v/>
      </c>
      <c r="EQ29" s="161">
        <f>IFERROR(VLOOKUP(SUBSTITUTE(SUBSTITUTE(SUBSTITUTE($EH29,"~","~~"),"*","~*"),"?","~?"),'DADOS_MELHORIAS'!$O$2:$W$113,4,FALSE),0)</f>
        <v/>
      </c>
      <c r="ER29" s="161">
        <f>IF($EL29=0,0,INDEX($AC$2:$AC$11,$EL29))</f>
        <v/>
      </c>
      <c r="ES29" s="161">
        <f>IFERROR(VLOOKUP(SUBSTITUTE(SUBSTITUTE(SUBSTITUTE($EE29,"~","~~"),"*","~*"),"?","~?"),'DADOS_MELHORIAS'!$O$2:$W$113,5,FALSE),0)</f>
        <v/>
      </c>
      <c r="ET29" s="161">
        <f>IFERROR(VLOOKUP(SUBSTITUTE(SUBSTITUTE(SUBSTITUTE($EF29,"~","~~"),"*","~*"),"?","~?"),'DADOS_MELHORIAS'!$O$2:$W$113,5,FALSE),0)</f>
        <v/>
      </c>
      <c r="EU29" s="161">
        <f>IFERROR(VLOOKUP(SUBSTITUTE(SUBSTITUTE(SUBSTITUTE($EG29,"~","~~"),"*","~*"),"?","~?"),'DADOS_MELHORIAS'!$O$2:$W$113,5,FALSE),0)</f>
        <v/>
      </c>
      <c r="EV29" s="161">
        <f>IFERROR(VLOOKUP(SUBSTITUTE(SUBSTITUTE(SUBSTITUTE($EH29,"~","~~"),"*","~*"),"?","~?"),'DADOS_MELHORIAS'!$O$2:$W$113,5,FALSE),0)</f>
        <v/>
      </c>
      <c r="EW29" s="161">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1">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1">
        <f>IF($EL29=0,0,INDEX($AD$2:$AD$11,$EL29))</f>
        <v/>
      </c>
      <c r="EZ29" s="161">
        <f>IF($EL29=0,0,INDEX($AE$2:$AE$11,$EL29))</f>
        <v/>
      </c>
      <c r="FA29" s="161">
        <f>IF($EL29=0,0,INDEX($AG$2:$AG$11,$EL29))</f>
        <v/>
      </c>
      <c r="FB29" s="161">
        <f>IFERROR(VLOOKUP(SUBSTITUTE(SUBSTITUTE(SUBSTITUTE($EI29,"~","~~"),"*","~*"),"?","~?"),'DADOS_RESTRICOES'!$M$2:$Q$54,3,FALSE),0)</f>
        <v/>
      </c>
      <c r="FC29" s="161">
        <f>IFERROR(VLOOKUP(SUBSTITUTE(SUBSTITUTE(SUBSTITUTE($EJ29,"~","~~"),"*","~*"),"?","~?"),'DADOS_RESTRICOES'!$M$2:$Q$54,3,FALSE),0)</f>
        <v/>
      </c>
      <c r="FD29" s="161">
        <f>IFERROR(VLOOKUP(SUBSTITUTE(SUBSTITUTE(SUBSTITUTE($EI29,"~","~~"),"*","~*"),"?","~?"),'DADOS_RESTRICOES'!$M$2:$Q$54,2,FALSE),"")</f>
        <v/>
      </c>
      <c r="FE29" s="161">
        <f>IFERROR(VLOOKUP(SUBSTITUTE(SUBSTITUTE(SUBSTITUTE($EJ29,"~","~~"),"*","~*"),"?","~?"),'DADOS_RESTRICOES'!$M$2:$Q$54,2,FALSE),"")</f>
        <v/>
      </c>
      <c r="FF29" s="161">
        <f>COUNTIF($EM29:$EQ29,1)</f>
        <v/>
      </c>
      <c r="FG29" s="161">
        <f>COUNTIF($EM29:$EQ29,2)</f>
        <v/>
      </c>
      <c r="FH29" s="161">
        <f>COUNTIF($EM29:$EQ29,3)</f>
        <v/>
      </c>
      <c r="FI29" s="161">
        <f>COUNTIF($EM29:$EQ29,4)</f>
        <v/>
      </c>
      <c r="FJ29" s="161">
        <f>COUNTIF($EM29:$EQ29,5)</f>
        <v/>
      </c>
      <c r="FK29" s="161">
        <f>COUNTIF($EM29:$EQ29,6)</f>
        <v/>
      </c>
      <c r="FL29" s="161">
        <f>COUNTIF($FB29:$FC29,1)</f>
        <v/>
      </c>
      <c r="FM29" s="161">
        <f>COUNTIF($FB29:$FC29,2)+$EY29</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(IF(COUNTIF($KW29:$KZ29,"Salto")&gt;0,1,0)+IF(COUNTIF($KW29:$KZ29,"Queima")&gt;0,1,0)+IF(COUNTIF($KW29:$KZ29,"Estilhaço")&gt;0,1,0))*FLOOR($FV29/2,1)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inteira",IF(COUNTIF($FD29:$FE29,"Atrasar")&gt;0,IF(COUNTIF($FD29:$FE29,"Carregar")&gt;0,"Rodada +1 turno","Rodada inteira"),IF(COUNTIF($KW29:$KZ29,"Rápido")&gt;0,"Bônus",IF(COUNTIF($KW29:$KZ29,"Reação")&gt;0,"Reação","Padrão"))&amp;IF(COUNTIF($FD29:$FE29,"Carregar")&gt;0," +1 turno",""))))</f>
        <v/>
      </c>
      <c r="GT29" s="161">
        <f>IF(OR($EK29=0,$EL29=0),"",IF(COUNTIF($KW29:$KZ29,"Inescapável")&gt;0,"Automático",IF(COUNTIF($KW29:$KZ29,"Certeiro")&gt;0,"TR para metade",IF(AND($EX29&gt;0,$FA29=0,INDEX($AF$2:$AF$11,$EL29)="Acerto"),"Acerto + TR",INDEX($AF$2:$AF$11,$EL29)))))</f>
        <v/>
      </c>
      <c r="GU29" s="161">
        <f>IF(OR($EK29=0,$EL29=0),"",IF(OR($EZ29&gt;=2,$FV29=0),UPPER(LEFT(INDEX($GE29:$GK29,1,$EB29),1))&amp;MID(INDEX($GE29:$GK29,1,$EB29),2,99),UPPER(LEFT(INDEX($GE29:$GK29,1,$EB29),1))&amp;MID(INDEX($GE29:$GK29,1,$EB29),2,99)&amp;" = "&amp;FLOOR($FV29*4.5,1)&amp;IF($FW29&gt;0," · +"&amp;$FW29&amp;"d8","")))</f>
        <v/>
      </c>
      <c r="GV29" s="161">
        <f>COUNTIF($KW29:$KZ29,"Longe")+3*COUNTIF($KW29:$KZ29,"Muito Longe")</f>
        <v/>
      </c>
      <c r="GW29" s="161">
        <f>COUNTIF($KW29:$KZ29,"Maior")+3*COUNTIF($KW29:$KZ29,"Muito Maior")</f>
        <v/>
      </c>
      <c r="GX29" s="161">
        <f>IF($EL29=0,0,CHOOSE(1+INDEX($AH$2:$AH$11,$EL29),0,$GV29,$GW29,$GV29+$GW29))</f>
        <v/>
      </c>
      <c r="GY29" s="161">
        <f>IF($EL29=0,0,CHOOSE(1+INDEX($AI$2:$AI$11,$EL29),0,$GV29,$GW29,$GV29+$GW29))</f>
        <v/>
      </c>
      <c r="GZ29" s="161">
        <f>IF(OR($EK29=0,$EL29=0),"",INDEX($AP$2:$AU$31,($EL29-1)*3+IF($EB29&gt;=6,3,2),1+MIN(5,$GX29))&amp;INDEX($AV$2:$BA$31,($EL29-1)*3+IF($EB29&gt;=6,3,2),1+MIN(5,$GY29))&amp;IF(INDEX($AJ$2:$AJ$11,$EL29)=1,IF(COUNTIF($KW29:$KZ29,"Mais Um")&gt;0," · +"&amp;COUNTIF($KW29:$KZ29,"Mais Um")&amp;IF(COUNTIF($KW29:$KZ29,"Mais Um")&gt;1," alvos"," alvo"),"")&amp;IF(COUNTIF($KW29:$KZ29,"Rajada")&gt;0,"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$BE30+3*IFERROR(VLOOKUP($BD30,'DADOS_CRIACAO'!$H$2:$K$20,3,FALSE),0)</f>
        <v/>
      </c>
      <c r="BG30" s="161">
        <f>IFERROR(VLOOKUP($BD30,'DADOS_CRIACAO'!$H$2:$K$20,4,FALSE),0)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IFERROR(MATCH($ED30,$Y$2:$Y$11,0),0)</f>
        <v/>
      </c>
      <c r="EM30" s="161">
        <f>IF($EL30=0,0,INDEX($AB$2:$AB$11,$EL30))</f>
        <v/>
      </c>
      <c r="EN30" s="161">
        <f>IFERROR(VLOOKUP(SUBSTITUTE(SUBSTITUTE(SUBSTITUTE($EE30,"~","~~"),"*","~*"),"?","~?"),'DADOS_MELHORIAS'!$O$2:$W$113,4,FALSE),0)</f>
        <v/>
      </c>
      <c r="EO30" s="161">
        <f>IFERROR(VLOOKUP(SUBSTITUTE(SUBSTITUTE(SUBSTITUTE($EF30,"~","~~"),"*","~*"),"?","~?"),'DADOS_MELHORIAS'!$O$2:$W$113,4,FALSE),0)</f>
        <v/>
      </c>
      <c r="EP30" s="161">
        <f>IFERROR(VLOOKUP(SUBSTITUTE(SUBSTITUTE(SUBSTITUTE($EG30,"~","~~"),"*","~*"),"?","~?"),'DADOS_MELHORIAS'!$O$2:$W$113,4,FALSE),0)</f>
        <v/>
      </c>
      <c r="EQ30" s="161">
        <f>IFERROR(VLOOKUP(SUBSTITUTE(SUBSTITUTE(SUBSTITUTE($EH30,"~","~~"),"*","~*"),"?","~?"),'DADOS_MELHORIAS'!$O$2:$W$113,4,FALSE),0)</f>
        <v/>
      </c>
      <c r="ER30" s="161">
        <f>IF($EL30=0,0,INDEX($AC$2:$AC$11,$EL30))</f>
        <v/>
      </c>
      <c r="ES30" s="161">
        <f>IFERROR(VLOOKUP(SUBSTITUTE(SUBSTITUTE(SUBSTITUTE($EE30,"~","~~"),"*","~*"),"?","~?"),'DADOS_MELHORIAS'!$O$2:$W$113,5,FALSE),0)</f>
        <v/>
      </c>
      <c r="ET30" s="161">
        <f>IFERROR(VLOOKUP(SUBSTITUTE(SUBSTITUTE(SUBSTITUTE($EF30,"~","~~"),"*","~*"),"?","~?"),'DADOS_MELHORIAS'!$O$2:$W$113,5,FALSE),0)</f>
        <v/>
      </c>
      <c r="EU30" s="161">
        <f>IFERROR(VLOOKUP(SUBSTITUTE(SUBSTITUTE(SUBSTITUTE($EG30,"~","~~"),"*","~*"),"?","~?"),'DADOS_MELHORIAS'!$O$2:$W$113,5,FALSE),0)</f>
        <v/>
      </c>
      <c r="EV30" s="161">
        <f>IFERROR(VLOOKUP(SUBSTITUTE(SUBSTITUTE(SUBSTITUTE($EH30,"~","~~"),"*","~*"),"?","~?"),'DADOS_MELHORIAS'!$O$2:$W$113,5,FALSE),0)</f>
        <v/>
      </c>
      <c r="EW30" s="161">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1">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1">
        <f>IF($EL30=0,0,INDEX($AD$2:$AD$11,$EL30))</f>
        <v/>
      </c>
      <c r="EZ30" s="161">
        <f>IF($EL30=0,0,INDEX($AE$2:$AE$11,$EL30))</f>
        <v/>
      </c>
      <c r="FA30" s="161">
        <f>IF($EL30=0,0,INDEX($AG$2:$AG$11,$EL30))</f>
        <v/>
      </c>
      <c r="FB30" s="161">
        <f>IFERROR(VLOOKUP(SUBSTITUTE(SUBSTITUTE(SUBSTITUTE($EI30,"~","~~"),"*","~*"),"?","~?"),'DADOS_RESTRICOES'!$M$2:$Q$54,3,FALSE),0)</f>
        <v/>
      </c>
      <c r="FC30" s="161">
        <f>IFERROR(VLOOKUP(SUBSTITUTE(SUBSTITUTE(SUBSTITUTE($EJ30,"~","~~"),"*","~*"),"?","~?"),'DADOS_RESTRICOES'!$M$2:$Q$54,3,FALSE),0)</f>
        <v/>
      </c>
      <c r="FD30" s="161">
        <f>IFERROR(VLOOKUP(SUBSTITUTE(SUBSTITUTE(SUBSTITUTE($EI30,"~","~~"),"*","~*"),"?","~?"),'DADOS_RESTRICOES'!$M$2:$Q$54,2,FALSE),"")</f>
        <v/>
      </c>
      <c r="FE30" s="161">
        <f>IFERROR(VLOOKUP(SUBSTITUTE(SUBSTITUTE(SUBSTITUTE($EJ30,"~","~~"),"*","~*"),"?","~?"),'DADOS_RESTRICOES'!$M$2:$Q$54,2,FALSE),"")</f>
        <v/>
      </c>
      <c r="FF30" s="161">
        <f>COUNTIF($EM30:$EQ30,1)</f>
        <v/>
      </c>
      <c r="FG30" s="161">
        <f>COUNTIF($EM30:$EQ30,2)</f>
        <v/>
      </c>
      <c r="FH30" s="161">
        <f>COUNTIF($EM30:$EQ30,3)</f>
        <v/>
      </c>
      <c r="FI30" s="161">
        <f>COUNTIF($EM30:$EQ30,4)</f>
        <v/>
      </c>
      <c r="FJ30" s="161">
        <f>COUNTIF($EM30:$EQ30,5)</f>
        <v/>
      </c>
      <c r="FK30" s="161">
        <f>COUNTIF($EM30:$EQ30,6)</f>
        <v/>
      </c>
      <c r="FL30" s="161">
        <f>COUNTIF($FB30:$FC30,1)</f>
        <v/>
      </c>
      <c r="FM30" s="161">
        <f>COUNTIF($FB30:$FC30,2)+$EY30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(IF(COUNTIF($KW30:$KZ30,"Salto")&gt;0,1,0)+IF(COUNTIF($KW30:$KZ30,"Queima")&gt;0,1,0)+IF(COUNTIF($KW30:$KZ30,"Estilhaço")&gt;0,1,0))*FLOOR($FV30/2,1)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inteira",IF(COUNTIF($FD30:$FE30,"Atrasar")&gt;0,IF(COUNTIF($FD30:$FE30,"Carregar")&gt;0,"Rodada +1 turno","Rodada inteira"),IF(COUNTIF($KW30:$KZ30,"Rápido")&gt;0,"Bônus",IF(COUNTIF($KW30:$KZ30,"Reação")&gt;0,"Reação","Padrão"))&amp;IF(COUNTIF($FD30:$FE30,"Carregar")&gt;0," +1 turno",""))))</f>
        <v/>
      </c>
      <c r="GT30" s="161">
        <f>IF(OR($EK30=0,$EL30=0),"",IF(COUNTIF($KW30:$KZ30,"Inescapável")&gt;0,"Automático",IF(COUNTIF($KW30:$KZ30,"Certeiro")&gt;0,"TR para metade",IF(AND($EX30&gt;0,$FA30=0,INDEX($AF$2:$AF$11,$EL30)="Acerto"),"Acerto + TR",INDEX($AF$2:$AF$11,$EL30)))))</f>
        <v/>
      </c>
      <c r="GU30" s="161">
        <f>IF(OR($EK30=0,$EL30=0),"",IF(OR($EZ30&gt;=2,$FV30=0),UPPER(LEFT(INDEX($GE30:$GK30,1,$EB30),1))&amp;MID(INDEX($GE30:$GK30,1,$EB30),2,99),UPPER(LEFT(INDEX($GE30:$GK30,1,$EB30),1))&amp;MID(INDEX($GE30:$GK30,1,$EB30),2,99)&amp;" = "&amp;FLOOR($FV30*4.5,1)&amp;IF($FW30&gt;0," · +"&amp;$FW30&amp;"d8","")))</f>
        <v/>
      </c>
      <c r="GV30" s="161">
        <f>COUNTIF($KW30:$KZ30,"Longe")+3*COUNTIF($KW30:$KZ30,"Muito Longe")</f>
        <v/>
      </c>
      <c r="GW30" s="161">
        <f>COUNTIF($KW30:$KZ30,"Maior")+3*COUNTIF($KW30:$KZ30,"Muito Maior")</f>
        <v/>
      </c>
      <c r="GX30" s="161">
        <f>IF($EL30=0,0,CHOOSE(1+INDEX($AH$2:$AH$11,$EL30),0,$GV30,$GW30,$GV30+$GW30))</f>
        <v/>
      </c>
      <c r="GY30" s="161">
        <f>IF($EL30=0,0,CHOOSE(1+INDEX($AI$2:$AI$11,$EL30),0,$GV30,$GW30,$GV30+$GW30))</f>
        <v/>
      </c>
      <c r="GZ30" s="161">
        <f>IF(OR($EK30=0,$EL30=0),"",INDEX($AP$2:$AU$31,($EL30-1)*3+IF($EB30&gt;=6,3,2),1+MIN(5,$GX30))&amp;INDEX($AV$2:$BA$31,($EL30-1)*3+IF($EB30&gt;=6,3,2),1+MIN(5,$GY30))&amp;IF(INDEX($AJ$2:$AJ$11,$EL30)=1,IF(COUNTIF($KW30:$KZ30,"Mais Um")&gt;0," · +"&amp;COUNTIF($KW30:$KZ30,"Mais Um")&amp;IF(COUNTIF($KW30:$KZ30,"Mais Um")&gt;1," alvos"," alvo"),"")&amp;IF(COUNTIF($KW30:$KZ30,"Rajada")&gt;0,"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$BE31+3*IFERROR(VLOOKUP($BD31,'DADOS_CRIACAO'!$H$2:$K$20,3,FALSE),0)</f>
        <v/>
      </c>
      <c r="BG31" s="161">
        <f>IFERROR(VLOOKUP($BD31,'DADOS_CRIACAO'!$H$2:$K$20,4,FALSE),0)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IFERROR(MATCH($ED31,$Y$2:$Y$11,0),0)</f>
        <v/>
      </c>
      <c r="EM31" s="161">
        <f>IF($EL31=0,0,INDEX($AB$2:$AB$11,$EL31))</f>
        <v/>
      </c>
      <c r="EN31" s="161">
        <f>IFERROR(VLOOKUP(SUBSTITUTE(SUBSTITUTE(SUBSTITUTE($EE31,"~","~~"),"*","~*"),"?","~?"),'DADOS_MELHORIAS'!$O$2:$W$113,4,FALSE),0)</f>
        <v/>
      </c>
      <c r="EO31" s="161">
        <f>IFERROR(VLOOKUP(SUBSTITUTE(SUBSTITUTE(SUBSTITUTE($EF31,"~","~~"),"*","~*"),"?","~?"),'DADOS_MELHORIAS'!$O$2:$W$113,4,FALSE),0)</f>
        <v/>
      </c>
      <c r="EP31" s="161">
        <f>IFERROR(VLOOKUP(SUBSTITUTE(SUBSTITUTE(SUBSTITUTE($EG31,"~","~~"),"*","~*"),"?","~?"),'DADOS_MELHORIAS'!$O$2:$W$113,4,FALSE),0)</f>
        <v/>
      </c>
      <c r="EQ31" s="161">
        <f>IFERROR(VLOOKUP(SUBSTITUTE(SUBSTITUTE(SUBSTITUTE($EH31,"~","~~"),"*","~*"),"?","~?"),'DADOS_MELHORIAS'!$O$2:$W$113,4,FALSE),0)</f>
        <v/>
      </c>
      <c r="ER31" s="161">
        <f>IF($EL31=0,0,INDEX($AC$2:$AC$11,$EL31))</f>
        <v/>
      </c>
      <c r="ES31" s="161">
        <f>IFERROR(VLOOKUP(SUBSTITUTE(SUBSTITUTE(SUBSTITUTE($EE31,"~","~~"),"*","~*"),"?","~?"),'DADOS_MELHORIAS'!$O$2:$W$113,5,FALSE),0)</f>
        <v/>
      </c>
      <c r="ET31" s="161">
        <f>IFERROR(VLOOKUP(SUBSTITUTE(SUBSTITUTE(SUBSTITUTE($EF31,"~","~~"),"*","~*"),"?","~?"),'DADOS_MELHORIAS'!$O$2:$W$113,5,FALSE),0)</f>
        <v/>
      </c>
      <c r="EU31" s="161">
        <f>IFERROR(VLOOKUP(SUBSTITUTE(SUBSTITUTE(SUBSTITUTE($EG31,"~","~~"),"*","~*"),"?","~?"),'DADOS_MELHORIAS'!$O$2:$W$113,5,FALSE),0)</f>
        <v/>
      </c>
      <c r="EV31" s="161">
        <f>IFERROR(VLOOKUP(SUBSTITUTE(SUBSTITUTE(SUBSTITUTE($EH31,"~","~~"),"*","~*"),"?","~?"),'DADOS_MELHORIAS'!$O$2:$W$113,5,FALSE),0)</f>
        <v/>
      </c>
      <c r="EW31" s="161">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1">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1">
        <f>IF($EL31=0,0,INDEX($AD$2:$AD$11,$EL31))</f>
        <v/>
      </c>
      <c r="EZ31" s="161">
        <f>IF($EL31=0,0,INDEX($AE$2:$AE$11,$EL31))</f>
        <v/>
      </c>
      <c r="FA31" s="161">
        <f>IF($EL31=0,0,INDEX($AG$2:$AG$11,$EL31))</f>
        <v/>
      </c>
      <c r="FB31" s="161">
        <f>IFERROR(VLOOKUP(SUBSTITUTE(SUBSTITUTE(SUBSTITUTE($EI31,"~","~~"),"*","~*"),"?","~?"),'DADOS_RESTRICOES'!$M$2:$Q$54,3,FALSE),0)</f>
        <v/>
      </c>
      <c r="FC31" s="161">
        <f>IFERROR(VLOOKUP(SUBSTITUTE(SUBSTITUTE(SUBSTITUTE($EJ31,"~","~~"),"*","~*"),"?","~?"),'DADOS_RESTRICOES'!$M$2:$Q$54,3,FALSE),0)</f>
        <v/>
      </c>
      <c r="FD31" s="161">
        <f>IFERROR(VLOOKUP(SUBSTITUTE(SUBSTITUTE(SUBSTITUTE($EI31,"~","~~"),"*","~*"),"?","~?"),'DADOS_RESTRICOES'!$M$2:$Q$54,2,FALSE),"")</f>
        <v/>
      </c>
      <c r="FE31" s="161">
        <f>IFERROR(VLOOKUP(SUBSTITUTE(SUBSTITUTE(SUBSTITUTE($EJ31,"~","~~"),"*","~*"),"?","~?"),'DADOS_RESTRICOES'!$M$2:$Q$54,2,FALSE),"")</f>
        <v/>
      </c>
      <c r="FF31" s="161">
        <f>COUNTIF($EM31:$EQ31,1)</f>
        <v/>
      </c>
      <c r="FG31" s="161">
        <f>COUNTIF($EM31:$EQ31,2)</f>
        <v/>
      </c>
      <c r="FH31" s="161">
        <f>COUNTIF($EM31:$EQ31,3)</f>
        <v/>
      </c>
      <c r="FI31" s="161">
        <f>COUNTIF($EM31:$EQ31,4)</f>
        <v/>
      </c>
      <c r="FJ31" s="161">
        <f>COUNTIF($EM31:$EQ31,5)</f>
        <v/>
      </c>
      <c r="FK31" s="161">
        <f>COUNTIF($EM31:$EQ31,6)</f>
        <v/>
      </c>
      <c r="FL31" s="161">
        <f>COUNTIF($FB31:$FC31,1)</f>
        <v/>
      </c>
      <c r="FM31" s="161">
        <f>COUNTIF($FB31:$FC31,2)+$EY31</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(IF(COUNTIF($KW31:$KZ31,"Salto")&gt;0,1,0)+IF(COUNTIF($KW31:$KZ31,"Queima")&gt;0,1,0)+IF(COUNTIF($KW31:$KZ31,"Estilhaço")&gt;0,1,0))*FLOOR($FV31/2,1)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inteira",IF(COUNTIF($FD31:$FE31,"Atrasar")&gt;0,IF(COUNTIF($FD31:$FE31,"Carregar")&gt;0,"Rodada +1 turno","Rodada inteira"),IF(COUNTIF($KW31:$KZ31,"Rápido")&gt;0,"Bônus",IF(COUNTIF($KW31:$KZ31,"Reação")&gt;0,"Reação","Padrão"))&amp;IF(COUNTIF($FD31:$FE31,"Carregar")&gt;0," +1 turno",""))))</f>
        <v/>
      </c>
      <c r="GT31" s="161">
        <f>IF(OR($EK31=0,$EL31=0),"",IF(COUNTIF($KW31:$KZ31,"Inescapável")&gt;0,"Automático",IF(COUNTIF($KW31:$KZ31,"Certeiro")&gt;0,"TR para metade",IF(AND($EX31&gt;0,$FA31=0,INDEX($AF$2:$AF$11,$EL31)="Acerto"),"Acerto + TR",INDEX($AF$2:$AF$11,$EL31)))))</f>
        <v/>
      </c>
      <c r="GU31" s="161">
        <f>IF(OR($EK31=0,$EL31=0),"",IF(OR($EZ31&gt;=2,$FV31=0),UPPER(LEFT(INDEX($GE31:$GK31,1,$EB31),1))&amp;MID(INDEX($GE31:$GK31,1,$EB31),2,99),UPPER(LEFT(INDEX($GE31:$GK31,1,$EB31),1))&amp;MID(INDEX($GE31:$GK31,1,$EB31),2,99)&amp;" = "&amp;FLOOR($FV31*4.5,1)&amp;IF($FW31&gt;0," · +"&amp;$FW31&amp;"d8","")))</f>
        <v/>
      </c>
      <c r="GV31" s="161">
        <f>COUNTIF($KW31:$KZ31,"Longe")+3*COUNTIF($KW31:$KZ31,"Muito Longe")</f>
        <v/>
      </c>
      <c r="GW31" s="161">
        <f>COUNTIF($KW31:$KZ31,"Maior")+3*COUNTIF($KW31:$KZ31,"Muito Maior")</f>
        <v/>
      </c>
      <c r="GX31" s="161">
        <f>IF($EL31=0,0,CHOOSE(1+INDEX($AH$2:$AH$11,$EL31),0,$GV31,$GW31,$GV31+$GW31))</f>
        <v/>
      </c>
      <c r="GY31" s="161">
        <f>IF($EL31=0,0,CHOOSE(1+INDEX($AI$2:$AI$11,$EL31),0,$GV31,$GW31,$GV31+$GW31))</f>
        <v/>
      </c>
      <c r="GZ31" s="161">
        <f>IF(OR($EK31=0,$EL31=0),"",INDEX($AP$2:$AU$31,($EL31-1)*3+IF($EB31&gt;=6,3,2),1+MIN(5,$GX31))&amp;INDEX($AV$2:$BA$31,($EL31-1)*3+IF($EB31&gt;=6,3,2),1+MIN(5,$GY31))&amp;IF(INDEX($AJ$2:$AJ$11,$EL31)=1,IF(COUNTIF($KW31:$KZ31,"Mais Um")&gt;0," · +"&amp;COUNTIF($KW31:$KZ31,"Mais Um")&amp;IF(COUNTIF($KW31:$KZ31,"Mais Um")&gt;1," alvos"," alvo"),"")&amp;IF(COUNTIF($KW31:$KZ31,"Rajada")&gt;0,"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COUNTIF('DADOS_CRIACAO'!$I$2:$I$20,"Livre")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row>
    <row r="32">
      <c r="BC32" s="159" t="inlineStr">
        <is>
          <t>Impedido</t>
        </is>
      </c>
      <c r="BD32" s="159" t="inlineStr">
        <is>
          <t>Controle</t>
        </is>
      </c>
      <c r="BE32" s="161" t="n">
        <v>3</v>
      </c>
      <c r="BF32" s="161">
        <f>$BE32+3*IFERROR(VLOOKUP($BD32,'DADOS_CRIACAO'!$H$2:$K$20,3,FALSE),0)</f>
        <v/>
      </c>
      <c r="BG32" s="161">
        <f>IFERROR(VLOOKUP($BD32,'DADOS_CRIACAO'!$H$2:$K$20,4,FALSE),0)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IFERROR(MATCH($ED32,$Y$2:$Y$11,0),0)</f>
        <v/>
      </c>
      <c r="EM32" s="161">
        <f>IF($EL32=0,0,INDEX($AB$2:$AB$11,$EL32))</f>
        <v/>
      </c>
      <c r="EN32" s="161">
        <f>IFERROR(VLOOKUP(SUBSTITUTE(SUBSTITUTE(SUBSTITUTE($EE32,"~","~~"),"*","~*"),"?","~?"),'DADOS_MELHORIAS'!$O$2:$W$113,4,FALSE),0)</f>
        <v/>
      </c>
      <c r="EO32" s="161">
        <f>IFERROR(VLOOKUP(SUBSTITUTE(SUBSTITUTE(SUBSTITUTE($EF32,"~","~~"),"*","~*"),"?","~?"),'DADOS_MELHORIAS'!$O$2:$W$113,4,FALSE),0)</f>
        <v/>
      </c>
      <c r="EP32" s="161">
        <f>IFERROR(VLOOKUP(SUBSTITUTE(SUBSTITUTE(SUBSTITUTE($EG32,"~","~~"),"*","~*"),"?","~?"),'DADOS_MELHORIAS'!$O$2:$W$113,4,FALSE),0)</f>
        <v/>
      </c>
      <c r="EQ32" s="161">
        <f>IFERROR(VLOOKUP(SUBSTITUTE(SUBSTITUTE(SUBSTITUTE($EH32,"~","~~"),"*","~*"),"?","~?"),'DADOS_MELHORIAS'!$O$2:$W$113,4,FALSE),0)</f>
        <v/>
      </c>
      <c r="ER32" s="161">
        <f>IF($EL32=0,0,INDEX($AC$2:$AC$11,$EL32))</f>
        <v/>
      </c>
      <c r="ES32" s="161">
        <f>IFERROR(VLOOKUP(SUBSTITUTE(SUBSTITUTE(SUBSTITUTE($EE32,"~","~~"),"*","~*"),"?","~?"),'DADOS_MELHORIAS'!$O$2:$W$113,5,FALSE),0)</f>
        <v/>
      </c>
      <c r="ET32" s="161">
        <f>IFERROR(VLOOKUP(SUBSTITUTE(SUBSTITUTE(SUBSTITUTE($EF32,"~","~~"),"*","~*"),"?","~?"),'DADOS_MELHORIAS'!$O$2:$W$113,5,FALSE),0)</f>
        <v/>
      </c>
      <c r="EU32" s="161">
        <f>IFERROR(VLOOKUP(SUBSTITUTE(SUBSTITUTE(SUBSTITUTE($EG32,"~","~~"),"*","~*"),"?","~?"),'DADOS_MELHORIAS'!$O$2:$W$113,5,FALSE),0)</f>
        <v/>
      </c>
      <c r="EV32" s="161">
        <f>IFERROR(VLOOKUP(SUBSTITUTE(SUBSTITUTE(SUBSTITUTE($EH32,"~","~~"),"*","~*"),"?","~?"),'DADOS_MELHORIAS'!$O$2:$W$113,5,FALSE),0)</f>
        <v/>
      </c>
      <c r="EW32" s="161">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1">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1">
        <f>IF($EL32=0,0,INDEX($AD$2:$AD$11,$EL32))</f>
        <v/>
      </c>
      <c r="EZ32" s="161">
        <f>IF($EL32=0,0,INDEX($AE$2:$AE$11,$EL32))</f>
        <v/>
      </c>
      <c r="FA32" s="161">
        <f>IF($EL32=0,0,INDEX($AG$2:$AG$11,$EL32))</f>
        <v/>
      </c>
      <c r="FB32" s="161">
        <f>IFERROR(VLOOKUP(SUBSTITUTE(SUBSTITUTE(SUBSTITUTE($EI32,"~","~~"),"*","~*"),"?","~?"),'DADOS_RESTRICOES'!$M$2:$Q$54,3,FALSE),0)</f>
        <v/>
      </c>
      <c r="FC32" s="161">
        <f>IFERROR(VLOOKUP(SUBSTITUTE(SUBSTITUTE(SUBSTITUTE($EJ32,"~","~~"),"*","~*"),"?","~?"),'DADOS_RESTRICOES'!$M$2:$Q$54,3,FALSE),0)</f>
        <v/>
      </c>
      <c r="FD32" s="161">
        <f>IFERROR(VLOOKUP(SUBSTITUTE(SUBSTITUTE(SUBSTITUTE($EI32,"~","~~"),"*","~*"),"?","~?"),'DADOS_RESTRICOES'!$M$2:$Q$54,2,FALSE),"")</f>
        <v/>
      </c>
      <c r="FE32" s="161">
        <f>IFERROR(VLOOKUP(SUBSTITUTE(SUBSTITUTE(SUBSTITUTE($EJ32,"~","~~"),"*","~*"),"?","~?"),'DADOS_RESTRICOES'!$M$2:$Q$54,2,FALSE),"")</f>
        <v/>
      </c>
      <c r="FF32" s="161">
        <f>COUNTIF($EM32:$EQ32,1)</f>
        <v/>
      </c>
      <c r="FG32" s="161">
        <f>COUNTIF($EM32:$EQ32,2)</f>
        <v/>
      </c>
      <c r="FH32" s="161">
        <f>COUNTIF($EM32:$EQ32,3)</f>
        <v/>
      </c>
      <c r="FI32" s="161">
        <f>COUNTIF($EM32:$EQ32,4)</f>
        <v/>
      </c>
      <c r="FJ32" s="161">
        <f>COUNTIF($EM32:$EQ32,5)</f>
        <v/>
      </c>
      <c r="FK32" s="161">
        <f>COUNTIF($EM32:$EQ32,6)</f>
        <v/>
      </c>
      <c r="FL32" s="161">
        <f>COUNTIF($FB32:$FC32,1)</f>
        <v/>
      </c>
      <c r="FM32" s="161">
        <f>COUNTIF($FB32:$FC32,2)+$EY32</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(IF(COUNTIF($KW32:$KZ32,"Salto")&gt;0,1,0)+IF(COUNTIF($KW32:$KZ32,"Queima")&gt;0,1,0)+IF(COUNTIF($KW32:$KZ32,"Estilhaço")&gt;0,1,0))*FLOOR($FV32/2,1)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inteira",IF(COUNTIF($FD32:$FE32,"Atrasar")&gt;0,IF(COUNTIF($FD32:$FE32,"Carregar")&gt;0,"Rodada +1 turno","Rodada inteira"),IF(COUNTIF($KW32:$KZ32,"Rápido")&gt;0,"Bônus",IF(COUNTIF($KW32:$KZ32,"Reação")&gt;0,"Reação","Padrão"))&amp;IF(COUNTIF($FD32:$FE32,"Carregar")&gt;0," +1 turno",""))))</f>
        <v/>
      </c>
      <c r="GT32" s="161">
        <f>IF(OR($EK32=0,$EL32=0),"",IF(COUNTIF($KW32:$KZ32,"Inescapável")&gt;0,"Automático",IF(COUNTIF($KW32:$KZ32,"Certeiro")&gt;0,"TR para metade",IF(AND($EX32&gt;0,$FA32=0,INDEX($AF$2:$AF$11,$EL32)="Acerto"),"Acerto + TR",INDEX($AF$2:$AF$11,$EL32)))))</f>
        <v/>
      </c>
      <c r="GU32" s="161">
        <f>IF(OR($EK32=0,$EL32=0),"",IF(OR($EZ32&gt;=2,$FV32=0),UPPER(LEFT(INDEX($GE32:$GK32,1,$EB32),1))&amp;MID(INDEX($GE32:$GK32,1,$EB32),2,99),UPPER(LEFT(INDEX($GE32:$GK32,1,$EB32),1))&amp;MID(INDEX($GE32:$GK32,1,$EB32),2,99)&amp;" = "&amp;FLOOR($FV32*4.5,1)&amp;IF($FW32&gt;0," · +"&amp;$FW32&amp;"d8","")))</f>
        <v/>
      </c>
      <c r="GV32" s="161">
        <f>COUNTIF($KW32:$KZ32,"Longe")+3*COUNTIF($KW32:$KZ32,"Muito Longe")</f>
        <v/>
      </c>
      <c r="GW32" s="161">
        <f>COUNTIF($KW32:$KZ32,"Maior")+3*COUNTIF($KW32:$KZ32,"Muito Maior")</f>
        <v/>
      </c>
      <c r="GX32" s="161">
        <f>IF($EL32=0,0,CHOOSE(1+INDEX($AH$2:$AH$11,$EL32),0,$GV32,$GW32,$GV32+$GW32))</f>
        <v/>
      </c>
      <c r="GY32" s="161">
        <f>IF($EL32=0,0,CHOOSE(1+INDEX($AI$2:$AI$11,$EL32),0,$GV32,$GW32,$GV32+$GW32))</f>
        <v/>
      </c>
      <c r="GZ32" s="161">
        <f>IF(OR($EK32=0,$EL32=0),"",INDEX($AP$2:$AU$31,($EL32-1)*3+IF($EB32&gt;=6,3,2),1+MIN(5,$GX32))&amp;INDEX($AV$2:$BA$31,($EL32-1)*3+IF($EB32&gt;=6,3,2),1+MIN(5,$GY32))&amp;IF(INDEX($AJ$2:$AJ$11,$EL32)=1,IF(COUNTIF($KW32:$KZ32,"Mais Um")&gt;0," · +"&amp;COUNTIF($KW32:$KZ32,"Mais Um")&amp;IF(COUNTIF($KW32:$KZ32,"Mais Um")&gt;1," alvos"," alvo"),"")&amp;IF(COUNTIF($KW32:$KZ32,"Rajada")&gt;0,"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COUNTIF('DADOS_CRIACAO'!$I$2:$I$20,"Fechada")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row>
    <row r="33">
      <c r="BC33" s="159" t="inlineStr">
        <is>
          <t>Cego</t>
        </is>
      </c>
      <c r="BD33" s="159" t="inlineStr">
        <is>
          <t>Controle</t>
        </is>
      </c>
      <c r="BE33" s="161" t="n">
        <v>3</v>
      </c>
      <c r="BF33" s="161">
        <f>$BE33+3*IFERROR(VLOOKUP($BD33,'DADOS_CRIACAO'!$H$2:$K$20,3,FALSE),0)</f>
        <v/>
      </c>
      <c r="BG33" s="161">
        <f>IFERROR(VLOOKUP($BD33,'DADOS_CRIACAO'!$H$2:$K$20,4,FALSE),0)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IFERROR(MATCH($ED33,$Y$2:$Y$11,0),0)</f>
        <v/>
      </c>
      <c r="EM33" s="161">
        <f>IF($EL33=0,0,INDEX($AB$2:$AB$11,$EL33))</f>
        <v/>
      </c>
      <c r="EN33" s="161">
        <f>IFERROR(VLOOKUP(SUBSTITUTE(SUBSTITUTE(SUBSTITUTE($EE33,"~","~~"),"*","~*"),"?","~?"),'DADOS_MELHORIAS'!$O$2:$W$113,4,FALSE),0)</f>
        <v/>
      </c>
      <c r="EO33" s="161">
        <f>IFERROR(VLOOKUP(SUBSTITUTE(SUBSTITUTE(SUBSTITUTE($EF33,"~","~~"),"*","~*"),"?","~?"),'DADOS_MELHORIAS'!$O$2:$W$113,4,FALSE),0)</f>
        <v/>
      </c>
      <c r="EP33" s="161">
        <f>IFERROR(VLOOKUP(SUBSTITUTE(SUBSTITUTE(SUBSTITUTE($EG33,"~","~~"),"*","~*"),"?","~?"),'DADOS_MELHORIAS'!$O$2:$W$113,4,FALSE),0)</f>
        <v/>
      </c>
      <c r="EQ33" s="161">
        <f>IFERROR(VLOOKUP(SUBSTITUTE(SUBSTITUTE(SUBSTITUTE($EH33,"~","~~"),"*","~*"),"?","~?"),'DADOS_MELHORIAS'!$O$2:$W$113,4,FALSE),0)</f>
        <v/>
      </c>
      <c r="ER33" s="161">
        <f>IF($EL33=0,0,INDEX($AC$2:$AC$11,$EL33))</f>
        <v/>
      </c>
      <c r="ES33" s="161">
        <f>IFERROR(VLOOKUP(SUBSTITUTE(SUBSTITUTE(SUBSTITUTE($EE33,"~","~~"),"*","~*"),"?","~?"),'DADOS_MELHORIAS'!$O$2:$W$113,5,FALSE),0)</f>
        <v/>
      </c>
      <c r="ET33" s="161">
        <f>IFERROR(VLOOKUP(SUBSTITUTE(SUBSTITUTE(SUBSTITUTE($EF33,"~","~~"),"*","~*"),"?","~?"),'DADOS_MELHORIAS'!$O$2:$W$113,5,FALSE),0)</f>
        <v/>
      </c>
      <c r="EU33" s="161">
        <f>IFERROR(VLOOKUP(SUBSTITUTE(SUBSTITUTE(SUBSTITUTE($EG33,"~","~~"),"*","~*"),"?","~?"),'DADOS_MELHORIAS'!$O$2:$W$113,5,FALSE),0)</f>
        <v/>
      </c>
      <c r="EV33" s="161">
        <f>IFERROR(VLOOKUP(SUBSTITUTE(SUBSTITUTE(SUBSTITUTE($EH33,"~","~~"),"*","~*"),"?","~?"),'DADOS_MELHORIAS'!$O$2:$W$113,5,FALSE),0)</f>
        <v/>
      </c>
      <c r="EW33" s="161">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1">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1">
        <f>IF($EL33=0,0,INDEX($AD$2:$AD$11,$EL33))</f>
        <v/>
      </c>
      <c r="EZ33" s="161">
        <f>IF($EL33=0,0,INDEX($AE$2:$AE$11,$EL33))</f>
        <v/>
      </c>
      <c r="FA33" s="161">
        <f>IF($EL33=0,0,INDEX($AG$2:$AG$11,$EL33))</f>
        <v/>
      </c>
      <c r="FB33" s="161">
        <f>IFERROR(VLOOKUP(SUBSTITUTE(SUBSTITUTE(SUBSTITUTE($EI33,"~","~~"),"*","~*"),"?","~?"),'DADOS_RESTRICOES'!$M$2:$Q$54,3,FALSE),0)</f>
        <v/>
      </c>
      <c r="FC33" s="161">
        <f>IFERROR(VLOOKUP(SUBSTITUTE(SUBSTITUTE(SUBSTITUTE($EJ33,"~","~~"),"*","~*"),"?","~?"),'DADOS_RESTRICOES'!$M$2:$Q$54,3,FALSE),0)</f>
        <v/>
      </c>
      <c r="FD33" s="161">
        <f>IFERROR(VLOOKUP(SUBSTITUTE(SUBSTITUTE(SUBSTITUTE($EI33,"~","~~"),"*","~*"),"?","~?"),'DADOS_RESTRICOES'!$M$2:$Q$54,2,FALSE),"")</f>
        <v/>
      </c>
      <c r="FE33" s="161">
        <f>IFERROR(VLOOKUP(SUBSTITUTE(SUBSTITUTE(SUBSTITUTE($EJ33,"~","~~"),"*","~*"),"?","~?"),'DADOS_RESTRICOES'!$M$2:$Q$54,2,FALSE),"")</f>
        <v/>
      </c>
      <c r="FF33" s="161">
        <f>COUNTIF($EM33:$EQ33,1)</f>
        <v/>
      </c>
      <c r="FG33" s="161">
        <f>COUNTIF($EM33:$EQ33,2)</f>
        <v/>
      </c>
      <c r="FH33" s="161">
        <f>COUNTIF($EM33:$EQ33,3)</f>
        <v/>
      </c>
      <c r="FI33" s="161">
        <f>COUNTIF($EM33:$EQ33,4)</f>
        <v/>
      </c>
      <c r="FJ33" s="161">
        <f>COUNTIF($EM33:$EQ33,5)</f>
        <v/>
      </c>
      <c r="FK33" s="161">
        <f>COUNTIF($EM33:$EQ33,6)</f>
        <v/>
      </c>
      <c r="FL33" s="161">
        <f>COUNTIF($FB33:$FC33,1)</f>
        <v/>
      </c>
      <c r="FM33" s="161">
        <f>COUNTIF($FB33:$FC33,2)+$EY33</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(IF(COUNTIF($KW33:$KZ33,"Salto")&gt;0,1,0)+IF(COUNTIF($KW33:$KZ33,"Queima")&gt;0,1,0)+IF(COUNTIF($KW33:$KZ33,"Estilhaço")&gt;0,1,0))*FLOOR($FV33/2,1)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inteira",IF(COUNTIF($FD33:$FE33,"Atrasar")&gt;0,IF(COUNTIF($FD33:$FE33,"Carregar")&gt;0,"Rodada +1 turno","Rodada inteira"),IF(COUNTIF($KW33:$KZ33,"Rápido")&gt;0,"Bônus",IF(COUNTIF($KW33:$KZ33,"Reação")&gt;0,"Reação","Padrão"))&amp;IF(COUNTIF($FD33:$FE33,"Carregar")&gt;0," +1 turno",""))))</f>
        <v/>
      </c>
      <c r="GT33" s="161">
        <f>IF(OR($EK33=0,$EL33=0),"",IF(COUNTIF($KW33:$KZ33,"Inescapável")&gt;0,"Automático",IF(COUNTIF($KW33:$KZ33,"Certeiro")&gt;0,"TR para metade",IF(AND($EX33&gt;0,$FA33=0,INDEX($AF$2:$AF$11,$EL33)="Acerto"),"Acerto + TR",INDEX($AF$2:$AF$11,$EL33)))))</f>
        <v/>
      </c>
      <c r="GU33" s="161">
        <f>IF(OR($EK33=0,$EL33=0),"",IF(OR($EZ33&gt;=2,$FV33=0),UPPER(LEFT(INDEX($GE33:$GK33,1,$EB33),1))&amp;MID(INDEX($GE33:$GK33,1,$EB33),2,99),UPPER(LEFT(INDEX($GE33:$GK33,1,$EB33),1))&amp;MID(INDEX($GE33:$GK33,1,$EB33),2,99)&amp;" = "&amp;FLOOR($FV33*4.5,1)&amp;IF($FW33&gt;0," · +"&amp;$FW33&amp;"d8","")))</f>
        <v/>
      </c>
      <c r="GV33" s="161">
        <f>COUNTIF($KW33:$KZ33,"Longe")+3*COUNTIF($KW33:$KZ33,"Muito Longe")</f>
        <v/>
      </c>
      <c r="GW33" s="161">
        <f>COUNTIF($KW33:$KZ33,"Maior")+3*COUNTIF($KW33:$KZ33,"Muito Maior")</f>
        <v/>
      </c>
      <c r="GX33" s="161">
        <f>IF($EL33=0,0,CHOOSE(1+INDEX($AH$2:$AH$11,$EL33),0,$GV33,$GW33,$GV33+$GW33))</f>
        <v/>
      </c>
      <c r="GY33" s="161">
        <f>IF($EL33=0,0,CHOOSE(1+INDEX($AI$2:$AI$11,$EL33),0,$GV33,$GW33,$GV33+$GW33))</f>
        <v/>
      </c>
      <c r="GZ33" s="161">
        <f>IF(OR($EK33=0,$EL33=0),"",INDEX($AP$2:$AU$31,($EL33-1)*3+IF($EB33&gt;=6,3,2),1+MIN(5,$GX33))&amp;INDEX($AV$2:$BA$31,($EL33-1)*3+IF($EB33&gt;=6,3,2),1+MIN(5,$GY33))&amp;IF(INDEX($AJ$2:$AJ$11,$EL33)=1,IF(COUNTIF($KW33:$KZ33,"Mais Um")&gt;0," · +"&amp;COUNTIF($KW33:$KZ33,"Mais Um")&amp;IF(COUNTIF($KW33:$KZ33,"Mais Um")&gt;1," alvos"," alvo"),"")&amp;IF(COUNTIF($KW33:$KZ33,"Rajada")&gt;0,"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row>
    <row r="34">
      <c r="BC34" s="159" t="inlineStr">
        <is>
          <t>Amedrontado</t>
        </is>
      </c>
      <c r="BD34" s="159" t="inlineStr">
        <is>
          <t>Controle</t>
        </is>
      </c>
      <c r="BE34" s="161" t="n">
        <v>3</v>
      </c>
      <c r="BF34" s="161">
        <f>$BE34+3*IFERROR(VLOOKUP($BD34,'DADOS_CRIACAO'!$H$2:$K$20,3,FALSE),0)</f>
        <v/>
      </c>
      <c r="BG34" s="161">
        <f>IFERROR(VLOOKUP($BD34,'DADOS_CRIACAO'!$H$2:$K$20,4,FALSE),0)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IFERROR(MATCH($ED34,$Y$2:$Y$11,0),0)</f>
        <v/>
      </c>
      <c r="EM34" s="161">
        <f>IF($EL34=0,0,INDEX($AB$2:$AB$11,$EL34))</f>
        <v/>
      </c>
      <c r="EN34" s="161">
        <f>IFERROR(VLOOKUP(SUBSTITUTE(SUBSTITUTE(SUBSTITUTE($EE34,"~","~~"),"*","~*"),"?","~?"),'DADOS_MELHORIAS'!$O$2:$W$113,4,FALSE),0)</f>
        <v/>
      </c>
      <c r="EO34" s="161">
        <f>IFERROR(VLOOKUP(SUBSTITUTE(SUBSTITUTE(SUBSTITUTE($EF34,"~","~~"),"*","~*"),"?","~?"),'DADOS_MELHORIAS'!$O$2:$W$113,4,FALSE),0)</f>
        <v/>
      </c>
      <c r="EP34" s="161">
        <f>IFERROR(VLOOKUP(SUBSTITUTE(SUBSTITUTE(SUBSTITUTE($EG34,"~","~~"),"*","~*"),"?","~?"),'DADOS_MELHORIAS'!$O$2:$W$113,4,FALSE),0)</f>
        <v/>
      </c>
      <c r="EQ34" s="161">
        <f>IFERROR(VLOOKUP(SUBSTITUTE(SUBSTITUTE(SUBSTITUTE($EH34,"~","~~"),"*","~*"),"?","~?"),'DADOS_MELHORIAS'!$O$2:$W$113,4,FALSE),0)</f>
        <v/>
      </c>
      <c r="ER34" s="161">
        <f>IF($EL34=0,0,INDEX($AC$2:$AC$11,$EL34))</f>
        <v/>
      </c>
      <c r="ES34" s="161">
        <f>IFERROR(VLOOKUP(SUBSTITUTE(SUBSTITUTE(SUBSTITUTE($EE34,"~","~~"),"*","~*"),"?","~?"),'DADOS_MELHORIAS'!$O$2:$W$113,5,FALSE),0)</f>
        <v/>
      </c>
      <c r="ET34" s="161">
        <f>IFERROR(VLOOKUP(SUBSTITUTE(SUBSTITUTE(SUBSTITUTE($EF34,"~","~~"),"*","~*"),"?","~?"),'DADOS_MELHORIAS'!$O$2:$W$113,5,FALSE),0)</f>
        <v/>
      </c>
      <c r="EU34" s="161">
        <f>IFERROR(VLOOKUP(SUBSTITUTE(SUBSTITUTE(SUBSTITUTE($EG34,"~","~~"),"*","~*"),"?","~?"),'DADOS_MELHORIAS'!$O$2:$W$113,5,FALSE),0)</f>
        <v/>
      </c>
      <c r="EV34" s="161">
        <f>IFERROR(VLOOKUP(SUBSTITUTE(SUBSTITUTE(SUBSTITUTE($EH34,"~","~~"),"*","~*"),"?","~?"),'DADOS_MELHORIAS'!$O$2:$W$113,5,FALSE),0)</f>
        <v/>
      </c>
      <c r="EW34" s="161">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1">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1">
        <f>IF($EL34=0,0,INDEX($AD$2:$AD$11,$EL34))</f>
        <v/>
      </c>
      <c r="EZ34" s="161">
        <f>IF($EL34=0,0,INDEX($AE$2:$AE$11,$EL34))</f>
        <v/>
      </c>
      <c r="FA34" s="161">
        <f>IF($EL34=0,0,INDEX($AG$2:$AG$11,$EL34))</f>
        <v/>
      </c>
      <c r="FB34" s="161">
        <f>IFERROR(VLOOKUP(SUBSTITUTE(SUBSTITUTE(SUBSTITUTE($EI34,"~","~~"),"*","~*"),"?","~?"),'DADOS_RESTRICOES'!$M$2:$Q$54,3,FALSE),0)</f>
        <v/>
      </c>
      <c r="FC34" s="161">
        <f>IFERROR(VLOOKUP(SUBSTITUTE(SUBSTITUTE(SUBSTITUTE($EJ34,"~","~~"),"*","~*"),"?","~?"),'DADOS_RESTRICOES'!$M$2:$Q$54,3,FALSE),0)</f>
        <v/>
      </c>
      <c r="FD34" s="161">
        <f>IFERROR(VLOOKUP(SUBSTITUTE(SUBSTITUTE(SUBSTITUTE($EI34,"~","~~"),"*","~*"),"?","~?"),'DADOS_RESTRICOES'!$M$2:$Q$54,2,FALSE),"")</f>
        <v/>
      </c>
      <c r="FE34" s="161">
        <f>IFERROR(VLOOKUP(SUBSTITUTE(SUBSTITUTE(SUBSTITUTE($EJ34,"~","~~"),"*","~*"),"?","~?"),'DADOS_RESTRICOES'!$M$2:$Q$54,2,FALSE),"")</f>
        <v/>
      </c>
      <c r="FF34" s="161">
        <f>COUNTIF($EM34:$EQ34,1)</f>
        <v/>
      </c>
      <c r="FG34" s="161">
        <f>COUNTIF($EM34:$EQ34,2)</f>
        <v/>
      </c>
      <c r="FH34" s="161">
        <f>COUNTIF($EM34:$EQ34,3)</f>
        <v/>
      </c>
      <c r="FI34" s="161">
        <f>COUNTIF($EM34:$EQ34,4)</f>
        <v/>
      </c>
      <c r="FJ34" s="161">
        <f>COUNTIF($EM34:$EQ34,5)</f>
        <v/>
      </c>
      <c r="FK34" s="161">
        <f>COUNTIF($EM34:$EQ34,6)</f>
        <v/>
      </c>
      <c r="FL34" s="161">
        <f>COUNTIF($FB34:$FC34,1)</f>
        <v/>
      </c>
      <c r="FM34" s="161">
        <f>COUNTIF($FB34:$FC34,2)+$EY34</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(IF(COUNTIF($KW34:$KZ34,"Salto")&gt;0,1,0)+IF(COUNTIF($KW34:$KZ34,"Queima")&gt;0,1,0)+IF(COUNTIF($KW34:$KZ34,"Estilhaço")&gt;0,1,0))*FLOOR($FV34/2,1)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inteira",IF(COUNTIF($FD34:$FE34,"Atrasar")&gt;0,IF(COUNTIF($FD34:$FE34,"Carregar")&gt;0,"Rodada +1 turno","Rodada inteira"),IF(COUNTIF($KW34:$KZ34,"Rápido")&gt;0,"Bônus",IF(COUNTIF($KW34:$KZ34,"Reação")&gt;0,"Reação","Padrão"))&amp;IF(COUNTIF($FD34:$FE34,"Carregar")&gt;0," +1 turno",""))))</f>
        <v/>
      </c>
      <c r="GT34" s="161">
        <f>IF(OR($EK34=0,$EL34=0),"",IF(COUNTIF($KW34:$KZ34,"Inescapável")&gt;0,"Automático",IF(COUNTIF($KW34:$KZ34,"Certeiro")&gt;0,"TR para metade",IF(AND($EX34&gt;0,$FA34=0,INDEX($AF$2:$AF$11,$EL34)="Acerto"),"Acerto + TR",INDEX($AF$2:$AF$11,$EL34)))))</f>
        <v/>
      </c>
      <c r="GU34" s="161">
        <f>IF(OR($EK34=0,$EL34=0),"",IF(OR($EZ34&gt;=2,$FV34=0),UPPER(LEFT(INDEX($GE34:$GK34,1,$EB34),1))&amp;MID(INDEX($GE34:$GK34,1,$EB34),2,99),UPPER(LEFT(INDEX($GE34:$GK34,1,$EB34),1))&amp;MID(INDEX($GE34:$GK34,1,$EB34),2,99)&amp;" = "&amp;FLOOR($FV34*4.5,1)&amp;IF($FW34&gt;0," · +"&amp;$FW34&amp;"d8","")))</f>
        <v/>
      </c>
      <c r="GV34" s="161">
        <f>COUNTIF($KW34:$KZ34,"Longe")+3*COUNTIF($KW34:$KZ34,"Muito Longe")</f>
        <v/>
      </c>
      <c r="GW34" s="161">
        <f>COUNTIF($KW34:$KZ34,"Maior")+3*COUNTIF($KW34:$KZ34,"Muito Maior")</f>
        <v/>
      </c>
      <c r="GX34" s="161">
        <f>IF($EL34=0,0,CHOOSE(1+INDEX($AH$2:$AH$11,$EL34),0,$GV34,$GW34,$GV34+$GW34))</f>
        <v/>
      </c>
      <c r="GY34" s="161">
        <f>IF($EL34=0,0,CHOOSE(1+INDEX($AI$2:$AI$11,$EL34),0,$GV34,$GW34,$GV34+$GW34))</f>
        <v/>
      </c>
      <c r="GZ34" s="161">
        <f>IF(OR($EK34=0,$EL34=0),"",INDEX($AP$2:$AU$31,($EL34-1)*3+IF($EB34&gt;=6,3,2),1+MIN(5,$GX34))&amp;INDEX($AV$2:$BA$31,($EL34-1)*3+IF($EB34&gt;=6,3,2),1+MIN(5,$GY34))&amp;IF(INDEX($AJ$2:$AJ$11,$EL34)=1,IF(COUNTIF($KW34:$KZ34,"Mais Um")&gt;0," · +"&amp;COUNTIF($KW34:$KZ34,"Mais Um")&amp;IF(COUNTIF($KW34:$KZ34,"Mais Um")&gt;1," alvos"," alvo"),"")&amp;IF(COUNTIF($KW34:$KZ34,"Rajada")&gt;0,"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row>
    <row r="35">
      <c r="BC35" s="159" t="inlineStr">
        <is>
          <t>Envenenado</t>
        </is>
      </c>
      <c r="BD35" s="159" t="inlineStr">
        <is>
          <t>Controle</t>
        </is>
      </c>
      <c r="BE35" s="161" t="n">
        <v>3</v>
      </c>
      <c r="BF35" s="161">
        <f>$BE35+3*IFERROR(VLOOKUP($BD35,'DADOS_CRIACAO'!$H$2:$K$20,3,FALSE),0)</f>
        <v/>
      </c>
      <c r="BG35" s="161">
        <f>IFERROR(VLOOKUP($BD35,'DADOS_CRIACAO'!$H$2:$K$20,4,FALSE),0)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IFERROR(MATCH($ED35,$Y$2:$Y$11,0),0)</f>
        <v/>
      </c>
      <c r="EM35" s="161">
        <f>IF($EL35=0,0,INDEX($AB$2:$AB$11,$EL35))</f>
        <v/>
      </c>
      <c r="EN35" s="161">
        <f>IFERROR(VLOOKUP(SUBSTITUTE(SUBSTITUTE(SUBSTITUTE($EE35,"~","~~"),"*","~*"),"?","~?"),'DADOS_MELHORIAS'!$O$2:$W$113,4,FALSE),0)</f>
        <v/>
      </c>
      <c r="EO35" s="161">
        <f>IFERROR(VLOOKUP(SUBSTITUTE(SUBSTITUTE(SUBSTITUTE($EF35,"~","~~"),"*","~*"),"?","~?"),'DADOS_MELHORIAS'!$O$2:$W$113,4,FALSE),0)</f>
        <v/>
      </c>
      <c r="EP35" s="161">
        <f>IFERROR(VLOOKUP(SUBSTITUTE(SUBSTITUTE(SUBSTITUTE($EG35,"~","~~"),"*","~*"),"?","~?"),'DADOS_MELHORIAS'!$O$2:$W$113,4,FALSE),0)</f>
        <v/>
      </c>
      <c r="EQ35" s="161">
        <f>IFERROR(VLOOKUP(SUBSTITUTE(SUBSTITUTE(SUBSTITUTE($EH35,"~","~~"),"*","~*"),"?","~?"),'DADOS_MELHORIAS'!$O$2:$W$113,4,FALSE),0)</f>
        <v/>
      </c>
      <c r="ER35" s="161">
        <f>IF($EL35=0,0,INDEX($AC$2:$AC$11,$EL35))</f>
        <v/>
      </c>
      <c r="ES35" s="161">
        <f>IFERROR(VLOOKUP(SUBSTITUTE(SUBSTITUTE(SUBSTITUTE($EE35,"~","~~"),"*","~*"),"?","~?"),'DADOS_MELHORIAS'!$O$2:$W$113,5,FALSE),0)</f>
        <v/>
      </c>
      <c r="ET35" s="161">
        <f>IFERROR(VLOOKUP(SUBSTITUTE(SUBSTITUTE(SUBSTITUTE($EF35,"~","~~"),"*","~*"),"?","~?"),'DADOS_MELHORIAS'!$O$2:$W$113,5,FALSE),0)</f>
        <v/>
      </c>
      <c r="EU35" s="161">
        <f>IFERROR(VLOOKUP(SUBSTITUTE(SUBSTITUTE(SUBSTITUTE($EG35,"~","~~"),"*","~*"),"?","~?"),'DADOS_MELHORIAS'!$O$2:$W$113,5,FALSE),0)</f>
        <v/>
      </c>
      <c r="EV35" s="161">
        <f>IFERROR(VLOOKUP(SUBSTITUTE(SUBSTITUTE(SUBSTITUTE($EH35,"~","~~"),"*","~*"),"?","~?"),'DADOS_MELHORIAS'!$O$2:$W$113,5,FALSE),0)</f>
        <v/>
      </c>
      <c r="EW35" s="161">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1">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1">
        <f>IF($EL35=0,0,INDEX($AD$2:$AD$11,$EL35))</f>
        <v/>
      </c>
      <c r="EZ35" s="161">
        <f>IF($EL35=0,0,INDEX($AE$2:$AE$11,$EL35))</f>
        <v/>
      </c>
      <c r="FA35" s="161">
        <f>IF($EL35=0,0,INDEX($AG$2:$AG$11,$EL35))</f>
        <v/>
      </c>
      <c r="FB35" s="161">
        <f>IFERROR(VLOOKUP(SUBSTITUTE(SUBSTITUTE(SUBSTITUTE($EI35,"~","~~"),"*","~*"),"?","~?"),'DADOS_RESTRICOES'!$M$2:$Q$54,3,FALSE),0)</f>
        <v/>
      </c>
      <c r="FC35" s="161">
        <f>IFERROR(VLOOKUP(SUBSTITUTE(SUBSTITUTE(SUBSTITUTE($EJ35,"~","~~"),"*","~*"),"?","~?"),'DADOS_RESTRICOES'!$M$2:$Q$54,3,FALSE),0)</f>
        <v/>
      </c>
      <c r="FD35" s="161">
        <f>IFERROR(VLOOKUP(SUBSTITUTE(SUBSTITUTE(SUBSTITUTE($EI35,"~","~~"),"*","~*"),"?","~?"),'DADOS_RESTRICOES'!$M$2:$Q$54,2,FALSE),"")</f>
        <v/>
      </c>
      <c r="FE35" s="161">
        <f>IFERROR(VLOOKUP(SUBSTITUTE(SUBSTITUTE(SUBSTITUTE($EJ35,"~","~~"),"*","~*"),"?","~?"),'DADOS_RESTRICOES'!$M$2:$Q$54,2,FALSE),"")</f>
        <v/>
      </c>
      <c r="FF35" s="161">
        <f>COUNTIF($EM35:$EQ35,1)</f>
        <v/>
      </c>
      <c r="FG35" s="161">
        <f>COUNTIF($EM35:$EQ35,2)</f>
        <v/>
      </c>
      <c r="FH35" s="161">
        <f>COUNTIF($EM35:$EQ35,3)</f>
        <v/>
      </c>
      <c r="FI35" s="161">
        <f>COUNTIF($EM35:$EQ35,4)</f>
        <v/>
      </c>
      <c r="FJ35" s="161">
        <f>COUNTIF($EM35:$EQ35,5)</f>
        <v/>
      </c>
      <c r="FK35" s="161">
        <f>COUNTIF($EM35:$EQ35,6)</f>
        <v/>
      </c>
      <c r="FL35" s="161">
        <f>COUNTIF($FB35:$FC35,1)</f>
        <v/>
      </c>
      <c r="FM35" s="161">
        <f>COUNTIF($FB35:$FC35,2)+$EY35</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(IF(COUNTIF($KW35:$KZ35,"Salto")&gt;0,1,0)+IF(COUNTIF($KW35:$KZ35,"Queima")&gt;0,1,0)+IF(COUNTIF($KW35:$KZ35,"Estilhaço")&gt;0,1,0))*FLOOR($FV35/2,1)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inteira",IF(COUNTIF($FD35:$FE35,"Atrasar")&gt;0,IF(COUNTIF($FD35:$FE35,"Carregar")&gt;0,"Rodada +1 turno","Rodada inteira"),IF(COUNTIF($KW35:$KZ35,"Rápido")&gt;0,"Bônus",IF(COUNTIF($KW35:$KZ35,"Reação")&gt;0,"Reação","Padrão"))&amp;IF(COUNTIF($FD35:$FE35,"Carregar")&gt;0," +1 turno",""))))</f>
        <v/>
      </c>
      <c r="GT35" s="161">
        <f>IF(OR($EK35=0,$EL35=0),"",IF(COUNTIF($KW35:$KZ35,"Inescapável")&gt;0,"Automático",IF(COUNTIF($KW35:$KZ35,"Certeiro")&gt;0,"TR para metade",IF(AND($EX35&gt;0,$FA35=0,INDEX($AF$2:$AF$11,$EL35)="Acerto"),"Acerto + TR",INDEX($AF$2:$AF$11,$EL35)))))</f>
        <v/>
      </c>
      <c r="GU35" s="161">
        <f>IF(OR($EK35=0,$EL35=0),"",IF(OR($EZ35&gt;=2,$FV35=0),UPPER(LEFT(INDEX($GE35:$GK35,1,$EB35),1))&amp;MID(INDEX($GE35:$GK35,1,$EB35),2,99),UPPER(LEFT(INDEX($GE35:$GK35,1,$EB35),1))&amp;MID(INDEX($GE35:$GK35,1,$EB35),2,99)&amp;" = "&amp;FLOOR($FV35*4.5,1)&amp;IF($FW35&gt;0," · +"&amp;$FW35&amp;"d8","")))</f>
        <v/>
      </c>
      <c r="GV35" s="161">
        <f>COUNTIF($KW35:$KZ35,"Longe")+3*COUNTIF($KW35:$KZ35,"Muito Longe")</f>
        <v/>
      </c>
      <c r="GW35" s="161">
        <f>COUNTIF($KW35:$KZ35,"Maior")+3*COUNTIF($KW35:$KZ35,"Muito Maior")</f>
        <v/>
      </c>
      <c r="GX35" s="161">
        <f>IF($EL35=0,0,CHOOSE(1+INDEX($AH$2:$AH$11,$EL35),0,$GV35,$GW35,$GV35+$GW35))</f>
        <v/>
      </c>
      <c r="GY35" s="161">
        <f>IF($EL35=0,0,CHOOSE(1+INDEX($AI$2:$AI$11,$EL35),0,$GV35,$GW35,$GV35+$GW35))</f>
        <v/>
      </c>
      <c r="GZ35" s="161">
        <f>IF(OR($EK35=0,$EL35=0),"",INDEX($AP$2:$AU$31,($EL35-1)*3+IF($EB35&gt;=6,3,2),1+MIN(5,$GX35))&amp;INDEX($AV$2:$BA$31,($EL35-1)*3+IF($EB35&gt;=6,3,2),1+MIN(5,$GY35))&amp;IF(INDEX($AJ$2:$AJ$11,$EL35)=1,IF(COUNTIF($KW35:$KZ35,"Mais Um")&gt;0," · +"&amp;COUNTIF($KW35:$KZ35,"Mais Um")&amp;IF(COUNTIF($KW35:$KZ35,"Mais Um")&gt;1," alvos"," alvo"),"")&amp;IF(COUNTIF($KW35:$KZ35,"Rajada")&gt;0,"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row>
    <row r="36">
      <c r="BC36" s="159" t="inlineStr">
        <is>
          <t>Atordoado</t>
        </is>
      </c>
      <c r="BD36" s="159" t="inlineStr">
        <is>
          <t>Controle</t>
        </is>
      </c>
      <c r="BE36" s="161" t="n">
        <v>3</v>
      </c>
      <c r="BF36" s="161">
        <f>$BE36+3*IFERROR(VLOOKUP($BD36,'DADOS_CRIACAO'!$H$2:$K$20,3,FALSE),0)</f>
        <v/>
      </c>
      <c r="BG36" s="161">
        <f>IFERROR(VLOOKUP($BD36,'DADOS_CRIACAO'!$H$2:$K$20,4,FALSE),0)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IFERROR(MATCH($ED36,$Y$2:$Y$11,0),0)</f>
        <v/>
      </c>
      <c r="EM36" s="161">
        <f>IF($EL36=0,0,INDEX($AB$2:$AB$11,$EL36))</f>
        <v/>
      </c>
      <c r="EN36" s="161">
        <f>IFERROR(VLOOKUP(SUBSTITUTE(SUBSTITUTE(SUBSTITUTE($EE36,"~","~~"),"*","~*"),"?","~?"),'DADOS_MELHORIAS'!$O$2:$W$113,4,FALSE),0)</f>
        <v/>
      </c>
      <c r="EO36" s="161">
        <f>IFERROR(VLOOKUP(SUBSTITUTE(SUBSTITUTE(SUBSTITUTE($EF36,"~","~~"),"*","~*"),"?","~?"),'DADOS_MELHORIAS'!$O$2:$W$113,4,FALSE),0)</f>
        <v/>
      </c>
      <c r="EP36" s="161">
        <f>IFERROR(VLOOKUP(SUBSTITUTE(SUBSTITUTE(SUBSTITUTE($EG36,"~","~~"),"*","~*"),"?","~?"),'DADOS_MELHORIAS'!$O$2:$W$113,4,FALSE),0)</f>
        <v/>
      </c>
      <c r="EQ36" s="161">
        <f>IFERROR(VLOOKUP(SUBSTITUTE(SUBSTITUTE(SUBSTITUTE($EH36,"~","~~"),"*","~*"),"?","~?"),'DADOS_MELHORIAS'!$O$2:$W$113,4,FALSE),0)</f>
        <v/>
      </c>
      <c r="ER36" s="161">
        <f>IF($EL36=0,0,INDEX($AC$2:$AC$11,$EL36))</f>
        <v/>
      </c>
      <c r="ES36" s="161">
        <f>IFERROR(VLOOKUP(SUBSTITUTE(SUBSTITUTE(SUBSTITUTE($EE36,"~","~~"),"*","~*"),"?","~?"),'DADOS_MELHORIAS'!$O$2:$W$113,5,FALSE),0)</f>
        <v/>
      </c>
      <c r="ET36" s="161">
        <f>IFERROR(VLOOKUP(SUBSTITUTE(SUBSTITUTE(SUBSTITUTE($EF36,"~","~~"),"*","~*"),"?","~?"),'DADOS_MELHORIAS'!$O$2:$W$113,5,FALSE),0)</f>
        <v/>
      </c>
      <c r="EU36" s="161">
        <f>IFERROR(VLOOKUP(SUBSTITUTE(SUBSTITUTE(SUBSTITUTE($EG36,"~","~~"),"*","~*"),"?","~?"),'DADOS_MELHORIAS'!$O$2:$W$113,5,FALSE),0)</f>
        <v/>
      </c>
      <c r="EV36" s="161">
        <f>IFERROR(VLOOKUP(SUBSTITUTE(SUBSTITUTE(SUBSTITUTE($EH36,"~","~~"),"*","~*"),"?","~?"),'DADOS_MELHORIAS'!$O$2:$W$113,5,FALSE),0)</f>
        <v/>
      </c>
      <c r="EW36" s="161">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1">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1">
        <f>IF($EL36=0,0,INDEX($AD$2:$AD$11,$EL36))</f>
        <v/>
      </c>
      <c r="EZ36" s="161">
        <f>IF($EL36=0,0,INDEX($AE$2:$AE$11,$EL36))</f>
        <v/>
      </c>
      <c r="FA36" s="161">
        <f>IF($EL36=0,0,INDEX($AG$2:$AG$11,$EL36))</f>
        <v/>
      </c>
      <c r="FB36" s="161">
        <f>IFERROR(VLOOKUP(SUBSTITUTE(SUBSTITUTE(SUBSTITUTE($EI36,"~","~~"),"*","~*"),"?","~?"),'DADOS_RESTRICOES'!$M$2:$Q$54,3,FALSE),0)</f>
        <v/>
      </c>
      <c r="FC36" s="161">
        <f>IFERROR(VLOOKUP(SUBSTITUTE(SUBSTITUTE(SUBSTITUTE($EJ36,"~","~~"),"*","~*"),"?","~?"),'DADOS_RESTRICOES'!$M$2:$Q$54,3,FALSE),0)</f>
        <v/>
      </c>
      <c r="FD36" s="161">
        <f>IFERROR(VLOOKUP(SUBSTITUTE(SUBSTITUTE(SUBSTITUTE($EI36,"~","~~"),"*","~*"),"?","~?"),'DADOS_RESTRICOES'!$M$2:$Q$54,2,FALSE),"")</f>
        <v/>
      </c>
      <c r="FE36" s="161">
        <f>IFERROR(VLOOKUP(SUBSTITUTE(SUBSTITUTE(SUBSTITUTE($EJ36,"~","~~"),"*","~*"),"?","~?"),'DADOS_RESTRICOES'!$M$2:$Q$54,2,FALSE),"")</f>
        <v/>
      </c>
      <c r="FF36" s="161">
        <f>COUNTIF($EM36:$EQ36,1)</f>
        <v/>
      </c>
      <c r="FG36" s="161">
        <f>COUNTIF($EM36:$EQ36,2)</f>
        <v/>
      </c>
      <c r="FH36" s="161">
        <f>COUNTIF($EM36:$EQ36,3)</f>
        <v/>
      </c>
      <c r="FI36" s="161">
        <f>COUNTIF($EM36:$EQ36,4)</f>
        <v/>
      </c>
      <c r="FJ36" s="161">
        <f>COUNTIF($EM36:$EQ36,5)</f>
        <v/>
      </c>
      <c r="FK36" s="161">
        <f>COUNTIF($EM36:$EQ36,6)</f>
        <v/>
      </c>
      <c r="FL36" s="161">
        <f>COUNTIF($FB36:$FC36,1)</f>
        <v/>
      </c>
      <c r="FM36" s="161">
        <f>COUNTIF($FB36:$FC36,2)+$EY36</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(IF(COUNTIF($KW36:$KZ36,"Salto")&gt;0,1,0)+IF(COUNTIF($KW36:$KZ36,"Queima")&gt;0,1,0)+IF(COUNTIF($KW36:$KZ36,"Estilhaço")&gt;0,1,0))*FLOOR($FV36/2,1)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inteira",IF(COUNTIF($FD36:$FE36,"Atrasar")&gt;0,IF(COUNTIF($FD36:$FE36,"Carregar")&gt;0,"Rodada +1 turno","Rodada inteira"),IF(COUNTIF($KW36:$KZ36,"Rápido")&gt;0,"Bônus",IF(COUNTIF($KW36:$KZ36,"Reação")&gt;0,"Reação","Padrão"))&amp;IF(COUNTIF($FD36:$FE36,"Carregar")&gt;0," +1 turno",""))))</f>
        <v/>
      </c>
      <c r="GT36" s="161">
        <f>IF(OR($EK36=0,$EL36=0),"",IF(COUNTIF($KW36:$KZ36,"Inescapável")&gt;0,"Automático",IF(COUNTIF($KW36:$KZ36,"Certeiro")&gt;0,"TR para metade",IF(AND($EX36&gt;0,$FA36=0,INDEX($AF$2:$AF$11,$EL36)="Acerto"),"Acerto + TR",INDEX($AF$2:$AF$11,$EL36)))))</f>
        <v/>
      </c>
      <c r="GU36" s="161">
        <f>IF(OR($EK36=0,$EL36=0),"",IF(OR($EZ36&gt;=2,$FV36=0),UPPER(LEFT(INDEX($GE36:$GK36,1,$EB36),1))&amp;MID(INDEX($GE36:$GK36,1,$EB36),2,99),UPPER(LEFT(INDEX($GE36:$GK36,1,$EB36),1))&amp;MID(INDEX($GE36:$GK36,1,$EB36),2,99)&amp;" = "&amp;FLOOR($FV36*4.5,1)&amp;IF($FW36&gt;0," · +"&amp;$FW36&amp;"d8","")))</f>
        <v/>
      </c>
      <c r="GV36" s="161">
        <f>COUNTIF($KW36:$KZ36,"Longe")+3*COUNTIF($KW36:$KZ36,"Muito Longe")</f>
        <v/>
      </c>
      <c r="GW36" s="161">
        <f>COUNTIF($KW36:$KZ36,"Maior")+3*COUNTIF($KW36:$KZ36,"Muito Maior")</f>
        <v/>
      </c>
      <c r="GX36" s="161">
        <f>IF($EL36=0,0,CHOOSE(1+INDEX($AH$2:$AH$11,$EL36),0,$GV36,$GW36,$GV36+$GW36))</f>
        <v/>
      </c>
      <c r="GY36" s="161">
        <f>IF($EL36=0,0,CHOOSE(1+INDEX($AI$2:$AI$11,$EL36),0,$GV36,$GW36,$GV36+$GW36))</f>
        <v/>
      </c>
      <c r="GZ36" s="161">
        <f>IF(OR($EK36=0,$EL36=0),"",INDEX($AP$2:$AU$31,($EL36-1)*3+IF($EB36&gt;=6,3,2),1+MIN(5,$GX36))&amp;INDEX($AV$2:$BA$31,($EL36-1)*3+IF($EB36&gt;=6,3,2),1+MIN(5,$GY36))&amp;IF(INDEX($AJ$2:$AJ$11,$EL36)=1,IF(COUNTIF($KW36:$KZ36,"Mais Um")&gt;0," · +"&amp;COUNTIF($KW36:$KZ36,"Mais Um")&amp;IF(COUNTIF($KW36:$KZ36,"Mais Um")&gt;1," alvos"," alvo"),"")&amp;IF(COUNTIF($KW36:$KZ36,"Rajada")&gt;0,"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row>
    <row r="37">
      <c r="BC37" s="159" t="inlineStr">
        <is>
          <t>Terreno</t>
        </is>
      </c>
      <c r="BD37" s="159" t="inlineStr">
        <is>
          <t>Controle</t>
        </is>
      </c>
      <c r="BE37" s="161" t="n">
        <v>1</v>
      </c>
      <c r="BF37" s="161">
        <f>$BE37+3*IFERROR(VLOOKUP($BD37,'DADOS_CRIACAO'!$H$2:$K$20,3,FALSE),0)</f>
        <v/>
      </c>
      <c r="BG37" s="161">
        <f>IFERROR(VLOOKUP($BD37,'DADOS_CRIACAO'!$H$2:$K$20,4,FALSE),0)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IFERROR(MATCH($ED37,$Y$2:$Y$11,0),0)</f>
        <v/>
      </c>
      <c r="EM37" s="161">
        <f>IF($EL37=0,0,INDEX($AB$2:$AB$11,$EL37))</f>
        <v/>
      </c>
      <c r="EN37" s="161">
        <f>IFERROR(VLOOKUP(SUBSTITUTE(SUBSTITUTE(SUBSTITUTE($EE37,"~","~~"),"*","~*"),"?","~?"),'DADOS_MELHORIAS'!$O$2:$W$113,4,FALSE),0)</f>
        <v/>
      </c>
      <c r="EO37" s="161">
        <f>IFERROR(VLOOKUP(SUBSTITUTE(SUBSTITUTE(SUBSTITUTE($EF37,"~","~~"),"*","~*"),"?","~?"),'DADOS_MELHORIAS'!$O$2:$W$113,4,FALSE),0)</f>
        <v/>
      </c>
      <c r="EP37" s="161">
        <f>IFERROR(VLOOKUP(SUBSTITUTE(SUBSTITUTE(SUBSTITUTE($EG37,"~","~~"),"*","~*"),"?","~?"),'DADOS_MELHORIAS'!$O$2:$W$113,4,FALSE),0)</f>
        <v/>
      </c>
      <c r="EQ37" s="161">
        <f>IFERROR(VLOOKUP(SUBSTITUTE(SUBSTITUTE(SUBSTITUTE($EH37,"~","~~"),"*","~*"),"?","~?"),'DADOS_MELHORIAS'!$O$2:$W$113,4,FALSE),0)</f>
        <v/>
      </c>
      <c r="ER37" s="161">
        <f>IF($EL37=0,0,INDEX($AC$2:$AC$11,$EL37))</f>
        <v/>
      </c>
      <c r="ES37" s="161">
        <f>IFERROR(VLOOKUP(SUBSTITUTE(SUBSTITUTE(SUBSTITUTE($EE37,"~","~~"),"*","~*"),"?","~?"),'DADOS_MELHORIAS'!$O$2:$W$113,5,FALSE),0)</f>
        <v/>
      </c>
      <c r="ET37" s="161">
        <f>IFERROR(VLOOKUP(SUBSTITUTE(SUBSTITUTE(SUBSTITUTE($EF37,"~","~~"),"*","~*"),"?","~?"),'DADOS_MELHORIAS'!$O$2:$W$113,5,FALSE),0)</f>
        <v/>
      </c>
      <c r="EU37" s="161">
        <f>IFERROR(VLOOKUP(SUBSTITUTE(SUBSTITUTE(SUBSTITUTE($EG37,"~","~~"),"*","~*"),"?","~?"),'DADOS_MELHORIAS'!$O$2:$W$113,5,FALSE),0)</f>
        <v/>
      </c>
      <c r="EV37" s="161">
        <f>IFERROR(VLOOKUP(SUBSTITUTE(SUBSTITUTE(SUBSTITUTE($EH37,"~","~~"),"*","~*"),"?","~?"),'DADOS_MELHORIAS'!$O$2:$W$113,5,FALSE),0)</f>
        <v/>
      </c>
      <c r="EW37" s="161">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1">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1">
        <f>IF($EL37=0,0,INDEX($AD$2:$AD$11,$EL37))</f>
        <v/>
      </c>
      <c r="EZ37" s="161">
        <f>IF($EL37=0,0,INDEX($AE$2:$AE$11,$EL37))</f>
        <v/>
      </c>
      <c r="FA37" s="161">
        <f>IF($EL37=0,0,INDEX($AG$2:$AG$11,$EL37))</f>
        <v/>
      </c>
      <c r="FB37" s="161">
        <f>IFERROR(VLOOKUP(SUBSTITUTE(SUBSTITUTE(SUBSTITUTE($EI37,"~","~~"),"*","~*"),"?","~?"),'DADOS_RESTRICOES'!$M$2:$Q$54,3,FALSE),0)</f>
        <v/>
      </c>
      <c r="FC37" s="161">
        <f>IFERROR(VLOOKUP(SUBSTITUTE(SUBSTITUTE(SUBSTITUTE($EJ37,"~","~~"),"*","~*"),"?","~?"),'DADOS_RESTRICOES'!$M$2:$Q$54,3,FALSE),0)</f>
        <v/>
      </c>
      <c r="FD37" s="161">
        <f>IFERROR(VLOOKUP(SUBSTITUTE(SUBSTITUTE(SUBSTITUTE($EI37,"~","~~"),"*","~*"),"?","~?"),'DADOS_RESTRICOES'!$M$2:$Q$54,2,FALSE),"")</f>
        <v/>
      </c>
      <c r="FE37" s="161">
        <f>IFERROR(VLOOKUP(SUBSTITUTE(SUBSTITUTE(SUBSTITUTE($EJ37,"~","~~"),"*","~*"),"?","~?"),'DADOS_RESTRICOES'!$M$2:$Q$54,2,FALSE),"")</f>
        <v/>
      </c>
      <c r="FF37" s="161">
        <f>COUNTIF($EM37:$EQ37,1)</f>
        <v/>
      </c>
      <c r="FG37" s="161">
        <f>COUNTIF($EM37:$EQ37,2)</f>
        <v/>
      </c>
      <c r="FH37" s="161">
        <f>COUNTIF($EM37:$EQ37,3)</f>
        <v/>
      </c>
      <c r="FI37" s="161">
        <f>COUNTIF($EM37:$EQ37,4)</f>
        <v/>
      </c>
      <c r="FJ37" s="161">
        <f>COUNTIF($EM37:$EQ37,5)</f>
        <v/>
      </c>
      <c r="FK37" s="161">
        <f>COUNTIF($EM37:$EQ37,6)</f>
        <v/>
      </c>
      <c r="FL37" s="161">
        <f>COUNTIF($FB37:$FC37,1)</f>
        <v/>
      </c>
      <c r="FM37" s="161">
        <f>COUNTIF($FB37:$FC37,2)+$EY37</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(IF(COUNTIF($KW37:$KZ37,"Salto")&gt;0,1,0)+IF(COUNTIF($KW37:$KZ37,"Queima")&gt;0,1,0)+IF(COUNTIF($KW37:$KZ37,"Estilhaço")&gt;0,1,0))*FLOOR($FV37/2,1)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inteira",IF(COUNTIF($FD37:$FE37,"Atrasar")&gt;0,IF(COUNTIF($FD37:$FE37,"Carregar")&gt;0,"Rodada +1 turno","Rodada inteira"),IF(COUNTIF($KW37:$KZ37,"Rápido")&gt;0,"Bônus",IF(COUNTIF($KW37:$KZ37,"Reação")&gt;0,"Reação","Padrão"))&amp;IF(COUNTIF($FD37:$FE37,"Carregar")&gt;0," +1 turno",""))))</f>
        <v/>
      </c>
      <c r="GT37" s="161">
        <f>IF(OR($EK37=0,$EL37=0),"",IF(COUNTIF($KW37:$KZ37,"Inescapável")&gt;0,"Automático",IF(COUNTIF($KW37:$KZ37,"Certeiro")&gt;0,"TR para metade",IF(AND($EX37&gt;0,$FA37=0,INDEX($AF$2:$AF$11,$EL37)="Acerto"),"Acerto + TR",INDEX($AF$2:$AF$11,$EL37)))))</f>
        <v/>
      </c>
      <c r="GU37" s="161">
        <f>IF(OR($EK37=0,$EL37=0),"",IF(OR($EZ37&gt;=2,$FV37=0),UPPER(LEFT(INDEX($GE37:$GK37,1,$EB37),1))&amp;MID(INDEX($GE37:$GK37,1,$EB37),2,99),UPPER(LEFT(INDEX($GE37:$GK37,1,$EB37),1))&amp;MID(INDEX($GE37:$GK37,1,$EB37),2,99)&amp;" = "&amp;FLOOR($FV37*4.5,1)&amp;IF($FW37&gt;0," · +"&amp;$FW37&amp;"d8","")))</f>
        <v/>
      </c>
      <c r="GV37" s="161">
        <f>COUNTIF($KW37:$KZ37,"Longe")+3*COUNTIF($KW37:$KZ37,"Muito Longe")</f>
        <v/>
      </c>
      <c r="GW37" s="161">
        <f>COUNTIF($KW37:$KZ37,"Maior")+3*COUNTIF($KW37:$KZ37,"Muito Maior")</f>
        <v/>
      </c>
      <c r="GX37" s="161">
        <f>IF($EL37=0,0,CHOOSE(1+INDEX($AH$2:$AH$11,$EL37),0,$GV37,$GW37,$GV37+$GW37))</f>
        <v/>
      </c>
      <c r="GY37" s="161">
        <f>IF($EL37=0,0,CHOOSE(1+INDEX($AI$2:$AI$11,$EL37),0,$GV37,$GW37,$GV37+$GW37))</f>
        <v/>
      </c>
      <c r="GZ37" s="161">
        <f>IF(OR($EK37=0,$EL37=0),"",INDEX($AP$2:$AU$31,($EL37-1)*3+IF($EB37&gt;=6,3,2),1+MIN(5,$GX37))&amp;INDEX($AV$2:$BA$31,($EL37-1)*3+IF($EB37&gt;=6,3,2),1+MIN(5,$GY37))&amp;IF(INDEX($AJ$2:$AJ$11,$EL37)=1,IF(COUNTIF($KW37:$KZ37,"Mais Um")&gt;0," · +"&amp;COUNTIF($KW37:$KZ37,"Mais Um")&amp;IF(COUNTIF($KW37:$KZ37,"Mais Um")&gt;1," alvos"," alvo"),"")&amp;IF(COUNTIF($KW37:$KZ37,"Rajada")&gt;0,"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row>
    <row r="38">
      <c r="BC38" s="159" t="inlineStr">
        <is>
          <t>Cerca</t>
        </is>
      </c>
      <c r="BD38" s="159" t="inlineStr">
        <is>
          <t>Controle</t>
        </is>
      </c>
      <c r="BE38" s="161" t="n">
        <v>1</v>
      </c>
      <c r="BF38" s="161">
        <f>$BE38+3*IFERROR(VLOOKUP($BD38,'DADOS_CRIACAO'!$H$2:$K$20,3,FALSE),0)</f>
        <v/>
      </c>
      <c r="BG38" s="161">
        <f>IFERROR(VLOOKUP($BD38,'DADOS_CRIACAO'!$H$2:$K$20,4,FALSE),0)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IFERROR(MATCH($ED38,$Y$2:$Y$11,0),0)</f>
        <v/>
      </c>
      <c r="EM38" s="161">
        <f>IF($EL38=0,0,INDEX($AB$2:$AB$11,$EL38))</f>
        <v/>
      </c>
      <c r="EN38" s="161">
        <f>IFERROR(VLOOKUP(SUBSTITUTE(SUBSTITUTE(SUBSTITUTE($EE38,"~","~~"),"*","~*"),"?","~?"),'DADOS_MELHORIAS'!$O$2:$W$113,4,FALSE),0)</f>
        <v/>
      </c>
      <c r="EO38" s="161">
        <f>IFERROR(VLOOKUP(SUBSTITUTE(SUBSTITUTE(SUBSTITUTE($EF38,"~","~~"),"*","~*"),"?","~?"),'DADOS_MELHORIAS'!$O$2:$W$113,4,FALSE),0)</f>
        <v/>
      </c>
      <c r="EP38" s="161">
        <f>IFERROR(VLOOKUP(SUBSTITUTE(SUBSTITUTE(SUBSTITUTE($EG38,"~","~~"),"*","~*"),"?","~?"),'DADOS_MELHORIAS'!$O$2:$W$113,4,FALSE),0)</f>
        <v/>
      </c>
      <c r="EQ38" s="161">
        <f>IFERROR(VLOOKUP(SUBSTITUTE(SUBSTITUTE(SUBSTITUTE($EH38,"~","~~"),"*","~*"),"?","~?"),'DADOS_MELHORIAS'!$O$2:$W$113,4,FALSE),0)</f>
        <v/>
      </c>
      <c r="ER38" s="161">
        <f>IF($EL38=0,0,INDEX($AC$2:$AC$11,$EL38))</f>
        <v/>
      </c>
      <c r="ES38" s="161">
        <f>IFERROR(VLOOKUP(SUBSTITUTE(SUBSTITUTE(SUBSTITUTE($EE38,"~","~~"),"*","~*"),"?","~?"),'DADOS_MELHORIAS'!$O$2:$W$113,5,FALSE),0)</f>
        <v/>
      </c>
      <c r="ET38" s="161">
        <f>IFERROR(VLOOKUP(SUBSTITUTE(SUBSTITUTE(SUBSTITUTE($EF38,"~","~~"),"*","~*"),"?","~?"),'DADOS_MELHORIAS'!$O$2:$W$113,5,FALSE),0)</f>
        <v/>
      </c>
      <c r="EU38" s="161">
        <f>IFERROR(VLOOKUP(SUBSTITUTE(SUBSTITUTE(SUBSTITUTE($EG38,"~","~~"),"*","~*"),"?","~?"),'DADOS_MELHORIAS'!$O$2:$W$113,5,FALSE),0)</f>
        <v/>
      </c>
      <c r="EV38" s="161">
        <f>IFERROR(VLOOKUP(SUBSTITUTE(SUBSTITUTE(SUBSTITUTE($EH38,"~","~~"),"*","~*"),"?","~?"),'DADOS_MELHORIAS'!$O$2:$W$113,5,FALSE),0)</f>
        <v/>
      </c>
      <c r="EW38" s="161">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1">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1">
        <f>IF($EL38=0,0,INDEX($AD$2:$AD$11,$EL38))</f>
        <v/>
      </c>
      <c r="EZ38" s="161">
        <f>IF($EL38=0,0,INDEX($AE$2:$AE$11,$EL38))</f>
        <v/>
      </c>
      <c r="FA38" s="161">
        <f>IF($EL38=0,0,INDEX($AG$2:$AG$11,$EL38))</f>
        <v/>
      </c>
      <c r="FB38" s="161">
        <f>IFERROR(VLOOKUP(SUBSTITUTE(SUBSTITUTE(SUBSTITUTE($EI38,"~","~~"),"*","~*"),"?","~?"),'DADOS_RESTRICOES'!$M$2:$Q$54,3,FALSE),0)</f>
        <v/>
      </c>
      <c r="FC38" s="161">
        <f>IFERROR(VLOOKUP(SUBSTITUTE(SUBSTITUTE(SUBSTITUTE($EJ38,"~","~~"),"*","~*"),"?","~?"),'DADOS_RESTRICOES'!$M$2:$Q$54,3,FALSE),0)</f>
        <v/>
      </c>
      <c r="FD38" s="161">
        <f>IFERROR(VLOOKUP(SUBSTITUTE(SUBSTITUTE(SUBSTITUTE($EI38,"~","~~"),"*","~*"),"?","~?"),'DADOS_RESTRICOES'!$M$2:$Q$54,2,FALSE),"")</f>
        <v/>
      </c>
      <c r="FE38" s="161">
        <f>IFERROR(VLOOKUP(SUBSTITUTE(SUBSTITUTE(SUBSTITUTE($EJ38,"~","~~"),"*","~*"),"?","~?"),'DADOS_RESTRICOES'!$M$2:$Q$54,2,FALSE),"")</f>
        <v/>
      </c>
      <c r="FF38" s="161">
        <f>COUNTIF($EM38:$EQ38,1)</f>
        <v/>
      </c>
      <c r="FG38" s="161">
        <f>COUNTIF($EM38:$EQ38,2)</f>
        <v/>
      </c>
      <c r="FH38" s="161">
        <f>COUNTIF($EM38:$EQ38,3)</f>
        <v/>
      </c>
      <c r="FI38" s="161">
        <f>COUNTIF($EM38:$EQ38,4)</f>
        <v/>
      </c>
      <c r="FJ38" s="161">
        <f>COUNTIF($EM38:$EQ38,5)</f>
        <v/>
      </c>
      <c r="FK38" s="161">
        <f>COUNTIF($EM38:$EQ38,6)</f>
        <v/>
      </c>
      <c r="FL38" s="161">
        <f>COUNTIF($FB38:$FC38,1)</f>
        <v/>
      </c>
      <c r="FM38" s="161">
        <f>COUNTIF($FB38:$FC38,2)+$EY38</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(IF(COUNTIF($KW38:$KZ38,"Salto")&gt;0,1,0)+IF(COUNTIF($KW38:$KZ38,"Queima")&gt;0,1,0)+IF(COUNTIF($KW38:$KZ38,"Estilhaço")&gt;0,1,0))*FLOOR($FV38/2,1)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inteira",IF(COUNTIF($FD38:$FE38,"Atrasar")&gt;0,IF(COUNTIF($FD38:$FE38,"Carregar")&gt;0,"Rodada +1 turno","Rodada inteira"),IF(COUNTIF($KW38:$KZ38,"Rápido")&gt;0,"Bônus",IF(COUNTIF($KW38:$KZ38,"Reação")&gt;0,"Reação","Padrão"))&amp;IF(COUNTIF($FD38:$FE38,"Carregar")&gt;0," +1 turno",""))))</f>
        <v/>
      </c>
      <c r="GT38" s="161">
        <f>IF(OR($EK38=0,$EL38=0),"",IF(COUNTIF($KW38:$KZ38,"Inescapável")&gt;0,"Automático",IF(COUNTIF($KW38:$KZ38,"Certeiro")&gt;0,"TR para metade",IF(AND($EX38&gt;0,$FA38=0,INDEX($AF$2:$AF$11,$EL38)="Acerto"),"Acerto + TR",INDEX($AF$2:$AF$11,$EL38)))))</f>
        <v/>
      </c>
      <c r="GU38" s="161">
        <f>IF(OR($EK38=0,$EL38=0),"",IF(OR($EZ38&gt;=2,$FV38=0),UPPER(LEFT(INDEX($GE38:$GK38,1,$EB38),1))&amp;MID(INDEX($GE38:$GK38,1,$EB38),2,99),UPPER(LEFT(INDEX($GE38:$GK38,1,$EB38),1))&amp;MID(INDEX($GE38:$GK38,1,$EB38),2,99)&amp;" = "&amp;FLOOR($FV38*4.5,1)&amp;IF($FW38&gt;0," · +"&amp;$FW38&amp;"d8","")))</f>
        <v/>
      </c>
      <c r="GV38" s="161">
        <f>COUNTIF($KW38:$KZ38,"Longe")+3*COUNTIF($KW38:$KZ38,"Muito Longe")</f>
        <v/>
      </c>
      <c r="GW38" s="161">
        <f>COUNTIF($KW38:$KZ38,"Maior")+3*COUNTIF($KW38:$KZ38,"Muito Maior")</f>
        <v/>
      </c>
      <c r="GX38" s="161">
        <f>IF($EL38=0,0,CHOOSE(1+INDEX($AH$2:$AH$11,$EL38),0,$GV38,$GW38,$GV38+$GW38))</f>
        <v/>
      </c>
      <c r="GY38" s="161">
        <f>IF($EL38=0,0,CHOOSE(1+INDEX($AI$2:$AI$11,$EL38),0,$GV38,$GW38,$GV38+$GW38))</f>
        <v/>
      </c>
      <c r="GZ38" s="161">
        <f>IF(OR($EK38=0,$EL38=0),"",INDEX($AP$2:$AU$31,($EL38-1)*3+IF($EB38&gt;=6,3,2),1+MIN(5,$GX38))&amp;INDEX($AV$2:$BA$31,($EL38-1)*3+IF($EB38&gt;=6,3,2),1+MIN(5,$GY38))&amp;IF(INDEX($AJ$2:$AJ$11,$EL38)=1,IF(COUNTIF($KW38:$KZ38,"Mais Um")&gt;0," · +"&amp;COUNTIF($KW38:$KZ38,"Mais Um")&amp;IF(COUNTIF($KW38:$KZ38,"Mais Um")&gt;1," alvos"," alvo"),"")&amp;IF(COUNTIF($KW38:$KZ38,"Rajada")&gt;0,"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IF(IFERROR(VLOOKUP('FICHA AMALDIÇOADA'!$J$343,$Y$2:$AB$11,4,FALSE),0)=0,0,INDEX($Q$2:$V$8,$HM$4,IFERROR(VLOOKUP('FICHA AMALDIÇOADA'!$J$343,$Y$2:$AB$11,4,FALSE),0)))+IF(IFERROR(VLOOKUP(SUBSTITUTE(SUBSTITUTE(SUBSTITUTE('FICHA AMALDIÇOADA'!$J$346,"~","~~"),"*","~*"),"?","~?"),'DADOS_MELHORIAS'!$O$2:$W$113,4,FALSE),0)=0,0,INDEX($Q$2:$V$8,$HM$4,IFERROR(VLOOKUP(SUBSTITUTE(SUBSTITUTE(SUBSTITUTE('FICHA AMALDIÇOADA'!$J$346,"~","~~"),"*","~*"),"?","~?"),'DADOS_MELHORIAS'!$O$2:$W$113,4,FALSE),0)))+IF(IFERROR(VLOOKUP(SUBSTITUTE(SUBSTITUTE(SUBSTITUTE('FICHA AMALDIÇOADA'!$L$346,"~","~~"),"*","~*"),"?","~?"),'DADOS_MELHORIAS'!$O$2:$W$113,4,FALSE),0)=0,0,INDEX($Q$2:$V$8,$HM$4,IFERROR(VLOOKUP(SUBSTITUTE(SUBSTITUTE(SUBSTITUTE('FICHA AMALDIÇOADA'!$L$346,"~","~~"),"*","~*"),"?","~?"),'DADOS_MELHORIAS'!$O$2:$W$113,4,FALSE),0)))+IF(IFERROR(VLOOKUP(SUBSTITUTE(SUBSTITUTE(SUBSTITUTE('FICHA AMALDIÇOADA'!$P$346,"~","~~"),"*","~*"),"?","~?"),'DADOS_MELHORIAS'!$O$2:$W$113,4,FALSE),0)=0,0,INDEX($Q$2:$V$8,$HM$4,IFERROR(VLOOKUP(SUBSTITUTE(SUBSTITUTE(SUBSTITUTE('FICHA AMALDIÇOADA'!$P$346,"~","~~"),"*","~*"),"?","~?"),'DADOS_MELHORIAS'!$O$2:$W$113,4,FALSE),0)))+IF(IFERROR(VLOOKUP(SUBSTITUTE(SUBSTITUTE(SUBSTITUTE('FICHA AMALDIÇOADA'!$R$346,"~","~~"),"*","~*"),"?","~?"),'DADOS_MELHORIAS'!$O$2:$W$113,4,FALSE),0)=0,0,INDEX($Q$2:$V$8,$HM$4,IFERROR(VLOOKUP(SUBSTITUTE(SUBSTITUTE(SUBSTITUTE('FICHA AMALDIÇOADA'!$R$346,"~","~~"),"*","~*"),"?","~?"),'DADOS_MELHORIAS'!$O$2:$W$113,4,FALSE),0)))</f>
        <v/>
      </c>
      <c r="KU38" s="159" t="inlineStr">
        <is>
          <t>L343</t>
        </is>
      </c>
      <c r="KV38" s="161">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row>
    <row r="39">
      <c r="BC39" s="159" t="inlineStr">
        <is>
          <t>Desarma o Feitiço</t>
        </is>
      </c>
      <c r="BD39" s="159" t="inlineStr">
        <is>
          <t>Controle</t>
        </is>
      </c>
      <c r="BE39" s="161" t="n">
        <v>2</v>
      </c>
      <c r="BF39" s="161">
        <f>$BE39+3*IFERROR(VLOOKUP($BD39,'DADOS_CRIACAO'!$H$2:$K$20,3,FALSE),0)</f>
        <v/>
      </c>
      <c r="BG39" s="161">
        <f>IFERROR(VLOOKUP($BD39,'DADOS_CRIACAO'!$H$2:$K$20,4,FALSE),0)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IFERROR(MATCH($ED39,$Y$2:$Y$11,0),0)</f>
        <v/>
      </c>
      <c r="EM39" s="161">
        <f>IF($EL39=0,0,INDEX($AB$2:$AB$11,$EL39))</f>
        <v/>
      </c>
      <c r="EN39" s="161">
        <f>IFERROR(VLOOKUP(SUBSTITUTE(SUBSTITUTE(SUBSTITUTE($EE39,"~","~~"),"*","~*"),"?","~?"),'DADOS_MELHORIAS'!$O$2:$W$113,4,FALSE),0)</f>
        <v/>
      </c>
      <c r="EO39" s="161">
        <f>IFERROR(VLOOKUP(SUBSTITUTE(SUBSTITUTE(SUBSTITUTE($EF39,"~","~~"),"*","~*"),"?","~?"),'DADOS_MELHORIAS'!$O$2:$W$113,4,FALSE),0)</f>
        <v/>
      </c>
      <c r="EP39" s="161">
        <f>IFERROR(VLOOKUP(SUBSTITUTE(SUBSTITUTE(SUBSTITUTE($EG39,"~","~~"),"*","~*"),"?","~?"),'DADOS_MELHORIAS'!$O$2:$W$113,4,FALSE),0)</f>
        <v/>
      </c>
      <c r="EQ39" s="161">
        <f>IFERROR(VLOOKUP(SUBSTITUTE(SUBSTITUTE(SUBSTITUTE($EH39,"~","~~"),"*","~*"),"?","~?"),'DADOS_MELHORIAS'!$O$2:$W$113,4,FALSE),0)</f>
        <v/>
      </c>
      <c r="ER39" s="161">
        <f>IF($EL39=0,0,INDEX($AC$2:$AC$11,$EL39))</f>
        <v/>
      </c>
      <c r="ES39" s="161">
        <f>IFERROR(VLOOKUP(SUBSTITUTE(SUBSTITUTE(SUBSTITUTE($EE39,"~","~~"),"*","~*"),"?","~?"),'DADOS_MELHORIAS'!$O$2:$W$113,5,FALSE),0)</f>
        <v/>
      </c>
      <c r="ET39" s="161">
        <f>IFERROR(VLOOKUP(SUBSTITUTE(SUBSTITUTE(SUBSTITUTE($EF39,"~","~~"),"*","~*"),"?","~?"),'DADOS_MELHORIAS'!$O$2:$W$113,5,FALSE),0)</f>
        <v/>
      </c>
      <c r="EU39" s="161">
        <f>IFERROR(VLOOKUP(SUBSTITUTE(SUBSTITUTE(SUBSTITUTE($EG39,"~","~~"),"*","~*"),"?","~?"),'DADOS_MELHORIAS'!$O$2:$W$113,5,FALSE),0)</f>
        <v/>
      </c>
      <c r="EV39" s="161">
        <f>IFERROR(VLOOKUP(SUBSTITUTE(SUBSTITUTE(SUBSTITUTE($EH39,"~","~~"),"*","~*"),"?","~?"),'DADOS_MELHORIAS'!$O$2:$W$113,5,FALSE),0)</f>
        <v/>
      </c>
      <c r="EW39" s="161">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1">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1">
        <f>IF($EL39=0,0,INDEX($AD$2:$AD$11,$EL39))</f>
        <v/>
      </c>
      <c r="EZ39" s="161">
        <f>IF($EL39=0,0,INDEX($AE$2:$AE$11,$EL39))</f>
        <v/>
      </c>
      <c r="FA39" s="161">
        <f>IF($EL39=0,0,INDEX($AG$2:$AG$11,$EL39))</f>
        <v/>
      </c>
      <c r="FB39" s="161">
        <f>IFERROR(VLOOKUP(SUBSTITUTE(SUBSTITUTE(SUBSTITUTE($EI39,"~","~~"),"*","~*"),"?","~?"),'DADOS_RESTRICOES'!$M$2:$Q$54,3,FALSE),0)</f>
        <v/>
      </c>
      <c r="FC39" s="161">
        <f>IFERROR(VLOOKUP(SUBSTITUTE(SUBSTITUTE(SUBSTITUTE($EJ39,"~","~~"),"*","~*"),"?","~?"),'DADOS_RESTRICOES'!$M$2:$Q$54,3,FALSE),0)</f>
        <v/>
      </c>
      <c r="FD39" s="161">
        <f>IFERROR(VLOOKUP(SUBSTITUTE(SUBSTITUTE(SUBSTITUTE($EI39,"~","~~"),"*","~*"),"?","~?"),'DADOS_RESTRICOES'!$M$2:$Q$54,2,FALSE),"")</f>
        <v/>
      </c>
      <c r="FE39" s="161">
        <f>IFERROR(VLOOKUP(SUBSTITUTE(SUBSTITUTE(SUBSTITUTE($EJ39,"~","~~"),"*","~*"),"?","~?"),'DADOS_RESTRICOES'!$M$2:$Q$54,2,FALSE),"")</f>
        <v/>
      </c>
      <c r="FF39" s="161">
        <f>COUNTIF($EM39:$EQ39,1)</f>
        <v/>
      </c>
      <c r="FG39" s="161">
        <f>COUNTIF($EM39:$EQ39,2)</f>
        <v/>
      </c>
      <c r="FH39" s="161">
        <f>COUNTIF($EM39:$EQ39,3)</f>
        <v/>
      </c>
      <c r="FI39" s="161">
        <f>COUNTIF($EM39:$EQ39,4)</f>
        <v/>
      </c>
      <c r="FJ39" s="161">
        <f>COUNTIF($EM39:$EQ39,5)</f>
        <v/>
      </c>
      <c r="FK39" s="161">
        <f>COUNTIF($EM39:$EQ39,6)</f>
        <v/>
      </c>
      <c r="FL39" s="161">
        <f>COUNTIF($FB39:$FC39,1)</f>
        <v/>
      </c>
      <c r="FM39" s="161">
        <f>COUNTIF($FB39:$FC39,2)+$EY39</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(IF(COUNTIF($KW39:$KZ39,"Salto")&gt;0,1,0)+IF(COUNTIF($KW39:$KZ39,"Queima")&gt;0,1,0)+IF(COUNTIF($KW39:$KZ39,"Estilhaço")&gt;0,1,0))*FLOOR($FV39/2,1)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inteira",IF(COUNTIF($FD39:$FE39,"Atrasar")&gt;0,IF(COUNTIF($FD39:$FE39,"Carregar")&gt;0,"Rodada +1 turno","Rodada inteira"),IF(COUNTIF($KW39:$KZ39,"Rápido")&gt;0,"Bônus",IF(COUNTIF($KW39:$KZ39,"Reação")&gt;0,"Reação","Padrão"))&amp;IF(COUNTIF($FD39:$FE39,"Carregar")&gt;0," +1 turno",""))))</f>
        <v/>
      </c>
      <c r="GT39" s="161">
        <f>IF(OR($EK39=0,$EL39=0),"",IF(COUNTIF($KW39:$KZ39,"Inescapável")&gt;0,"Automático",IF(COUNTIF($KW39:$KZ39,"Certeiro")&gt;0,"TR para metade",IF(AND($EX39&gt;0,$FA39=0,INDEX($AF$2:$AF$11,$EL39)="Acerto"),"Acerto + TR",INDEX($AF$2:$AF$11,$EL39)))))</f>
        <v/>
      </c>
      <c r="GU39" s="161">
        <f>IF(OR($EK39=0,$EL39=0),"",IF(OR($EZ39&gt;=2,$FV39=0),UPPER(LEFT(INDEX($GE39:$GK39,1,$EB39),1))&amp;MID(INDEX($GE39:$GK39,1,$EB39),2,99),UPPER(LEFT(INDEX($GE39:$GK39,1,$EB39),1))&amp;MID(INDEX($GE39:$GK39,1,$EB39),2,99)&amp;" = "&amp;FLOOR($FV39*4.5,1)&amp;IF($FW39&gt;0," · +"&amp;$FW39&amp;"d8","")))</f>
        <v/>
      </c>
      <c r="GV39" s="161">
        <f>COUNTIF($KW39:$KZ39,"Longe")+3*COUNTIF($KW39:$KZ39,"Muito Longe")</f>
        <v/>
      </c>
      <c r="GW39" s="161">
        <f>COUNTIF($KW39:$KZ39,"Maior")+3*COUNTIF($KW39:$KZ39,"Muito Maior")</f>
        <v/>
      </c>
      <c r="GX39" s="161">
        <f>IF($EL39=0,0,CHOOSE(1+INDEX($AH$2:$AH$11,$EL39),0,$GV39,$GW39,$GV39+$GW39))</f>
        <v/>
      </c>
      <c r="GY39" s="161">
        <f>IF($EL39=0,0,CHOOSE(1+INDEX($AI$2:$AI$11,$EL39),0,$GV39,$GW39,$GV39+$GW39))</f>
        <v/>
      </c>
      <c r="GZ39" s="161">
        <f>IF(OR($EK39=0,$EL39=0),"",INDEX($AP$2:$AU$31,($EL39-1)*3+IF($EB39&gt;=6,3,2),1+MIN(5,$GX39))&amp;INDEX($AV$2:$BA$31,($EL39-1)*3+IF($EB39&gt;=6,3,2),1+MIN(5,$GY39))&amp;IF(INDEX($AJ$2:$AJ$11,$EL39)=1,IF(COUNTIF($KW39:$KZ39,"Mais Um")&gt;0," · +"&amp;COUNTIF($KW39:$KZ39,"Mais Um")&amp;IF(COUNTIF($KW39:$KZ39,"Mais Um")&gt;1," alvos"," alvo"),"")&amp;IF(COUNTIF($KW39:$KZ39,"Rajada")&gt;0,"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IFERROR(VLOOKUP('FICHA AMALDIÇOADA'!$J$343,$Y$2:$AC$11,5,FALSE),0)+IFERROR(VLOOKUP(SUBSTITUTE(SUBSTITUTE(SUBSTITUTE('FICHA AMALDIÇOADA'!$J$346,"~","~~"),"*","~*"),"?","~?"),'DADOS_MELHORIAS'!$O$2:$W$113,5,FALSE),0)+IFERROR(VLOOKUP(SUBSTITUTE(SUBSTITUTE(SUBSTITUTE('FICHA AMALDIÇOADA'!$L$346,"~","~~"),"*","~*"),"?","~?"),'DADOS_MELHORIAS'!$O$2:$W$113,5,FALSE),0)+IFERROR(VLOOKUP(SUBSTITUTE(SUBSTITUTE(SUBSTITUTE('FICHA AMALDIÇOADA'!$P$346,"~","~~"),"*","~*"),"?","~?"),'DADOS_MELHORIAS'!$O$2:$W$113,5,FALSE),0)+IFERROR(VLOOKUP(SUBSTITUTE(SUBSTITUTE(SUBSTITUTE('FICHA AMALDIÇOADA'!$R$346,"~","~~"),"*","~*"),"?","~?"),'DADOS_MELHORIAS'!$O$2:$W$113,5,FALSE),0)</f>
        <v/>
      </c>
      <c r="KU39" s="159" t="inlineStr">
        <is>
          <t>P343</t>
        </is>
      </c>
      <c r="KV39" s="161">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row>
    <row r="40">
      <c r="BC40" s="159" t="inlineStr">
        <is>
          <t>Anteparo</t>
        </is>
      </c>
      <c r="BD40" s="159" t="inlineStr">
        <is>
          <t>Controle</t>
        </is>
      </c>
      <c r="BE40" s="161" t="n">
        <v>2</v>
      </c>
      <c r="BF40" s="161">
        <f>$BE40+3*IFERROR(VLOOKUP($BD40,'DADOS_CRIACAO'!$H$2:$K$20,3,FALSE),0)</f>
        <v/>
      </c>
      <c r="BG40" s="161">
        <f>IFERROR(VLOOKUP($BD40,'DADOS_CRIACAO'!$H$2:$K$20,4,FALSE),0)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IFERROR(MATCH($ED40,$Y$2:$Y$11,0),0)</f>
        <v/>
      </c>
      <c r="EM40" s="161">
        <f>IF($EL40=0,0,INDEX($AB$2:$AB$11,$EL40))</f>
        <v/>
      </c>
      <c r="EN40" s="161">
        <f>IFERROR(VLOOKUP(SUBSTITUTE(SUBSTITUTE(SUBSTITUTE($EE40,"~","~~"),"*","~*"),"?","~?"),'DADOS_MELHORIAS'!$O$2:$W$113,4,FALSE),0)</f>
        <v/>
      </c>
      <c r="EO40" s="161">
        <f>IFERROR(VLOOKUP(SUBSTITUTE(SUBSTITUTE(SUBSTITUTE($EF40,"~","~~"),"*","~*"),"?","~?"),'DADOS_MELHORIAS'!$O$2:$W$113,4,FALSE),0)</f>
        <v/>
      </c>
      <c r="EP40" s="161">
        <f>IFERROR(VLOOKUP(SUBSTITUTE(SUBSTITUTE(SUBSTITUTE($EG40,"~","~~"),"*","~*"),"?","~?"),'DADOS_MELHORIAS'!$O$2:$W$113,4,FALSE),0)</f>
        <v/>
      </c>
      <c r="EQ40" s="161">
        <f>IFERROR(VLOOKUP(SUBSTITUTE(SUBSTITUTE(SUBSTITUTE($EH40,"~","~~"),"*","~*"),"?","~?"),'DADOS_MELHORIAS'!$O$2:$W$113,4,FALSE),0)</f>
        <v/>
      </c>
      <c r="ER40" s="161">
        <f>IF($EL40=0,0,INDEX($AC$2:$AC$11,$EL40))</f>
        <v/>
      </c>
      <c r="ES40" s="161">
        <f>IFERROR(VLOOKUP(SUBSTITUTE(SUBSTITUTE(SUBSTITUTE($EE40,"~","~~"),"*","~*"),"?","~?"),'DADOS_MELHORIAS'!$O$2:$W$113,5,FALSE),0)</f>
        <v/>
      </c>
      <c r="ET40" s="161">
        <f>IFERROR(VLOOKUP(SUBSTITUTE(SUBSTITUTE(SUBSTITUTE($EF40,"~","~~"),"*","~*"),"?","~?"),'DADOS_MELHORIAS'!$O$2:$W$113,5,FALSE),0)</f>
        <v/>
      </c>
      <c r="EU40" s="161">
        <f>IFERROR(VLOOKUP(SUBSTITUTE(SUBSTITUTE(SUBSTITUTE($EG40,"~","~~"),"*","~*"),"?","~?"),'DADOS_MELHORIAS'!$O$2:$W$113,5,FALSE),0)</f>
        <v/>
      </c>
      <c r="EV40" s="161">
        <f>IFERROR(VLOOKUP(SUBSTITUTE(SUBSTITUTE(SUBSTITUTE($EH40,"~","~~"),"*","~*"),"?","~?"),'DADOS_MELHORIAS'!$O$2:$W$113,5,FALSE),0)</f>
        <v/>
      </c>
      <c r="EW40" s="161">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1">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1">
        <f>IF($EL40=0,0,INDEX($AD$2:$AD$11,$EL40))</f>
        <v/>
      </c>
      <c r="EZ40" s="161">
        <f>IF($EL40=0,0,INDEX($AE$2:$AE$11,$EL40))</f>
        <v/>
      </c>
      <c r="FA40" s="161">
        <f>IF($EL40=0,0,INDEX($AG$2:$AG$11,$EL40))</f>
        <v/>
      </c>
      <c r="FB40" s="161">
        <f>IFERROR(VLOOKUP(SUBSTITUTE(SUBSTITUTE(SUBSTITUTE($EI40,"~","~~"),"*","~*"),"?","~?"),'DADOS_RESTRICOES'!$M$2:$Q$54,3,FALSE),0)</f>
        <v/>
      </c>
      <c r="FC40" s="161">
        <f>IFERROR(VLOOKUP(SUBSTITUTE(SUBSTITUTE(SUBSTITUTE($EJ40,"~","~~"),"*","~*"),"?","~?"),'DADOS_RESTRICOES'!$M$2:$Q$54,3,FALSE),0)</f>
        <v/>
      </c>
      <c r="FD40" s="161">
        <f>IFERROR(VLOOKUP(SUBSTITUTE(SUBSTITUTE(SUBSTITUTE($EI40,"~","~~"),"*","~*"),"?","~?"),'DADOS_RESTRICOES'!$M$2:$Q$54,2,FALSE),"")</f>
        <v/>
      </c>
      <c r="FE40" s="161">
        <f>IFERROR(VLOOKUP(SUBSTITUTE(SUBSTITUTE(SUBSTITUTE($EJ40,"~","~~"),"*","~*"),"?","~?"),'DADOS_RESTRICOES'!$M$2:$Q$54,2,FALSE),"")</f>
        <v/>
      </c>
      <c r="FF40" s="161">
        <f>COUNTIF($EM40:$EQ40,1)</f>
        <v/>
      </c>
      <c r="FG40" s="161">
        <f>COUNTIF($EM40:$EQ40,2)</f>
        <v/>
      </c>
      <c r="FH40" s="161">
        <f>COUNTIF($EM40:$EQ40,3)</f>
        <v/>
      </c>
      <c r="FI40" s="161">
        <f>COUNTIF($EM40:$EQ40,4)</f>
        <v/>
      </c>
      <c r="FJ40" s="161">
        <f>COUNTIF($EM40:$EQ40,5)</f>
        <v/>
      </c>
      <c r="FK40" s="161">
        <f>COUNTIF($EM40:$EQ40,6)</f>
        <v/>
      </c>
      <c r="FL40" s="161">
        <f>COUNTIF($FB40:$FC40,1)</f>
        <v/>
      </c>
      <c r="FM40" s="161">
        <f>COUNTIF($FB40:$FC40,2)+$EY40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(IF(COUNTIF($KW40:$KZ40,"Salto")&gt;0,1,0)+IF(COUNTIF($KW40:$KZ40,"Queima")&gt;0,1,0)+IF(COUNTIF($KW40:$KZ40,"Estilhaço")&gt;0,1,0))*FLOOR($FV40/2,1)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inteira",IF(COUNTIF($FD40:$FE40,"Atrasar")&gt;0,IF(COUNTIF($FD40:$FE40,"Carregar")&gt;0,"Rodada +1 turno","Rodada inteira"),IF(COUNTIF($KW40:$KZ40,"Rápido")&gt;0,"Bônus",IF(COUNTIF($KW40:$KZ40,"Reação")&gt;0,"Reação","Padrão"))&amp;IF(COUNTIF($FD40:$FE40,"Carregar")&gt;0," +1 turno",""))))</f>
        <v/>
      </c>
      <c r="GT40" s="161">
        <f>IF(OR($EK40=0,$EL40=0),"",IF(COUNTIF($KW40:$KZ40,"Inescapável")&gt;0,"Automático",IF(COUNTIF($KW40:$KZ40,"Certeiro")&gt;0,"TR para metade",IF(AND($EX40&gt;0,$FA40=0,INDEX($AF$2:$AF$11,$EL40)="Acerto"),"Acerto + TR",INDEX($AF$2:$AF$11,$EL40)))))</f>
        <v/>
      </c>
      <c r="GU40" s="161">
        <f>IF(OR($EK40=0,$EL40=0),"",IF(OR($EZ40&gt;=2,$FV40=0),UPPER(LEFT(INDEX($GE40:$GK40,1,$EB40),1))&amp;MID(INDEX($GE40:$GK40,1,$EB40),2,99),UPPER(LEFT(INDEX($GE40:$GK40,1,$EB40),1))&amp;MID(INDEX($GE40:$GK40,1,$EB40),2,99)&amp;" = "&amp;FLOOR($FV40*4.5,1)&amp;IF($FW40&gt;0," · +"&amp;$FW40&amp;"d8","")))</f>
        <v/>
      </c>
      <c r="GV40" s="161">
        <f>COUNTIF($KW40:$KZ40,"Longe")+3*COUNTIF($KW40:$KZ40,"Muito Longe")</f>
        <v/>
      </c>
      <c r="GW40" s="161">
        <f>COUNTIF($KW40:$KZ40,"Maior")+3*COUNTIF($KW40:$KZ40,"Muito Maior")</f>
        <v/>
      </c>
      <c r="GX40" s="161">
        <f>IF($EL40=0,0,CHOOSE(1+INDEX($AH$2:$AH$11,$EL40),0,$GV40,$GW40,$GV40+$GW40))</f>
        <v/>
      </c>
      <c r="GY40" s="161">
        <f>IF($EL40=0,0,CHOOSE(1+INDEX($AI$2:$AI$11,$EL40),0,$GV40,$GW40,$GV40+$GW40))</f>
        <v/>
      </c>
      <c r="GZ40" s="161">
        <f>IF(OR($EK40=0,$EL40=0),"",INDEX($AP$2:$AU$31,($EL40-1)*3+IF($EB40&gt;=6,3,2),1+MIN(5,$GX40))&amp;INDEX($AV$2:$BA$31,($EL40-1)*3+IF($EB40&gt;=6,3,2),1+MIN(5,$GY40))&amp;IF(INDEX($AJ$2:$AJ$11,$EL40)=1,IF(COUNTIF($KW40:$KZ40,"Mais Um")&gt;0," · +"&amp;COUNTIF($KW40:$KZ40,"Mais Um")&amp;IF(COUNTIF($KW40:$KZ40,"Mais Um")&gt;1," alvos"," alvo"),"")&amp;IF(COUNTIF($KW40:$KZ40,"Rajada")&gt;0,"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row>
    <row r="41">
      <c r="BC41" s="159" t="inlineStr">
        <is>
          <t>Prende</t>
        </is>
      </c>
      <c r="BD41" s="159" t="inlineStr">
        <is>
          <t>Controle</t>
        </is>
      </c>
      <c r="BE41" s="161" t="n">
        <v>2</v>
      </c>
      <c r="BF41" s="161">
        <f>$BE41+3*IFERROR(VLOOKUP($BD41,'DADOS_CRIACAO'!$H$2:$K$20,3,FALSE),0)</f>
        <v/>
      </c>
      <c r="BG41" s="161">
        <f>IFERROR(VLOOKUP($BD41,'DADOS_CRIACAO'!$H$2:$K$20,4,FALSE),0)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$BE42+3*IFERROR(VLOOKUP($BD42,'DADOS_CRIACAO'!$H$2:$K$20,3,FALSE),0)</f>
        <v/>
      </c>
      <c r="BG42" s="161">
        <f>IFERROR(VLOOKUP($BD42,'DADOS_CRIACAO'!$H$2:$K$20,4,FALSE),0)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$BE43+3*IFERROR(VLOOKUP($BD43,'DADOS_CRIACAO'!$H$2:$K$20,3,FALSE),0)</f>
        <v/>
      </c>
      <c r="BG43" s="161">
        <f>IFERROR(VLOOKUP($BD43,'DADOS_CRIACAO'!$H$2:$K$20,4,FALSE),0)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$BE44+3*IFERROR(VLOOKUP($BD44,'DADOS_CRIACAO'!$H$2:$K$20,3,FALSE),0)</f>
        <v/>
      </c>
      <c r="BG44" s="161">
        <f>IFERROR(VLOOKUP($BD44,'DADOS_CRIACAO'!$H$2:$K$20,4,FALSE),0)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$BE45+3*IFERROR(VLOOKUP($BD45,'DADOS_CRIACAO'!$H$2:$K$20,3,FALSE),0)</f>
        <v/>
      </c>
      <c r="BG45" s="161">
        <f>IFERROR(VLOOKUP($BD45,'DADOS_CRIACAO'!$H$2:$K$20,4,FALSE),0)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$BE46+3*IFERROR(VLOOKUP($BD46,'DADOS_CRIACAO'!$H$2:$K$20,3,FALSE),0)</f>
        <v/>
      </c>
      <c r="BG46" s="161">
        <f>IFERROR(VLOOKUP($BD46,'DADOS_CRIACAO'!$H$2:$K$20,4,FALSE),0)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$BE47+3*IFERROR(VLOOKUP($BD47,'DADOS_CRIACAO'!$H$2:$K$20,3,FALSE),0)</f>
        <v/>
      </c>
      <c r="BG47" s="161">
        <f>IFERROR(VLOOKUP($BD47,'DADOS_CRIACAO'!$H$2:$K$20,4,FALSE),0)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$BE48+3*IFERROR(VLOOKUP($BD48,'DADOS_CRIACAO'!$H$2:$K$20,3,FALSE),0)</f>
        <v/>
      </c>
      <c r="BG48" s="161">
        <f>IFERROR(VLOOKUP($BD48,'DADOS_CRIACAO'!$H$2:$K$20,4,FALSE),0)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$BE49+3*IFERROR(VLOOKUP($BD49,'DADOS_CRIACAO'!$H$2:$K$20,3,FALSE),0)</f>
        <v/>
      </c>
      <c r="BG49" s="161">
        <f>IFERROR(VLOOKUP($BD49,'DADOS_CRIACAO'!$H$2:$K$20,4,FALSE),0)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$BE50+3*IFERROR(VLOOKUP($BD50,'DADOS_CRIACAO'!$H$2:$K$20,3,FALSE),0)</f>
        <v/>
      </c>
      <c r="BG50" s="161">
        <f>IFERROR(VLOOKUP($BD50,'DADOS_CRIACAO'!$H$2:$K$20,4,FALSE),0)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$BE51+3*IFERROR(VLOOKUP($BD51,'DADOS_CRIACAO'!$H$2:$K$20,3,FALSE),0)</f>
        <v/>
      </c>
      <c r="BG51" s="161">
        <f>IFERROR(VLOOKUP($BD51,'DADOS_CRIACAO'!$H$2:$K$20,4,FALSE),0)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$BE52+3*IFERROR(VLOOKUP($BD52,'DADOS_CRIACAO'!$H$2:$K$20,3,FALSE),0)</f>
        <v/>
      </c>
      <c r="BG52" s="161">
        <f>IFERROR(VLOOKUP($BD52,'DADOS_CRIACAO'!$H$2:$K$20,4,FALSE),0)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$BE53+3*IFERROR(VLOOKUP($BD53,'DADOS_CRIACAO'!$H$2:$K$20,3,FALSE),0)</f>
        <v/>
      </c>
      <c r="BG53" s="161">
        <f>IFERROR(VLOOKUP($BD53,'DADOS_CRIACAO'!$H$2:$K$20,4,FALSE),0)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$BE54+3*IFERROR(VLOOKUP($BD54,'DADOS_CRIACAO'!$H$2:$K$20,3,FALSE),0)</f>
        <v/>
      </c>
      <c r="BG54" s="161">
        <f>IFERROR(VLOOKUP($BD54,'DADOS_CRIACAO'!$H$2:$K$20,4,FALSE),0)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$BE55+3*IFERROR(VLOOKUP($BD55,'DADOS_CRIACAO'!$H$2:$K$20,3,FALSE),0)</f>
        <v/>
      </c>
      <c r="BG55" s="161">
        <f>IFERROR(VLOOKUP($BD55,'DADOS_CRIACAO'!$H$2:$K$20,4,FALSE),0)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$BE56+3*IFERROR(VLOOKUP($BD56,'DADOS_CRIACAO'!$H$2:$K$20,3,FALSE),0)</f>
        <v/>
      </c>
      <c r="BG56" s="161">
        <f>IFERROR(VLOOKUP($BD56,'DADOS_CRIACAO'!$H$2:$K$20,4,FALSE),0)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$BE57+3*IFERROR(VLOOKUP($BD57,'DADOS_CRIACAO'!$H$2:$K$20,3,FALSE),0)</f>
        <v/>
      </c>
      <c r="BG57" s="161">
        <f>IFERROR(VLOOKUP($BD57,'DADOS_CRIACAO'!$H$2:$K$20,4,FALSE),0)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$BE58+3*IFERROR(VLOOKUP($BD58,'DADOS_CRIACAO'!$H$2:$K$20,3,FALSE),0)</f>
        <v/>
      </c>
      <c r="BG58" s="161">
        <f>IFERROR(VLOOKUP($BD58,'DADOS_CRIACAO'!$H$2:$K$20,4,FALSE),0)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$BE59+3*IFERROR(VLOOKUP($BD59,'DADOS_CRIACAO'!$H$2:$K$20,3,FALSE),0)</f>
        <v/>
      </c>
      <c r="BG59" s="161">
        <f>IFERROR(VLOOKUP($BD59,'DADOS_CRIACAO'!$H$2:$K$20,4,FALSE),0)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$BE60+3*IFERROR(VLOOKUP($BD60,'DADOS_CRIACAO'!$H$2:$K$20,3,FALSE),0)</f>
        <v/>
      </c>
      <c r="BG60" s="161">
        <f>IFERROR(VLOOKUP($BD60,'DADOS_CRIACAO'!$H$2:$K$20,4,FALSE),0)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$BE61+3*IFERROR(VLOOKUP($BD61,'DADOS_CRIACAO'!$H$2:$K$20,3,FALSE),0)</f>
        <v/>
      </c>
      <c r="BG61" s="161">
        <f>IFERROR(VLOOKUP($BD61,'DADOS_CRIACAO'!$H$2:$K$20,4,FALSE),0)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$BE62+3*IFERROR(VLOOKUP($BD62,'DADOS_CRIACAO'!$H$2:$K$20,3,FALSE),0)</f>
        <v/>
      </c>
      <c r="BG62" s="161">
        <f>IFERROR(VLOOKUP($BD62,'DADOS_CRIACAO'!$H$2:$K$20,4,FALSE),0)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$BE63+3*IFERROR(VLOOKUP($BD63,'DADOS_CRIACAO'!$H$2:$K$20,3,FALSE),0)</f>
        <v/>
      </c>
      <c r="BG63" s="161">
        <f>IFERROR(VLOOKUP($BD63,'DADOS_CRIACAO'!$H$2:$K$20,4,FALSE),0)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$BE64+3*IFERROR(VLOOKUP($BD64,'DADOS_CRIACAO'!$H$2:$K$20,3,FALSE),0)</f>
        <v/>
      </c>
      <c r="BG64" s="161">
        <f>IFERROR(VLOOKUP($BD64,'DADOS_CRIACAO'!$H$2:$K$20,4,FALSE),0)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$BE65+3*IFERROR(VLOOKUP($BD65,'DADOS_CRIACAO'!$H$2:$K$20,3,FALSE),0)</f>
        <v/>
      </c>
      <c r="BG65" s="161">
        <f>IFERROR(VLOOKUP($BD65,'DADOS_CRIACAO'!$H$2:$K$20,4,FALSE),0)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$BE66+3*IFERROR(VLOOKUP($BD66,'DADOS_CRIACAO'!$H$2:$K$20,3,FALSE),0)</f>
        <v/>
      </c>
      <c r="BG66" s="161">
        <f>IFERROR(VLOOKUP($BD66,'DADOS_CRIACAO'!$H$2:$K$20,4,FALSE),0)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$BE67+3*IFERROR(VLOOKUP($BD67,'DADOS_CRIACAO'!$H$2:$K$20,3,FALSE),0)</f>
        <v/>
      </c>
      <c r="BG67" s="161">
        <f>IFERROR(VLOOKUP($BD67,'DADOS_CRIACAO'!$H$2:$K$20,4,FALSE),0)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$BE68+3*IFERROR(VLOOKUP($BD68,'DADOS_CRIACAO'!$H$2:$K$20,3,FALSE),0)</f>
        <v/>
      </c>
      <c r="BG68" s="161">
        <f>IFERROR(VLOOKUP($BD68,'DADOS_CRIACAO'!$H$2:$K$20,4,FALSE),0)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$BE69+3*IFERROR(VLOOKUP($BD69,'DADOS_CRIACAO'!$H$2:$K$20,3,FALSE),0)</f>
        <v/>
      </c>
      <c r="BG69" s="161">
        <f>IFERROR(VLOOKUP($BD69,'DADOS_CRIACAO'!$H$2:$K$20,4,FALSE),0)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$BE70+3*IFERROR(VLOOKUP($BD70,'DADOS_CRIACAO'!$H$2:$K$20,3,FALSE),0)</f>
        <v/>
      </c>
      <c r="BG70" s="161">
        <f>IFERROR(VLOOKUP($BD70,'DADOS_CRIACAO'!$H$2:$K$20,4,FALSE),0)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$BE71+3*IFERROR(VLOOKUP($BD71,'DADOS_CRIACAO'!$H$2:$K$20,3,FALSE),0)</f>
        <v/>
      </c>
      <c r="BG71" s="161">
        <f>IFERROR(VLOOKUP($BD71,'DADOS_CRIACAO'!$H$2:$K$20,4,FALSE),0)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$BE72+3*IFERROR(VLOOKUP($BD72,'DADOS_CRIACAO'!$H$2:$K$20,3,FALSE),0)</f>
        <v/>
      </c>
      <c r="BG72" s="161">
        <f>IFERROR(VLOOKUP($BD72,'DADOS_CRIACAO'!$H$2:$K$20,4,FALSE),0)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$BE73+3*IFERROR(VLOOKUP($BD73,'DADOS_CRIACAO'!$H$2:$K$20,3,FALSE),0)</f>
        <v/>
      </c>
      <c r="BG73" s="161">
        <f>IFERROR(VLOOKUP($BD73,'DADOS_CRIACAO'!$H$2:$K$20,4,FALSE),0)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$BE74+3*IFERROR(VLOOKUP($BD74,'DADOS_CRIACAO'!$H$2:$K$20,3,FALSE),0)</f>
        <v/>
      </c>
      <c r="BG74" s="161">
        <f>IFERROR(VLOOKUP($BD74,'DADOS_CRIACAO'!$H$2:$K$20,4,FALSE),0)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$BE75+3*IFERROR(VLOOKUP($BD75,'DADOS_CRIACAO'!$H$2:$K$20,3,FALSE),0)</f>
        <v/>
      </c>
      <c r="BG75" s="161">
        <f>IFERROR(VLOOKUP($BD75,'DADOS_CRIACAO'!$H$2:$K$20,4,FALSE),0)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$BE76+3*IFERROR(VLOOKUP($BD76,'DADOS_CRIACAO'!$H$2:$K$20,3,FALSE),0)</f>
        <v/>
      </c>
      <c r="BG76" s="161">
        <f>IFERROR(VLOOKUP($BD76,'DADOS_CRIACAO'!$H$2:$K$20,4,FALSE),0)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$BE77+3*IFERROR(VLOOKUP($BD77,'DADOS_CRIACAO'!$H$2:$K$20,3,FALSE),0)</f>
        <v/>
      </c>
      <c r="BG77" s="161">
        <f>IFERROR(VLOOKUP($BD77,'DADOS_CRIACAO'!$H$2:$K$20,4,FALSE),0)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$BE78+3*IFERROR(VLOOKUP($BD78,'DADOS_CRIACAO'!$H$2:$K$20,3,FALSE),0)</f>
        <v/>
      </c>
      <c r="BG78" s="161">
        <f>IFERROR(VLOOKUP($BD78,'DADOS_CRIACAO'!$H$2:$K$20,4,FALSE),0)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$BE79+3*IFERROR(VLOOKUP($BD79,'DADOS_CRIACAO'!$H$2:$K$20,3,FALSE),0)</f>
        <v/>
      </c>
      <c r="BG79" s="161">
        <f>IFERROR(VLOOKUP($BD79,'DADOS_CRIACAO'!$H$2:$K$20,4,FALSE),0)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$BE80+3*IFERROR(VLOOKUP($BD80,'DADOS_CRIACAO'!$H$2:$K$20,3,FALSE),0)</f>
        <v/>
      </c>
      <c r="BG80" s="161">
        <f>IFERROR(VLOOKUP($BD80,'DADOS_CRIACAO'!$H$2:$K$20,4,FALSE),0)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$BE81+3*IFERROR(VLOOKUP($BD81,'DADOS_CRIACAO'!$H$2:$K$20,3,FALSE),0)</f>
        <v/>
      </c>
      <c r="BG81" s="161">
        <f>IFERROR(VLOOKUP($BD81,'DADOS_CRIACAO'!$H$2:$K$20,4,FALSE),0)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$BE82+3*IFERROR(VLOOKUP($BD82,'DADOS_CRIACAO'!$H$2:$K$20,3,FALSE),0)</f>
        <v/>
      </c>
      <c r="BG82" s="161">
        <f>IFERROR(VLOOKUP($BD82,'DADOS_CRIACAO'!$H$2:$K$20,4,FALSE),0)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$BE83+3*IFERROR(VLOOKUP($BD83,'DADOS_CRIACAO'!$H$2:$K$20,3,FALSE),0)</f>
        <v/>
      </c>
      <c r="BG83" s="161">
        <f>IFERROR(VLOOKUP($BD83,'DADOS_CRIACAO'!$H$2:$K$20,4,FALSE),0)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N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IF($DF2="Corpo amaldiçoado de criação",1,0)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IF(AND($DF2="Shikigami de criação",$DI2="Com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Principal",'CONFIGURAÇÃO'!$G$143,IF(OR(DADOS_INVOC!$DB$4="Parceria",DADOS_INVOC!$DB$4="Múltiplas Invocações"),'CONFIGURAÇÃO'!$G$141,'CONFIGURAÇÃO'!$G$139))+IF($QZ$2="Não autônoma",'CONFIGURAÇÃO'!$G$145,0)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SUBSTITUTE(SUBSTITUTE(SUBSTITUTE($EQ2,"~","~~"),"*","~*"),"?","~?"),'DADOS_PROGRESSAO'!$AG$2:$AH$34,2,FALSE),$BU$2:$BU$6,0))+$DB$3)&gt;=0,"+","−")&amp;ABS((INDEX($FR2:$FV2,1,MATCH(VLOOKUP(SUBSTITUTE(SUBSTITUTE(SUBSTITUTE($EQ2,"~","~~"),"*","~*"),"?","~?"),'DADOS_PROGRESSAO'!$AG$2:$AH$34,2,FALSE),$BU$2:$BU$6,0))+$DB$3)),""))</f>
        <v/>
      </c>
      <c r="HV2" s="161">
        <f>IF($ER2="","",IFERROR(IF((INDEX($FR2:$FV2,1,MATCH(VLOOKUP(SUBSTITUTE(SUBSTITUTE(SUBSTITUTE($ER2,"~","~~"),"*","~*"),"?","~?"),'DADOS_PROGRESSAO'!$AG$2:$AH$34,2,FALSE),$BU$2:$BU$6,0))+$DB$3)&gt;=0,"+","−")&amp;ABS((INDEX($FR2:$FV2,1,MATCH(VLOOKUP(SUBSTITUTE(SUBSTITUTE(SUBSTITUTE($ER2,"~","~~"),"*","~*"),"?","~?"),'DADOS_PROGRESSAO'!$AG$2:$AH$34,2,FALSE),$BU$2:$BU$6,0))+$DB$3)),""))</f>
        <v/>
      </c>
      <c r="HW2" s="161">
        <f>IF($ES2="","",IFERROR(IF((INDEX($FR2:$FV2,1,MATCH(VLOOKUP(SUBSTITUTE(SUBSTITUTE(SUBSTITUTE($ES2,"~","~~"),"*","~*"),"?","~?"),'DADOS_PROGRESSAO'!$AG$2:$AH$34,2,FALSE),$BU$2:$BU$6,0))+$DB$3)&gt;=0,"+","−")&amp;ABS((INDEX($FR2:$FV2,1,MATCH(VLOOKUP(SUBSTITUTE(SUBSTITUTE(SUBSTITUTE($ES2,"~","~~"),"*","~*"),"?","~?"),'DADOS_PROGRESSAO'!$AG$2:$AH$34,2,FALSE),$BU$2:$BU$6,0))+$DB$3)),""))</f>
        <v/>
      </c>
      <c r="HX2" s="161">
        <f>IF($ET2="","",IFERROR(IF((INDEX($FR2:$FV2,1,MATCH(VLOOKUP(SUBSTITUTE(SUBSTITUTE(SUBSTITUTE($ET2,"~","~~"),"*","~*"),"?","~?"),'DADOS_PROGRESSAO'!$AG$2:$AH$34,2,FALSE),$BU$2:$BU$6,0))+$DB$3)&gt;=0,"+","−")&amp;ABS((INDEX($FR2:$FV2,1,MATCH(VLOOKUP(SUBSTITUTE(SUBSTITUTE(SUBSTITUTE($ET2,"~","~~"),"*","~*"),"?","~?"),'DADOS_PROGRESSAO'!$AG$2:$AH$34,2,FALSE),$BU$2:$BU$6,0))+$DB$3)),""))</f>
        <v/>
      </c>
      <c r="HY2" s="161">
        <f>IF($EU2="","",IFERROR(IF((INDEX($FR2:$FV2,1,MATCH(VLOOKUP(SUBSTITUTE(SUBSTITUTE(SUBSTITUTE($EU2,"~","~~"),"*","~*"),"?","~?"),'DADOS_PROGRESSAO'!$AG$2:$AH$34,2,FALSE),$BU$2:$BU$6,0))+$DB$3)&gt;=0,"+","−")&amp;ABS((INDEX($FR2:$FV2,1,MATCH(VLOOKUP(SUBSTITUTE(SUBSTITUTE(SUBSTITUTE($EU2,"~","~~"),"*","~*"),"?","~?"),'DADOS_PROGRESSAO'!$AG$2:$AH$34,2,FALSE),$BU$2:$BU$6,0))+$DB$3)),""))</f>
        <v/>
      </c>
      <c r="HZ2" s="161">
        <f>IF($EV2="","",IFERROR(IF((INDEX($FR2:$FV2,1,MATCH(VLOOKUP(SUBSTITUTE(SUBSTITUTE(SUBSTITUTE($EV2,"~","~~"),"*","~*"),"?","~?"),'DADOS_PROGRESSAO'!$AG$2:$AH$34,2,FALSE),$BU$2:$BU$6,0))+$DB$3)&gt;=0,"+","−")&amp;ABS((INDEX($FR2:$FV2,1,MATCH(VLOOKUP(SUBSTITUTE(SUBSTITUTE(SUBSTITUTE($EV2,"~","~~"),"*","~*"),"?","~?"),'DADOS_PROGRESSAO'!$AG$2:$AH$34,2,FALSE),$BU$2:$BU$6,0))+$DB$3)),""))</f>
        <v/>
      </c>
      <c r="IA2" s="161">
        <f>IF($EW2="","",IFERROR(IF((INDEX($FR2:$FV2,1,MATCH(VLOOKUP(SUBSTITUTE(SUBSTITUTE(SUBSTITUTE($EW2,"~","~~"),"*","~*"),"?","~?"),'DADOS_PROGRESSAO'!$AG$2:$AH$34,2,FALSE),$BU$2:$BU$6,0))+$DB$3)&gt;=0,"+","−")&amp;ABS((INDEX($FR2:$FV2,1,MATCH(VLOOKUP(SUBSTITUTE(SUBSTITUTE(SUBSTITUTE($EW2,"~","~~"),"*","~*"),"?","~?"),'DADOS_PROGRESSAO'!$AG$2:$AH$34,2,FALSE),$BU$2:$BU$6,0))+$DB$3)),""))</f>
        <v/>
      </c>
      <c r="IB2" s="161">
        <f>IF($DF2="Maldição domada","RESERVA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IFERROR(VLOOKUP($EX2,$BI$2:$BL$15,2,FALSE),0)</f>
        <v/>
      </c>
      <c r="IH2" s="161">
        <f>IFERROR(VLOOKUP($EY2,$BI$2:$BL$15,2,FALSE),0)</f>
        <v/>
      </c>
      <c r="II2" s="161">
        <f>IFERROR(VLOOKUP($EZ2,$BI$2:$BL$15,2,FALSE),0)</f>
        <v/>
      </c>
      <c r="IJ2" s="161">
        <f>IFERROR(VLOOKUP($FA2,$BI$2:$BL$15,2,FALSE),0)</f>
        <v/>
      </c>
      <c r="IK2" s="161">
        <f>IFERROR(VLOOKUP($FB2,$BI$2:$BL$15,2,FALSE),0)</f>
        <v/>
      </c>
      <c r="IL2" s="161">
        <f>IFERROR(VLOOKUP($FC2,$BI$2:$BL$15,2,FALSE),0)</f>
        <v/>
      </c>
      <c r="IM2" s="161">
        <f>IFERROR(VLOOKUP($FD2,$BI$2:$BL$15,2,FALSE),0)</f>
        <v/>
      </c>
      <c r="IN2" s="161">
        <f>IFERROR(VLOOKUP($FE2,$BI$2:$BL$15,2,FALSE),0)</f>
        <v/>
      </c>
      <c r="IO2" s="161">
        <f>IF($EX2="","",IF(1&gt;$FO2,"⚠ Este talento abre no nível 1",IF($IG2&gt;1,"⚠ Categoria "&amp;$IG2&amp;": este ganho vai até a 1 · ","")&amp;IFERROR(VLOOKUP($EX2,$BI$2:$BL$15,3,FALSE),"")))</f>
        <v/>
      </c>
      <c r="IP2" s="161">
        <f>IF($EY2="","",IF(6&gt;$FO2,"⚠ Este talento abre no nível 6",IF($IH2&gt;1,"⚠ Categoria "&amp;$IH2&amp;": este ganho vai até a 1 · ","")&amp;IFERROR(VLOOKUP($EY2,$BI$2:$BL$15,3,FALSE),"")))</f>
        <v/>
      </c>
      <c r="IQ2" s="161">
        <f>IF($EZ2="","",IF(10&gt;$FO2,"⚠ Este talento abre no nível 10",IF($II2&gt;2,"⚠ Categoria "&amp;$II2&amp;": este ganho vai até a 2 · ","")&amp;IFERROR(VLOOKUP($EZ2,$BI$2:$BL$15,3,FALSE),"")))</f>
        <v/>
      </c>
      <c r="IR2" s="161">
        <f>IF($FA2="","",IF(14&gt;$FO2,"⚠ Este talento abre no nível 14",IF($IJ2&gt;3,"⚠ Categoria "&amp;$IJ2&amp;": este ganho vai até a 3 · ","")&amp;IFERROR(VLOOKUP($FA2,$BI$2:$BL$15,3,FALSE),"")))</f>
        <v/>
      </c>
      <c r="IS2" s="161">
        <f>IF($FB2="","",IF(18&gt;$FO2,"⚠ Este talento abre no nível 18",IF($IK2&gt;3,"⚠ Categoria "&amp;$IK2&amp;": este ganho vai até a 3 · ","")&amp;IFERROR(VLOOKUP($FB2,$BI$2:$BL$15,3,FALSE),"")))</f>
        <v/>
      </c>
      <c r="IT2" s="161">
        <f>IF($FC2="","",IF(22&gt;$FO2,"⚠ Este talento abre no nível 22",IF($IL2&gt;3,"⚠ Categoria "&amp;$IL2&amp;": este ganho vai até a 3 · ","")&amp;IFERROR(VLOOKUP($FC2,$BI$2:$BL$15,3,FALSE),"")))</f>
        <v/>
      </c>
      <c r="IU2" s="161">
        <f>IF($FD2="","",IF(26&gt;$FO2,"⚠ Este talento abre no nível 26",IF($IM2&gt;3,"⚠ Categoria "&amp;$IM2&amp;": este ganho vai até a 3 · ","")&amp;IFERROR(VLOOKUP($FD2,$BI$2:$BL$15,3,FALSE),"")))</f>
        <v/>
      </c>
      <c r="IV2" s="161">
        <f>IF($FE2="","",IF(30&gt;$FO2,"⚠ Este talento abre no nível 30",IF($IN2&gt;3,"⚠ Categoria "&amp;$IN2&amp;": este ganho vai até a 3 · ","")&amp;IFERROR(VLOOKUP($FE2,$BI$2:$BL$15,3,FALSE),"")))</f>
        <v/>
      </c>
      <c r="IW2" s="161">
        <f>IF($FF2="","",IFERROR(VLOOKUP($FF2,$BI$2:$BL$15,3,FALSE),""))</f>
        <v/>
      </c>
      <c r="IX2" s="161">
        <f>IF($FG2="","",IFERROR(VLOOKUP($FG2,$BI$2:$BL$15,3,FALSE),""))</f>
        <v/>
      </c>
      <c r="IY2" s="161">
        <f>IF($FH2="","",IFERROR(VLOOKUP($FH2,$BI$2:$BL$15,3,FALSE),""))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SUBSTITUTE(SUBSTITUTE(SUBSTITUTE("Inescapável","~","~~"),"*","~*"),"?","~?"),'DADOS_MELHORIAS'!$AG$2:$AL$113,2,FALSE),"")&lt;&gt;"",COUNTIF($RB$2:$RJ$2,IFERROR(VLOOKUP(SUBSTITUTE(SUBSTITUTE(SUBSTITUTE("Inescapável","~","~~"),"*","~*"),"?","~?"),'DADOS_MELHORIAS'!$AG$2:$AL$113,2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IFERROR(MATCH($MU2,$V$2:$V$11,0),0)</f>
        <v/>
      </c>
      <c r="NK2" s="161">
        <f>IFERROR(VLOOKUP(SUBSTITUTE(SUBSTITUTE(SUBSTITUTE($MX2,"~","~~"),"*","~*"),"?","~?"),'DADOS_MELHORIAS'!$AG$2:$AL$113,2,FALSE),"")</f>
        <v/>
      </c>
      <c r="NL2" s="161">
        <f>IFERROR(VLOOKUP(SUBSTITUTE(SUBSTITUTE(SUBSTITUTE($MY2,"~","~~"),"*","~*"),"?","~?"),'DADOS_MELHORIAS'!$AG$2:$AL$113,2,FALSE),"")</f>
        <v/>
      </c>
      <c r="NM2" s="161">
        <f>IFERROR(VLOOKUP(SUBSTITUTE(SUBSTITUTE(SUBSTITUTE($MZ2,"~","~~"),"*","~*"),"?","~?"),'DADOS_MELHORIAS'!$AG$2:$AL$113,2,FALSE),"")</f>
        <v/>
      </c>
      <c r="NN2" s="161">
        <f>IFERROR(VLOOKUP(SUBSTITUTE(SUBSTITUTE(SUBSTITUTE($NA2,"~","~~"),"*","~*"),"?","~?"),'DADOS_MELHORIAS'!$AG$2:$AL$113,2,FALSE),"")</f>
        <v/>
      </c>
      <c r="NO2" s="161">
        <f>IFERROR(VLOOKUP(SUBSTITUTE(SUBSTITUTE(SUBSTITUTE($MX2,"~","~~"),"*","~*"),"?","~?"),'DADOS_MELHORIAS'!$AG$2:$AL$113,3,FALSE),0)</f>
        <v/>
      </c>
      <c r="NP2" s="161">
        <f>IFERROR(VLOOKUP(SUBSTITUTE(SUBSTITUTE(SUBSTITUTE($MY2,"~","~~"),"*","~*"),"?","~?"),'DADOS_MELHORIAS'!$AG$2:$AL$113,3,FALSE),0)</f>
        <v/>
      </c>
      <c r="NQ2" s="161">
        <f>IFERROR(VLOOKUP(SUBSTITUTE(SUBSTITUTE(SUBSTITUTE($MZ2,"~","~~"),"*","~*"),"?","~?"),'DADOS_MELHORIAS'!$AG$2:$AL$113,3,FALSE),0)</f>
        <v/>
      </c>
      <c r="NR2" s="161">
        <f>IFERROR(VLOOKUP(SUBSTITUTE(SUBSTITUTE(SUBSTITUTE($NA2,"~","~~"),"*","~*"),"?","~?"),'DADOS_MELHORIAS'!$AG$2:$AL$113,3,FALSE),0)</f>
        <v/>
      </c>
      <c r="NS2" s="161">
        <f>IF($MS2=0,0,IF($NJ2=0,0,INDEX($X$2:$X$11,$NJ2)))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IF($NJ2=0,0,IF(INDEX($W$2:$W$11,$NJ2)="",0,IF((COUNTIF(INDEX($EL$2:$EP$13,$MO2,0),INDEX($W$2:$W$11,$NJ2))+COUNTIF(INDEX($QV$2:$QY$13,$MO2,0),INDEX($W$2:$W$11,$NJ2)))=0,1,0)))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1">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f>
        <v/>
      </c>
      <c r="OE2" s="161">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1">
        <f>IF($NJ2=0,0,INDEX($Y$2:$Y$11,$NJ2))</f>
        <v/>
      </c>
      <c r="OG2" s="161">
        <f>IF($NJ2=0,0,INDEX($Z$2:$Z$11,$NJ2))</f>
        <v/>
      </c>
      <c r="OH2" s="161">
        <f>IF($NJ2=0,0,INDEX($AB$2:$AB$11,$NJ2))</f>
        <v/>
      </c>
      <c r="OI2" s="161">
        <f>IFERROR(VLOOKUP(SUBSTITUTE(SUBSTITUTE(SUBSTITUTE($NB2,"~","~~"),"*","~*"),"?","~?"),'DADOS_RESTRICOES'!$M$2:$Q$54,3,FALSE),0)</f>
        <v/>
      </c>
      <c r="OJ2" s="161">
        <f>IFERROR(VLOOKUP(SUBSTITUTE(SUBSTITUTE(SUBSTITUTE($NC2,"~","~~"),"*","~*"),"?","~?"),'DADOS_RESTRICOES'!$M$2:$Q$54,3,FALSE),0)</f>
        <v/>
      </c>
      <c r="OK2" s="161">
        <f>IFERROR(VLOOKUP(SUBSTITUTE(SUBSTITUTE(SUBSTITUTE($NB2,"~","~~"),"*","~*"),"?","~?"),'DADOS_RESTRICOES'!$M$2:$Q$54,2,FALSE),"")</f>
        <v/>
      </c>
      <c r="OL2" s="161">
        <f>IFERROR(VLOOKUP(SUBSTITUTE(SUBSTITUTE(SUBSTITUTE($NC2,"~","~~"),"*","~*"),"?","~?"),'DADOS_RESTRICOES'!$M$2:$Q$54,2,FALSE),"")</f>
        <v/>
      </c>
      <c r="OM2" s="161">
        <f>COUNTIF($NS2:$NW2,1)</f>
        <v/>
      </c>
      <c r="ON2" s="161">
        <f>COUNTIF($NS2:$NW2,2)</f>
        <v/>
      </c>
      <c r="OO2" s="161">
        <f>COUNTIF($NS2:$NW2,3)</f>
        <v/>
      </c>
      <c r="OP2" s="161">
        <f>COUNTIF($NS2:$NW2,4)</f>
        <v/>
      </c>
      <c r="OQ2" s="161">
        <f>COUNTIF($NS2:$NW2,5)</f>
        <v/>
      </c>
      <c r="OR2" s="161">
        <f>COUNTIF($NS2:$NW2,6)</f>
        <v/>
      </c>
      <c r="OS2" s="161">
        <f>COUNTIF($OI2:$OJ2,1)</f>
        <v/>
      </c>
      <c r="OT2" s="161">
        <f>COUNTIF($OI2:$OJ2,2)+$OF2</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IF($MS2=0,0,(IF(COUNTIF($RK2:$RN2,"Salto")&gt;0,1,0)+IF(COUNTIF($RK2:$RN2,"Queima")&gt;0,1,0)+IF(COUNTIF($RK2:$RN2,"Estilhaço")&gt;0,1,0))*FLOOR($PD2/2,1))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dela",IF(COUNTIF($OK2:$OL2,"Atrasar")&gt;0,"Sua Ação Completa",IF(COUNTIF($RK2:$RN2,"Rápido")&gt;0,"Sua Bônus",IF(COUNTIF($RK2:$RN2,"Reação")&gt;0,"Sua Reação","Sua Padrão")))&amp;" + a básica dela"&amp;IF(COUNTIF($RK2:$RN2,"Reação")&gt;0," e a coletiva","")&amp;IF(COUNTIF($OK2:$OL2,"Carregar")&gt;0," · em dois turnos","")))</f>
        <v/>
      </c>
      <c r="QC2" s="161">
        <f>IF($MW2&lt;&gt;"",$MW2,IF($NJ2=0,"",INDEX($AA$2:$AA$11,$NJ2)))</f>
        <v/>
      </c>
      <c r="QD2" s="161">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COUNTIF($RK2:$RN2,"Longe")+3*COUNTIF($RK2:$RN2,"Muito Longe")</f>
        <v/>
      </c>
      <c r="QG2" s="161">
        <f>COUNTIF($RK2:$RN2,"Maior")+3*COUNTIF($RK2:$RN2,"Muito Maior")</f>
        <v/>
      </c>
      <c r="QH2" s="161">
        <f>IF($NJ2=0,0,CHOOSE(1+INDEX($AC$2:$AC$11,$NJ2),0,$QF2,$QG2,$QF2+$QG2))</f>
        <v/>
      </c>
      <c r="QI2" s="161">
        <f>IF($NJ2=0,0,CHOOSE(1+INDEX($AD$2:$AD$11,$NJ2),0,$QF2,$QG2,$QF2+$QG2))</f>
        <v/>
      </c>
      <c r="QJ2" s="161">
        <f>IF(OR($ND2=0,$NJ2=0),"",INDEX($AI$2:$AN$41,($NJ2-1)*4+IF($MS2=0,1,IF($MS2&lt;=5,2,IF($MS2=6,3,4))),1+MIN(5,$QH2))&amp;INDEX($AO$2:$AT$41,($NJ2-1)*4+IF($MS2=0,1,IF($MS2&lt;=5,2,IF($MS2=6,3,4))),1+MIN(5,$QI2))&amp;IF(INDEX($AE$2:$AE$11,$NJ2)=1,IF(COUNTIF($RK2:$RN2,"Mais Um")&gt;0," · +"&amp;COUNTIF($RK2:$RN2,"Mais Um")&amp;IF(COUNTIF($RK2:$RN2,"Mais Um")&gt;1," alvos"," alvo"),"")&amp;IF(COUNTIF($RK2:$RN2,"Rajada")&gt;0,IF($MS2=0,"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Principal",'CONFIGURAÇÃO'!$G$144,IF(OR(DADOS_INVOC!$DB$4="Parceria",DADOS_INVOC!$DB$4="Múltiplas Invocações"),'CONFIGURAÇÃO'!$G$142,'CONFIGURAÇÃO'!$G$140))+IF($QZ$2="Não autônoma",'CONFIGURAÇÃO'!$G$145,0)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IF($DF3="Corpo amaldiçoado de criação",1,0)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IF(AND($DF3="Shikigami de criação",$DI3="Com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Principal",'CONFIGURAÇÃO'!$G$143,IF(OR(DADOS_INVOC!$DB$4="Parceria",DADOS_INVOC!$DB$4="Múltiplas Invocações"),'CONFIGURAÇÃO'!$G$141,'CONFIGURAÇÃO'!$G$139))+IF($QZ$3="Não autônoma",'CONFIGURAÇÃO'!$G$145,0)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SUBSTITUTE(SUBSTITUTE(SUBSTITUTE($EQ3,"~","~~"),"*","~*"),"?","~?"),'DADOS_PROGRESSAO'!$AG$2:$AH$34,2,FALSE),$BU$2:$BU$6,0))+$DB$3)&gt;=0,"+","−")&amp;ABS((INDEX($FR3:$FV3,1,MATCH(VLOOKUP(SUBSTITUTE(SUBSTITUTE(SUBSTITUTE($EQ3,"~","~~"),"*","~*"),"?","~?"),'DADOS_PROGRESSAO'!$AG$2:$AH$34,2,FALSE),$BU$2:$BU$6,0))+$DB$3)),""))</f>
        <v/>
      </c>
      <c r="HV3" s="161">
        <f>IF($ER3="","",IFERROR(IF((INDEX($FR3:$FV3,1,MATCH(VLOOKUP(SUBSTITUTE(SUBSTITUTE(SUBSTITUTE($ER3,"~","~~"),"*","~*"),"?","~?"),'DADOS_PROGRESSAO'!$AG$2:$AH$34,2,FALSE),$BU$2:$BU$6,0))+$DB$3)&gt;=0,"+","−")&amp;ABS((INDEX($FR3:$FV3,1,MATCH(VLOOKUP(SUBSTITUTE(SUBSTITUTE(SUBSTITUTE($ER3,"~","~~"),"*","~*"),"?","~?"),'DADOS_PROGRESSAO'!$AG$2:$AH$34,2,FALSE),$BU$2:$BU$6,0))+$DB$3)),""))</f>
        <v/>
      </c>
      <c r="HW3" s="161">
        <f>IF($ES3="","",IFERROR(IF((INDEX($FR3:$FV3,1,MATCH(VLOOKUP(SUBSTITUTE(SUBSTITUTE(SUBSTITUTE($ES3,"~","~~"),"*","~*"),"?","~?"),'DADOS_PROGRESSAO'!$AG$2:$AH$34,2,FALSE),$BU$2:$BU$6,0))+$DB$3)&gt;=0,"+","−")&amp;ABS((INDEX($FR3:$FV3,1,MATCH(VLOOKUP(SUBSTITUTE(SUBSTITUTE(SUBSTITUTE($ES3,"~","~~"),"*","~*"),"?","~?"),'DADOS_PROGRESSAO'!$AG$2:$AH$34,2,FALSE),$BU$2:$BU$6,0))+$DB$3)),""))</f>
        <v/>
      </c>
      <c r="HX3" s="161">
        <f>IF($ET3="","",IFERROR(IF((INDEX($FR3:$FV3,1,MATCH(VLOOKUP(SUBSTITUTE(SUBSTITUTE(SUBSTITUTE($ET3,"~","~~"),"*","~*"),"?","~?"),'DADOS_PROGRESSAO'!$AG$2:$AH$34,2,FALSE),$BU$2:$BU$6,0))+$DB$3)&gt;=0,"+","−")&amp;ABS((INDEX($FR3:$FV3,1,MATCH(VLOOKUP(SUBSTITUTE(SUBSTITUTE(SUBSTITUTE($ET3,"~","~~"),"*","~*"),"?","~?"),'DADOS_PROGRESSAO'!$AG$2:$AH$34,2,FALSE),$BU$2:$BU$6,0))+$DB$3)),""))</f>
        <v/>
      </c>
      <c r="HY3" s="161">
        <f>IF($EU3="","",IFERROR(IF((INDEX($FR3:$FV3,1,MATCH(VLOOKUP(SUBSTITUTE(SUBSTITUTE(SUBSTITUTE($EU3,"~","~~"),"*","~*"),"?","~?"),'DADOS_PROGRESSAO'!$AG$2:$AH$34,2,FALSE),$BU$2:$BU$6,0))+$DB$3)&gt;=0,"+","−")&amp;ABS((INDEX($FR3:$FV3,1,MATCH(VLOOKUP(SUBSTITUTE(SUBSTITUTE(SUBSTITUTE($EU3,"~","~~"),"*","~*"),"?","~?"),'DADOS_PROGRESSAO'!$AG$2:$AH$34,2,FALSE),$BU$2:$BU$6,0))+$DB$3)),""))</f>
        <v/>
      </c>
      <c r="HZ3" s="161">
        <f>IF($EV3="","",IFERROR(IF((INDEX($FR3:$FV3,1,MATCH(VLOOKUP(SUBSTITUTE(SUBSTITUTE(SUBSTITUTE($EV3,"~","~~"),"*","~*"),"?","~?"),'DADOS_PROGRESSAO'!$AG$2:$AH$34,2,FALSE),$BU$2:$BU$6,0))+$DB$3)&gt;=0,"+","−")&amp;ABS((INDEX($FR3:$FV3,1,MATCH(VLOOKUP(SUBSTITUTE(SUBSTITUTE(SUBSTITUTE($EV3,"~","~~"),"*","~*"),"?","~?"),'DADOS_PROGRESSAO'!$AG$2:$AH$34,2,FALSE),$BU$2:$BU$6,0))+$DB$3)),""))</f>
        <v/>
      </c>
      <c r="IA3" s="161">
        <f>IF($EW3="","",IFERROR(IF((INDEX($FR3:$FV3,1,MATCH(VLOOKUP(SUBSTITUTE(SUBSTITUTE(SUBSTITUTE($EW3,"~","~~"),"*","~*"),"?","~?"),'DADOS_PROGRESSAO'!$AG$2:$AH$34,2,FALSE),$BU$2:$BU$6,0))+$DB$3)&gt;=0,"+","−")&amp;ABS((INDEX($FR3:$FV3,1,MATCH(VLOOKUP(SUBSTITUTE(SUBSTITUTE(SUBSTITUTE($EW3,"~","~~"),"*","~*"),"?","~?"),'DADOS_PROGRESSAO'!$AG$2:$AH$34,2,FALSE),$BU$2:$BU$6,0))+$DB$3)),""))</f>
        <v/>
      </c>
      <c r="IB3" s="161">
        <f>IF($DF3="Maldição domada","RESERVA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IFERROR(VLOOKUP($EX3,$BI$2:$BL$15,2,FALSE),0)</f>
        <v/>
      </c>
      <c r="IH3" s="161">
        <f>IFERROR(VLOOKUP($EY3,$BI$2:$BL$15,2,FALSE),0)</f>
        <v/>
      </c>
      <c r="II3" s="161">
        <f>IFERROR(VLOOKUP($EZ3,$BI$2:$BL$15,2,FALSE),0)</f>
        <v/>
      </c>
      <c r="IJ3" s="161">
        <f>IFERROR(VLOOKUP($FA3,$BI$2:$BL$15,2,FALSE),0)</f>
        <v/>
      </c>
      <c r="IK3" s="161">
        <f>IFERROR(VLOOKUP($FB3,$BI$2:$BL$15,2,FALSE),0)</f>
        <v/>
      </c>
      <c r="IL3" s="161">
        <f>IFERROR(VLOOKUP($FC3,$BI$2:$BL$15,2,FALSE),0)</f>
        <v/>
      </c>
      <c r="IM3" s="161">
        <f>IFERROR(VLOOKUP($FD3,$BI$2:$BL$15,2,FALSE),0)</f>
        <v/>
      </c>
      <c r="IN3" s="161">
        <f>IFERROR(VLOOKUP($FE3,$BI$2:$BL$15,2,FALSE),0)</f>
        <v/>
      </c>
      <c r="IO3" s="161">
        <f>IF($EX3="","",IF(1&gt;$FO3,"⚠ Este talento abre no nível 1",IF($IG3&gt;1,"⚠ Categoria "&amp;$IG3&amp;": este ganho vai até a 1 · ","")&amp;IFERROR(VLOOKUP($EX3,$BI$2:$BL$15,3,FALSE),"")))</f>
        <v/>
      </c>
      <c r="IP3" s="161">
        <f>IF($EY3="","",IF(6&gt;$FO3,"⚠ Este talento abre no nível 6",IF($IH3&gt;1,"⚠ Categoria "&amp;$IH3&amp;": este ganho vai até a 1 · ","")&amp;IFERROR(VLOOKUP($EY3,$BI$2:$BL$15,3,FALSE),"")))</f>
        <v/>
      </c>
      <c r="IQ3" s="161">
        <f>IF($EZ3="","",IF(10&gt;$FO3,"⚠ Este talento abre no nível 10",IF($II3&gt;2,"⚠ Categoria "&amp;$II3&amp;": este ganho vai até a 2 · ","")&amp;IFERROR(VLOOKUP($EZ3,$BI$2:$BL$15,3,FALSE),"")))</f>
        <v/>
      </c>
      <c r="IR3" s="161">
        <f>IF($FA3="","",IF(14&gt;$FO3,"⚠ Este talento abre no nível 14",IF($IJ3&gt;3,"⚠ Categoria "&amp;$IJ3&amp;": este ganho vai até a 3 · ","")&amp;IFERROR(VLOOKUP($FA3,$BI$2:$BL$15,3,FALSE),"")))</f>
        <v/>
      </c>
      <c r="IS3" s="161">
        <f>IF($FB3="","",IF(18&gt;$FO3,"⚠ Este talento abre no nível 18",IF($IK3&gt;3,"⚠ Categoria "&amp;$IK3&amp;": este ganho vai até a 3 · ","")&amp;IFERROR(VLOOKUP($FB3,$BI$2:$BL$15,3,FALSE),"")))</f>
        <v/>
      </c>
      <c r="IT3" s="161">
        <f>IF($FC3="","",IF(22&gt;$FO3,"⚠ Este talento abre no nível 22",IF($IL3&gt;3,"⚠ Categoria "&amp;$IL3&amp;": este ganho vai até a 3 · ","")&amp;IFERROR(VLOOKUP($FC3,$BI$2:$BL$15,3,FALSE),"")))</f>
        <v/>
      </c>
      <c r="IU3" s="161">
        <f>IF($FD3="","",IF(26&gt;$FO3,"⚠ Este talento abre no nível 26",IF($IM3&gt;3,"⚠ Categoria "&amp;$IM3&amp;": este ganho vai até a 3 · ","")&amp;IFERROR(VLOOKUP($FD3,$BI$2:$BL$15,3,FALSE),"")))</f>
        <v/>
      </c>
      <c r="IV3" s="161">
        <f>IF($FE3="","",IF(30&gt;$FO3,"⚠ Este talento abre no nível 30",IF($IN3&gt;3,"⚠ Categoria "&amp;$IN3&amp;": este ganho vai até a 3 · ","")&amp;IFERROR(VLOOKUP($FE3,$BI$2:$BL$15,3,FALSE),"")))</f>
        <v/>
      </c>
      <c r="IW3" s="161">
        <f>IF($FF3="","",IFERROR(VLOOKUP($FF3,$BI$2:$BL$15,3,FALSE),""))</f>
        <v/>
      </c>
      <c r="IX3" s="161">
        <f>IF($FG3="","",IFERROR(VLOOKUP($FG3,$BI$2:$BL$15,3,FALSE),""))</f>
        <v/>
      </c>
      <c r="IY3" s="161">
        <f>IF($FH3="","",IFERROR(VLOOKUP($FH3,$BI$2:$BL$15,3,FALSE),""))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SUBSTITUTE(SUBSTITUTE(SUBSTITUTE("Inescapável","~","~~"),"*","~*"),"?","~?"),'DADOS_MELHORIAS'!$AG$2:$AL$113,2,FALSE),"")&lt;&gt;"",COUNTIF($RB$3:$RJ$3,IFERROR(VLOOKUP(SUBSTITUTE(SUBSTITUTE(SUBSTITUTE("Inescapável","~","~~"),"*","~*"),"?","~?"),'DADOS_MELHORIAS'!$AG$2:$AL$113,2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IFERROR(MATCH($MU3,$V$2:$V$11,0),0)</f>
        <v/>
      </c>
      <c r="NK3" s="161">
        <f>IFERROR(VLOOKUP(SUBSTITUTE(SUBSTITUTE(SUBSTITUTE($MX3,"~","~~"),"*","~*"),"?","~?"),'DADOS_MELHORIAS'!$AG$2:$AL$113,2,FALSE),"")</f>
        <v/>
      </c>
      <c r="NL3" s="161">
        <f>IFERROR(VLOOKUP(SUBSTITUTE(SUBSTITUTE(SUBSTITUTE($MY3,"~","~~"),"*","~*"),"?","~?"),'DADOS_MELHORIAS'!$AG$2:$AL$113,2,FALSE),"")</f>
        <v/>
      </c>
      <c r="NM3" s="161">
        <f>IFERROR(VLOOKUP(SUBSTITUTE(SUBSTITUTE(SUBSTITUTE($MZ3,"~","~~"),"*","~*"),"?","~?"),'DADOS_MELHORIAS'!$AG$2:$AL$113,2,FALSE),"")</f>
        <v/>
      </c>
      <c r="NN3" s="161">
        <f>IFERROR(VLOOKUP(SUBSTITUTE(SUBSTITUTE(SUBSTITUTE($NA3,"~","~~"),"*","~*"),"?","~?"),'DADOS_MELHORIAS'!$AG$2:$AL$113,2,FALSE),"")</f>
        <v/>
      </c>
      <c r="NO3" s="161">
        <f>IFERROR(VLOOKUP(SUBSTITUTE(SUBSTITUTE(SUBSTITUTE($MX3,"~","~~"),"*","~*"),"?","~?"),'DADOS_MELHORIAS'!$AG$2:$AL$113,3,FALSE),0)</f>
        <v/>
      </c>
      <c r="NP3" s="161">
        <f>IFERROR(VLOOKUP(SUBSTITUTE(SUBSTITUTE(SUBSTITUTE($MY3,"~","~~"),"*","~*"),"?","~?"),'DADOS_MELHORIAS'!$AG$2:$AL$113,3,FALSE),0)</f>
        <v/>
      </c>
      <c r="NQ3" s="161">
        <f>IFERROR(VLOOKUP(SUBSTITUTE(SUBSTITUTE(SUBSTITUTE($MZ3,"~","~~"),"*","~*"),"?","~?"),'DADOS_MELHORIAS'!$AG$2:$AL$113,3,FALSE),0)</f>
        <v/>
      </c>
      <c r="NR3" s="161">
        <f>IFERROR(VLOOKUP(SUBSTITUTE(SUBSTITUTE(SUBSTITUTE($NA3,"~","~~"),"*","~*"),"?","~?"),'DADOS_MELHORIAS'!$AG$2:$AL$113,3,FALSE),0)</f>
        <v/>
      </c>
      <c r="NS3" s="161">
        <f>IF($MS3=0,0,IF($NJ3=0,0,INDEX($X$2:$X$11,$NJ3)))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IF($NJ3=0,0,IF(INDEX($W$2:$W$11,$NJ3)="",0,IF((COUNTIF(INDEX($EL$2:$EP$13,$MO3,0),INDEX($W$2:$W$11,$NJ3))+COUNTIF(INDEX($QV$2:$QY$13,$MO3,0),INDEX($W$2:$W$11,$NJ3)))=0,1,0)))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1">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f>
        <v/>
      </c>
      <c r="OE3" s="161">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1">
        <f>IF($NJ3=0,0,INDEX($Y$2:$Y$11,$NJ3))</f>
        <v/>
      </c>
      <c r="OG3" s="161">
        <f>IF($NJ3=0,0,INDEX($Z$2:$Z$11,$NJ3))</f>
        <v/>
      </c>
      <c r="OH3" s="161">
        <f>IF($NJ3=0,0,INDEX($AB$2:$AB$11,$NJ3))</f>
        <v/>
      </c>
      <c r="OI3" s="161">
        <f>IFERROR(VLOOKUP(SUBSTITUTE(SUBSTITUTE(SUBSTITUTE($NB3,"~","~~"),"*","~*"),"?","~?"),'DADOS_RESTRICOES'!$M$2:$Q$54,3,FALSE),0)</f>
        <v/>
      </c>
      <c r="OJ3" s="161">
        <f>IFERROR(VLOOKUP(SUBSTITUTE(SUBSTITUTE(SUBSTITUTE($NC3,"~","~~"),"*","~*"),"?","~?"),'DADOS_RESTRICOES'!$M$2:$Q$54,3,FALSE),0)</f>
        <v/>
      </c>
      <c r="OK3" s="161">
        <f>IFERROR(VLOOKUP(SUBSTITUTE(SUBSTITUTE(SUBSTITUTE($NB3,"~","~~"),"*","~*"),"?","~?"),'DADOS_RESTRICOES'!$M$2:$Q$54,2,FALSE),"")</f>
        <v/>
      </c>
      <c r="OL3" s="161">
        <f>IFERROR(VLOOKUP(SUBSTITUTE(SUBSTITUTE(SUBSTITUTE($NC3,"~","~~"),"*","~*"),"?","~?"),'DADOS_RESTRICOES'!$M$2:$Q$54,2,FALSE),"")</f>
        <v/>
      </c>
      <c r="OM3" s="161">
        <f>COUNTIF($NS3:$NW3,1)</f>
        <v/>
      </c>
      <c r="ON3" s="161">
        <f>COUNTIF($NS3:$NW3,2)</f>
        <v/>
      </c>
      <c r="OO3" s="161">
        <f>COUNTIF($NS3:$NW3,3)</f>
        <v/>
      </c>
      <c r="OP3" s="161">
        <f>COUNTIF($NS3:$NW3,4)</f>
        <v/>
      </c>
      <c r="OQ3" s="161">
        <f>COUNTIF($NS3:$NW3,5)</f>
        <v/>
      </c>
      <c r="OR3" s="161">
        <f>COUNTIF($NS3:$NW3,6)</f>
        <v/>
      </c>
      <c r="OS3" s="161">
        <f>COUNTIF($OI3:$OJ3,1)</f>
        <v/>
      </c>
      <c r="OT3" s="161">
        <f>COUNTIF($OI3:$OJ3,2)+$OF3</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IF($MS3=0,0,(IF(COUNTIF($RK3:$RN3,"Salto")&gt;0,1,0)+IF(COUNTIF($RK3:$RN3,"Queima")&gt;0,1,0)+IF(COUNTIF($RK3:$RN3,"Estilhaço")&gt;0,1,0))*FLOOR($PD3/2,1))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dela",IF(COUNTIF($OK3:$OL3,"Atrasar")&gt;0,"Sua Ação Completa",IF(COUNTIF($RK3:$RN3,"Rápido")&gt;0,"Sua Bônus",IF(COUNTIF($RK3:$RN3,"Reação")&gt;0,"Sua Reação","Sua Padrão")))&amp;" + a básica dela"&amp;IF(COUNTIF($RK3:$RN3,"Reação")&gt;0," e a coletiva","")&amp;IF(COUNTIF($OK3:$OL3,"Carregar")&gt;0," · em dois turnos","")))</f>
        <v/>
      </c>
      <c r="QC3" s="161">
        <f>IF($MW3&lt;&gt;"",$MW3,IF($NJ3=0,"",INDEX($AA$2:$AA$11,$NJ3)))</f>
        <v/>
      </c>
      <c r="QD3" s="161">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COUNTIF($RK3:$RN3,"Longe")+3*COUNTIF($RK3:$RN3,"Muito Longe")</f>
        <v/>
      </c>
      <c r="QG3" s="161">
        <f>COUNTIF($RK3:$RN3,"Maior")+3*COUNTIF($RK3:$RN3,"Muito Maior")</f>
        <v/>
      </c>
      <c r="QH3" s="161">
        <f>IF($NJ3=0,0,CHOOSE(1+INDEX($AC$2:$AC$11,$NJ3),0,$QF3,$QG3,$QF3+$QG3))</f>
        <v/>
      </c>
      <c r="QI3" s="161">
        <f>IF($NJ3=0,0,CHOOSE(1+INDEX($AD$2:$AD$11,$NJ3),0,$QF3,$QG3,$QF3+$QG3))</f>
        <v/>
      </c>
      <c r="QJ3" s="161">
        <f>IF(OR($ND3=0,$NJ3=0),"",INDEX($AI$2:$AN$41,($NJ3-1)*4+IF($MS3=0,1,IF($MS3&lt;=5,2,IF($MS3=6,3,4))),1+MIN(5,$QH3))&amp;INDEX($AO$2:$AT$41,($NJ3-1)*4+IF($MS3=0,1,IF($MS3&lt;=5,2,IF($MS3=6,3,4))),1+MIN(5,$QI3))&amp;IF(INDEX($AE$2:$AE$11,$NJ3)=1,IF(COUNTIF($RK3:$RN3,"Mais Um")&gt;0," · +"&amp;COUNTIF($RK3:$RN3,"Mais Um")&amp;IF(COUNTIF($RK3:$RN3,"Mais Um")&gt;1," alvos"," alvo"),"")&amp;IF(COUNTIF($RK3:$RN3,"Rajada")&gt;0,IF($MS3=0,"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Principal",'CONFIGURAÇÃO'!$G$144,IF(OR(DADOS_INVOC!$DB$4="Parceria",DADOS_INVOC!$DB$4="Múltiplas Invocações"),'CONFIGURAÇÃO'!$G$142,'CONFIGURAÇÃO'!$G$140))+IF($QZ$3="Não autônoma",'CONFIGURAÇÃO'!$G$145,0)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IF($DF4="Corpo amaldiçoado de criação",1,0)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IF(AND($DF4="Shikigami de criação",$DI4="Com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Principal",'CONFIGURAÇÃO'!$G$143,IF(OR(DADOS_INVOC!$DB$4="Parceria",DADOS_INVOC!$DB$4="Múltiplas Invocações"),'CONFIGURAÇÃO'!$G$141,'CONFIGURAÇÃO'!$G$139))+IF($QZ$4="Não autônoma",'CONFIGURAÇÃO'!$G$145,0)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SUBSTITUTE(SUBSTITUTE(SUBSTITUTE($EQ4,"~","~~"),"*","~*"),"?","~?"),'DADOS_PROGRESSAO'!$AG$2:$AH$34,2,FALSE),$BU$2:$BU$6,0))+$DB$3)&gt;=0,"+","−")&amp;ABS((INDEX($FR4:$FV4,1,MATCH(VLOOKUP(SUBSTITUTE(SUBSTITUTE(SUBSTITUTE($EQ4,"~","~~"),"*","~*"),"?","~?"),'DADOS_PROGRESSAO'!$AG$2:$AH$34,2,FALSE),$BU$2:$BU$6,0))+$DB$3)),""))</f>
        <v/>
      </c>
      <c r="HV4" s="161">
        <f>IF($ER4="","",IFERROR(IF((INDEX($FR4:$FV4,1,MATCH(VLOOKUP(SUBSTITUTE(SUBSTITUTE(SUBSTITUTE($ER4,"~","~~"),"*","~*"),"?","~?"),'DADOS_PROGRESSAO'!$AG$2:$AH$34,2,FALSE),$BU$2:$BU$6,0))+$DB$3)&gt;=0,"+","−")&amp;ABS((INDEX($FR4:$FV4,1,MATCH(VLOOKUP(SUBSTITUTE(SUBSTITUTE(SUBSTITUTE($ER4,"~","~~"),"*","~*"),"?","~?"),'DADOS_PROGRESSAO'!$AG$2:$AH$34,2,FALSE),$BU$2:$BU$6,0))+$DB$3)),""))</f>
        <v/>
      </c>
      <c r="HW4" s="161">
        <f>IF($ES4="","",IFERROR(IF((INDEX($FR4:$FV4,1,MATCH(VLOOKUP(SUBSTITUTE(SUBSTITUTE(SUBSTITUTE($ES4,"~","~~"),"*","~*"),"?","~?"),'DADOS_PROGRESSAO'!$AG$2:$AH$34,2,FALSE),$BU$2:$BU$6,0))+$DB$3)&gt;=0,"+","−")&amp;ABS((INDEX($FR4:$FV4,1,MATCH(VLOOKUP(SUBSTITUTE(SUBSTITUTE(SUBSTITUTE($ES4,"~","~~"),"*","~*"),"?","~?"),'DADOS_PROGRESSAO'!$AG$2:$AH$34,2,FALSE),$BU$2:$BU$6,0))+$DB$3)),""))</f>
        <v/>
      </c>
      <c r="HX4" s="161">
        <f>IF($ET4="","",IFERROR(IF((INDEX($FR4:$FV4,1,MATCH(VLOOKUP(SUBSTITUTE(SUBSTITUTE(SUBSTITUTE($ET4,"~","~~"),"*","~*"),"?","~?"),'DADOS_PROGRESSAO'!$AG$2:$AH$34,2,FALSE),$BU$2:$BU$6,0))+$DB$3)&gt;=0,"+","−")&amp;ABS((INDEX($FR4:$FV4,1,MATCH(VLOOKUP(SUBSTITUTE(SUBSTITUTE(SUBSTITUTE($ET4,"~","~~"),"*","~*"),"?","~?"),'DADOS_PROGRESSAO'!$AG$2:$AH$34,2,FALSE),$BU$2:$BU$6,0))+$DB$3)),""))</f>
        <v/>
      </c>
      <c r="HY4" s="161">
        <f>IF($EU4="","",IFERROR(IF((INDEX($FR4:$FV4,1,MATCH(VLOOKUP(SUBSTITUTE(SUBSTITUTE(SUBSTITUTE($EU4,"~","~~"),"*","~*"),"?","~?"),'DADOS_PROGRESSAO'!$AG$2:$AH$34,2,FALSE),$BU$2:$BU$6,0))+$DB$3)&gt;=0,"+","−")&amp;ABS((INDEX($FR4:$FV4,1,MATCH(VLOOKUP(SUBSTITUTE(SUBSTITUTE(SUBSTITUTE($EU4,"~","~~"),"*","~*"),"?","~?"),'DADOS_PROGRESSAO'!$AG$2:$AH$34,2,FALSE),$BU$2:$BU$6,0))+$DB$3)),""))</f>
        <v/>
      </c>
      <c r="HZ4" s="161">
        <f>IF($EV4="","",IFERROR(IF((INDEX($FR4:$FV4,1,MATCH(VLOOKUP(SUBSTITUTE(SUBSTITUTE(SUBSTITUTE($EV4,"~","~~"),"*","~*"),"?","~?"),'DADOS_PROGRESSAO'!$AG$2:$AH$34,2,FALSE),$BU$2:$BU$6,0))+$DB$3)&gt;=0,"+","−")&amp;ABS((INDEX($FR4:$FV4,1,MATCH(VLOOKUP(SUBSTITUTE(SUBSTITUTE(SUBSTITUTE($EV4,"~","~~"),"*","~*"),"?","~?"),'DADOS_PROGRESSAO'!$AG$2:$AH$34,2,FALSE),$BU$2:$BU$6,0))+$DB$3)),""))</f>
        <v/>
      </c>
      <c r="IA4" s="161">
        <f>IF($EW4="","",IFERROR(IF((INDEX($FR4:$FV4,1,MATCH(VLOOKUP(SUBSTITUTE(SUBSTITUTE(SUBSTITUTE($EW4,"~","~~"),"*","~*"),"?","~?"),'DADOS_PROGRESSAO'!$AG$2:$AH$34,2,FALSE),$BU$2:$BU$6,0))+$DB$3)&gt;=0,"+","−")&amp;ABS((INDEX($FR4:$FV4,1,MATCH(VLOOKUP(SUBSTITUTE(SUBSTITUTE(SUBSTITUTE($EW4,"~","~~"),"*","~*"),"?","~?"),'DADOS_PROGRESSAO'!$AG$2:$AH$34,2,FALSE),$BU$2:$BU$6,0))+$DB$3)),""))</f>
        <v/>
      </c>
      <c r="IB4" s="161">
        <f>IF($DF4="Maldição domada","RESERVA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IFERROR(VLOOKUP($EX4,$BI$2:$BL$15,2,FALSE),0)</f>
        <v/>
      </c>
      <c r="IH4" s="161">
        <f>IFERROR(VLOOKUP($EY4,$BI$2:$BL$15,2,FALSE),0)</f>
        <v/>
      </c>
      <c r="II4" s="161">
        <f>IFERROR(VLOOKUP($EZ4,$BI$2:$BL$15,2,FALSE),0)</f>
        <v/>
      </c>
      <c r="IJ4" s="161">
        <f>IFERROR(VLOOKUP($FA4,$BI$2:$BL$15,2,FALSE),0)</f>
        <v/>
      </c>
      <c r="IK4" s="161">
        <f>IFERROR(VLOOKUP($FB4,$BI$2:$BL$15,2,FALSE),0)</f>
        <v/>
      </c>
      <c r="IL4" s="161">
        <f>IFERROR(VLOOKUP($FC4,$BI$2:$BL$15,2,FALSE),0)</f>
        <v/>
      </c>
      <c r="IM4" s="161">
        <f>IFERROR(VLOOKUP($FD4,$BI$2:$BL$15,2,FALSE),0)</f>
        <v/>
      </c>
      <c r="IN4" s="161">
        <f>IFERROR(VLOOKUP($FE4,$BI$2:$BL$15,2,FALSE),0)</f>
        <v/>
      </c>
      <c r="IO4" s="161">
        <f>IF($EX4="","",IF(1&gt;$FO4,"⚠ Este talento abre no nível 1",IF($IG4&gt;1,"⚠ Categoria "&amp;$IG4&amp;": este ganho vai até a 1 · ","")&amp;IFERROR(VLOOKUP($EX4,$BI$2:$BL$15,3,FALSE),"")))</f>
        <v/>
      </c>
      <c r="IP4" s="161">
        <f>IF($EY4="","",IF(6&gt;$FO4,"⚠ Este talento abre no nível 6",IF($IH4&gt;1,"⚠ Categoria "&amp;$IH4&amp;": este ganho vai até a 1 · ","")&amp;IFERROR(VLOOKUP($EY4,$BI$2:$BL$15,3,FALSE),"")))</f>
        <v/>
      </c>
      <c r="IQ4" s="161">
        <f>IF($EZ4="","",IF(10&gt;$FO4,"⚠ Este talento abre no nível 10",IF($II4&gt;2,"⚠ Categoria "&amp;$II4&amp;": este ganho vai até a 2 · ","")&amp;IFERROR(VLOOKUP($EZ4,$BI$2:$BL$15,3,FALSE),"")))</f>
        <v/>
      </c>
      <c r="IR4" s="161">
        <f>IF($FA4="","",IF(14&gt;$FO4,"⚠ Este talento abre no nível 14",IF($IJ4&gt;3,"⚠ Categoria "&amp;$IJ4&amp;": este ganho vai até a 3 · ","")&amp;IFERROR(VLOOKUP($FA4,$BI$2:$BL$15,3,FALSE),"")))</f>
        <v/>
      </c>
      <c r="IS4" s="161">
        <f>IF($FB4="","",IF(18&gt;$FO4,"⚠ Este talento abre no nível 18",IF($IK4&gt;3,"⚠ Categoria "&amp;$IK4&amp;": este ganho vai até a 3 · ","")&amp;IFERROR(VLOOKUP($FB4,$BI$2:$BL$15,3,FALSE),"")))</f>
        <v/>
      </c>
      <c r="IT4" s="161">
        <f>IF($FC4="","",IF(22&gt;$FO4,"⚠ Este talento abre no nível 22",IF($IL4&gt;3,"⚠ Categoria "&amp;$IL4&amp;": este ganho vai até a 3 · ","")&amp;IFERROR(VLOOKUP($FC4,$BI$2:$BL$15,3,FALSE),"")))</f>
        <v/>
      </c>
      <c r="IU4" s="161">
        <f>IF($FD4="","",IF(26&gt;$FO4,"⚠ Este talento abre no nível 26",IF($IM4&gt;3,"⚠ Categoria "&amp;$IM4&amp;": este ganho vai até a 3 · ","")&amp;IFERROR(VLOOKUP($FD4,$BI$2:$BL$15,3,FALSE),"")))</f>
        <v/>
      </c>
      <c r="IV4" s="161">
        <f>IF($FE4="","",IF(30&gt;$FO4,"⚠ Este talento abre no nível 30",IF($IN4&gt;3,"⚠ Categoria "&amp;$IN4&amp;": este ganho vai até a 3 · ","")&amp;IFERROR(VLOOKUP($FE4,$BI$2:$BL$15,3,FALSE),"")))</f>
        <v/>
      </c>
      <c r="IW4" s="161">
        <f>IF($FF4="","",IFERROR(VLOOKUP($FF4,$BI$2:$BL$15,3,FALSE),""))</f>
        <v/>
      </c>
      <c r="IX4" s="161">
        <f>IF($FG4="","",IFERROR(VLOOKUP($FG4,$BI$2:$BL$15,3,FALSE),""))</f>
        <v/>
      </c>
      <c r="IY4" s="161">
        <f>IF($FH4="","",IFERROR(VLOOKUP($FH4,$BI$2:$BL$15,3,FALSE),""))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SUBSTITUTE(SUBSTITUTE(SUBSTITUTE("Inescapável","~","~~"),"*","~*"),"?","~?"),'DADOS_MELHORIAS'!$AG$2:$AL$113,2,FALSE),"")&lt;&gt;"",COUNTIF($RB$4:$RJ$4,IFERROR(VLOOKUP(SUBSTITUTE(SUBSTITUTE(SUBSTITUTE("Inescapável","~","~~"),"*","~*"),"?","~?"),'DADOS_MELHORIAS'!$AG$2:$AL$113,2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IFERROR(MATCH($MU4,$V$2:$V$11,0),0)</f>
        <v/>
      </c>
      <c r="NK4" s="161">
        <f>IFERROR(VLOOKUP(SUBSTITUTE(SUBSTITUTE(SUBSTITUTE($MX4,"~","~~"),"*","~*"),"?","~?"),'DADOS_MELHORIAS'!$AG$2:$AL$113,2,FALSE),"")</f>
        <v/>
      </c>
      <c r="NL4" s="161">
        <f>IFERROR(VLOOKUP(SUBSTITUTE(SUBSTITUTE(SUBSTITUTE($MY4,"~","~~"),"*","~*"),"?","~?"),'DADOS_MELHORIAS'!$AG$2:$AL$113,2,FALSE),"")</f>
        <v/>
      </c>
      <c r="NM4" s="161">
        <f>IFERROR(VLOOKUP(SUBSTITUTE(SUBSTITUTE(SUBSTITUTE($MZ4,"~","~~"),"*","~*"),"?","~?"),'DADOS_MELHORIAS'!$AG$2:$AL$113,2,FALSE),"")</f>
        <v/>
      </c>
      <c r="NN4" s="161">
        <f>IFERROR(VLOOKUP(SUBSTITUTE(SUBSTITUTE(SUBSTITUTE($NA4,"~","~~"),"*","~*"),"?","~?"),'DADOS_MELHORIAS'!$AG$2:$AL$113,2,FALSE),"")</f>
        <v/>
      </c>
      <c r="NO4" s="161">
        <f>IFERROR(VLOOKUP(SUBSTITUTE(SUBSTITUTE(SUBSTITUTE($MX4,"~","~~"),"*","~*"),"?","~?"),'DADOS_MELHORIAS'!$AG$2:$AL$113,3,FALSE),0)</f>
        <v/>
      </c>
      <c r="NP4" s="161">
        <f>IFERROR(VLOOKUP(SUBSTITUTE(SUBSTITUTE(SUBSTITUTE($MY4,"~","~~"),"*","~*"),"?","~?"),'DADOS_MELHORIAS'!$AG$2:$AL$113,3,FALSE),0)</f>
        <v/>
      </c>
      <c r="NQ4" s="161">
        <f>IFERROR(VLOOKUP(SUBSTITUTE(SUBSTITUTE(SUBSTITUTE($MZ4,"~","~~"),"*","~*"),"?","~?"),'DADOS_MELHORIAS'!$AG$2:$AL$113,3,FALSE),0)</f>
        <v/>
      </c>
      <c r="NR4" s="161">
        <f>IFERROR(VLOOKUP(SUBSTITUTE(SUBSTITUTE(SUBSTITUTE($NA4,"~","~~"),"*","~*"),"?","~?"),'DADOS_MELHORIAS'!$AG$2:$AL$113,3,FALSE),0)</f>
        <v/>
      </c>
      <c r="NS4" s="161">
        <f>IF($MS4=0,0,IF($NJ4=0,0,INDEX($X$2:$X$11,$NJ4)))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IF($NJ4=0,0,IF(INDEX($W$2:$W$11,$NJ4)="",0,IF((COUNTIF(INDEX($EL$2:$EP$13,$MO4,0),INDEX($W$2:$W$11,$NJ4))+COUNTIF(INDEX($QV$2:$QY$13,$MO4,0),INDEX($W$2:$W$11,$NJ4)))=0,1,0)))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1">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f>
        <v/>
      </c>
      <c r="OE4" s="161">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1">
        <f>IF($NJ4=0,0,INDEX($Y$2:$Y$11,$NJ4))</f>
        <v/>
      </c>
      <c r="OG4" s="161">
        <f>IF($NJ4=0,0,INDEX($Z$2:$Z$11,$NJ4))</f>
        <v/>
      </c>
      <c r="OH4" s="161">
        <f>IF($NJ4=0,0,INDEX($AB$2:$AB$11,$NJ4))</f>
        <v/>
      </c>
      <c r="OI4" s="161">
        <f>IFERROR(VLOOKUP(SUBSTITUTE(SUBSTITUTE(SUBSTITUTE($NB4,"~","~~"),"*","~*"),"?","~?"),'DADOS_RESTRICOES'!$M$2:$Q$54,3,FALSE),0)</f>
        <v/>
      </c>
      <c r="OJ4" s="161">
        <f>IFERROR(VLOOKUP(SUBSTITUTE(SUBSTITUTE(SUBSTITUTE($NC4,"~","~~"),"*","~*"),"?","~?"),'DADOS_RESTRICOES'!$M$2:$Q$54,3,FALSE),0)</f>
        <v/>
      </c>
      <c r="OK4" s="161">
        <f>IFERROR(VLOOKUP(SUBSTITUTE(SUBSTITUTE(SUBSTITUTE($NB4,"~","~~"),"*","~*"),"?","~?"),'DADOS_RESTRICOES'!$M$2:$Q$54,2,FALSE),"")</f>
        <v/>
      </c>
      <c r="OL4" s="161">
        <f>IFERROR(VLOOKUP(SUBSTITUTE(SUBSTITUTE(SUBSTITUTE($NC4,"~","~~"),"*","~*"),"?","~?"),'DADOS_RESTRICOES'!$M$2:$Q$54,2,FALSE),"")</f>
        <v/>
      </c>
      <c r="OM4" s="161">
        <f>COUNTIF($NS4:$NW4,1)</f>
        <v/>
      </c>
      <c r="ON4" s="161">
        <f>COUNTIF($NS4:$NW4,2)</f>
        <v/>
      </c>
      <c r="OO4" s="161">
        <f>COUNTIF($NS4:$NW4,3)</f>
        <v/>
      </c>
      <c r="OP4" s="161">
        <f>COUNTIF($NS4:$NW4,4)</f>
        <v/>
      </c>
      <c r="OQ4" s="161">
        <f>COUNTIF($NS4:$NW4,5)</f>
        <v/>
      </c>
      <c r="OR4" s="161">
        <f>COUNTIF($NS4:$NW4,6)</f>
        <v/>
      </c>
      <c r="OS4" s="161">
        <f>COUNTIF($OI4:$OJ4,1)</f>
        <v/>
      </c>
      <c r="OT4" s="161">
        <f>COUNTIF($OI4:$OJ4,2)+$OF4</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IF($MS4=0,0,(IF(COUNTIF($RK4:$RN4,"Salto")&gt;0,1,0)+IF(COUNTIF($RK4:$RN4,"Queima")&gt;0,1,0)+IF(COUNTIF($RK4:$RN4,"Estilhaço")&gt;0,1,0))*FLOOR($PD4/2,1))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dela",IF(COUNTIF($OK4:$OL4,"Atrasar")&gt;0,"Sua Ação Completa",IF(COUNTIF($RK4:$RN4,"Rápido")&gt;0,"Sua Bônus",IF(COUNTIF($RK4:$RN4,"Reação")&gt;0,"Sua Reação","Sua Padrão")))&amp;" + a básica dela"&amp;IF(COUNTIF($RK4:$RN4,"Reação")&gt;0," e a coletiva","")&amp;IF(COUNTIF($OK4:$OL4,"Carregar")&gt;0," · em dois turnos","")))</f>
        <v/>
      </c>
      <c r="QC4" s="161">
        <f>IF($MW4&lt;&gt;"",$MW4,IF($NJ4=0,"",INDEX($AA$2:$AA$11,$NJ4)))</f>
        <v/>
      </c>
      <c r="QD4" s="161">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COUNTIF($RK4:$RN4,"Longe")+3*COUNTIF($RK4:$RN4,"Muito Longe")</f>
        <v/>
      </c>
      <c r="QG4" s="161">
        <f>COUNTIF($RK4:$RN4,"Maior")+3*COUNTIF($RK4:$RN4,"Muito Maior")</f>
        <v/>
      </c>
      <c r="QH4" s="161">
        <f>IF($NJ4=0,0,CHOOSE(1+INDEX($AC$2:$AC$11,$NJ4),0,$QF4,$QG4,$QF4+$QG4))</f>
        <v/>
      </c>
      <c r="QI4" s="161">
        <f>IF($NJ4=0,0,CHOOSE(1+INDEX($AD$2:$AD$11,$NJ4),0,$QF4,$QG4,$QF4+$QG4))</f>
        <v/>
      </c>
      <c r="QJ4" s="161">
        <f>IF(OR($ND4=0,$NJ4=0),"",INDEX($AI$2:$AN$41,($NJ4-1)*4+IF($MS4=0,1,IF($MS4&lt;=5,2,IF($MS4=6,3,4))),1+MIN(5,$QH4))&amp;INDEX($AO$2:$AT$41,($NJ4-1)*4+IF($MS4=0,1,IF($MS4&lt;=5,2,IF($MS4=6,3,4))),1+MIN(5,$QI4))&amp;IF(INDEX($AE$2:$AE$11,$NJ4)=1,IF(COUNTIF($RK4:$RN4,"Mais Um")&gt;0," · +"&amp;COUNTIF($RK4:$RN4,"Mais Um")&amp;IF(COUNTIF($RK4:$RN4,"Mais Um")&gt;1," alvos"," alvo"),"")&amp;IF(COUNTIF($RK4:$RN4,"Rajada")&gt;0,IF($MS4=0,"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Principal",'CONFIGURAÇÃO'!$G$144,IF(OR(DADOS_INVOC!$DB$4="Parceria",DADOS_INVOC!$DB$4="Múltiplas Invocações"),'CONFIGURAÇÃO'!$G$142,'CONFIGURAÇÃO'!$G$140))+IF($QZ$4="Não autônoma",'CONFIGURAÇÃO'!$G$145,0)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IF($DF5="Corpo amaldiçoado de criação",1,0)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IF(AND($DF5="Shikigami de criação",$DI5="Com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Principal",'CONFIGURAÇÃO'!$G$143,IF(OR(DADOS_INVOC!$DB$4="Parceria",DADOS_INVOC!$DB$4="Múltiplas Invocações"),'CONFIGURAÇÃO'!$G$141,'CONFIGURAÇÃO'!$G$139))+IF($QZ$5="Não autônoma",'CONFIGURAÇÃO'!$G$145,0)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SUBSTITUTE(SUBSTITUTE(SUBSTITUTE($EQ5,"~","~~"),"*","~*"),"?","~?"),'DADOS_PROGRESSAO'!$AG$2:$AH$34,2,FALSE),$BU$2:$BU$6,0))+$DB$3)&gt;=0,"+","−")&amp;ABS((INDEX($FR5:$FV5,1,MATCH(VLOOKUP(SUBSTITUTE(SUBSTITUTE(SUBSTITUTE($EQ5,"~","~~"),"*","~*"),"?","~?"),'DADOS_PROGRESSAO'!$AG$2:$AH$34,2,FALSE),$BU$2:$BU$6,0))+$DB$3)),""))</f>
        <v/>
      </c>
      <c r="HV5" s="161">
        <f>IF($ER5="","",IFERROR(IF((INDEX($FR5:$FV5,1,MATCH(VLOOKUP(SUBSTITUTE(SUBSTITUTE(SUBSTITUTE($ER5,"~","~~"),"*","~*"),"?","~?"),'DADOS_PROGRESSAO'!$AG$2:$AH$34,2,FALSE),$BU$2:$BU$6,0))+$DB$3)&gt;=0,"+","−")&amp;ABS((INDEX($FR5:$FV5,1,MATCH(VLOOKUP(SUBSTITUTE(SUBSTITUTE(SUBSTITUTE($ER5,"~","~~"),"*","~*"),"?","~?"),'DADOS_PROGRESSAO'!$AG$2:$AH$34,2,FALSE),$BU$2:$BU$6,0))+$DB$3)),""))</f>
        <v/>
      </c>
      <c r="HW5" s="161">
        <f>IF($ES5="","",IFERROR(IF((INDEX($FR5:$FV5,1,MATCH(VLOOKUP(SUBSTITUTE(SUBSTITUTE(SUBSTITUTE($ES5,"~","~~"),"*","~*"),"?","~?"),'DADOS_PROGRESSAO'!$AG$2:$AH$34,2,FALSE),$BU$2:$BU$6,0))+$DB$3)&gt;=0,"+","−")&amp;ABS((INDEX($FR5:$FV5,1,MATCH(VLOOKUP(SUBSTITUTE(SUBSTITUTE(SUBSTITUTE($ES5,"~","~~"),"*","~*"),"?","~?"),'DADOS_PROGRESSAO'!$AG$2:$AH$34,2,FALSE),$BU$2:$BU$6,0))+$DB$3)),""))</f>
        <v/>
      </c>
      <c r="HX5" s="161">
        <f>IF($ET5="","",IFERROR(IF((INDEX($FR5:$FV5,1,MATCH(VLOOKUP(SUBSTITUTE(SUBSTITUTE(SUBSTITUTE($ET5,"~","~~"),"*","~*"),"?","~?"),'DADOS_PROGRESSAO'!$AG$2:$AH$34,2,FALSE),$BU$2:$BU$6,0))+$DB$3)&gt;=0,"+","−")&amp;ABS((INDEX($FR5:$FV5,1,MATCH(VLOOKUP(SUBSTITUTE(SUBSTITUTE(SUBSTITUTE($ET5,"~","~~"),"*","~*"),"?","~?"),'DADOS_PROGRESSAO'!$AG$2:$AH$34,2,FALSE),$BU$2:$BU$6,0))+$DB$3)),""))</f>
        <v/>
      </c>
      <c r="HY5" s="161">
        <f>IF($EU5="","",IFERROR(IF((INDEX($FR5:$FV5,1,MATCH(VLOOKUP(SUBSTITUTE(SUBSTITUTE(SUBSTITUTE($EU5,"~","~~"),"*","~*"),"?","~?"),'DADOS_PROGRESSAO'!$AG$2:$AH$34,2,FALSE),$BU$2:$BU$6,0))+$DB$3)&gt;=0,"+","−")&amp;ABS((INDEX($FR5:$FV5,1,MATCH(VLOOKUP(SUBSTITUTE(SUBSTITUTE(SUBSTITUTE($EU5,"~","~~"),"*","~*"),"?","~?"),'DADOS_PROGRESSAO'!$AG$2:$AH$34,2,FALSE),$BU$2:$BU$6,0))+$DB$3)),""))</f>
        <v/>
      </c>
      <c r="HZ5" s="161">
        <f>IF($EV5="","",IFERROR(IF((INDEX($FR5:$FV5,1,MATCH(VLOOKUP(SUBSTITUTE(SUBSTITUTE(SUBSTITUTE($EV5,"~","~~"),"*","~*"),"?","~?"),'DADOS_PROGRESSAO'!$AG$2:$AH$34,2,FALSE),$BU$2:$BU$6,0))+$DB$3)&gt;=0,"+","−")&amp;ABS((INDEX($FR5:$FV5,1,MATCH(VLOOKUP(SUBSTITUTE(SUBSTITUTE(SUBSTITUTE($EV5,"~","~~"),"*","~*"),"?","~?"),'DADOS_PROGRESSAO'!$AG$2:$AH$34,2,FALSE),$BU$2:$BU$6,0))+$DB$3)),""))</f>
        <v/>
      </c>
      <c r="IA5" s="161">
        <f>IF($EW5="","",IFERROR(IF((INDEX($FR5:$FV5,1,MATCH(VLOOKUP(SUBSTITUTE(SUBSTITUTE(SUBSTITUTE($EW5,"~","~~"),"*","~*"),"?","~?"),'DADOS_PROGRESSAO'!$AG$2:$AH$34,2,FALSE),$BU$2:$BU$6,0))+$DB$3)&gt;=0,"+","−")&amp;ABS((INDEX($FR5:$FV5,1,MATCH(VLOOKUP(SUBSTITUTE(SUBSTITUTE(SUBSTITUTE($EW5,"~","~~"),"*","~*"),"?","~?"),'DADOS_PROGRESSAO'!$AG$2:$AH$34,2,FALSE),$BU$2:$BU$6,0))+$DB$3)),""))</f>
        <v/>
      </c>
      <c r="IB5" s="161">
        <f>IF($DF5="Maldição domada","RESERVA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IFERROR(VLOOKUP($EX5,$BI$2:$BL$15,2,FALSE),0)</f>
        <v/>
      </c>
      <c r="IH5" s="161">
        <f>IFERROR(VLOOKUP($EY5,$BI$2:$BL$15,2,FALSE),0)</f>
        <v/>
      </c>
      <c r="II5" s="161">
        <f>IFERROR(VLOOKUP($EZ5,$BI$2:$BL$15,2,FALSE),0)</f>
        <v/>
      </c>
      <c r="IJ5" s="161">
        <f>IFERROR(VLOOKUP($FA5,$BI$2:$BL$15,2,FALSE),0)</f>
        <v/>
      </c>
      <c r="IK5" s="161">
        <f>IFERROR(VLOOKUP($FB5,$BI$2:$BL$15,2,FALSE),0)</f>
        <v/>
      </c>
      <c r="IL5" s="161">
        <f>IFERROR(VLOOKUP($FC5,$BI$2:$BL$15,2,FALSE),0)</f>
        <v/>
      </c>
      <c r="IM5" s="161">
        <f>IFERROR(VLOOKUP($FD5,$BI$2:$BL$15,2,FALSE),0)</f>
        <v/>
      </c>
      <c r="IN5" s="161">
        <f>IFERROR(VLOOKUP($FE5,$BI$2:$BL$15,2,FALSE),0)</f>
        <v/>
      </c>
      <c r="IO5" s="161">
        <f>IF($EX5="","",IF(1&gt;$FO5,"⚠ Este talento abre no nível 1",IF($IG5&gt;1,"⚠ Categoria "&amp;$IG5&amp;": este ganho vai até a 1 · ","")&amp;IFERROR(VLOOKUP($EX5,$BI$2:$BL$15,3,FALSE),"")))</f>
        <v/>
      </c>
      <c r="IP5" s="161">
        <f>IF($EY5="","",IF(6&gt;$FO5,"⚠ Este talento abre no nível 6",IF($IH5&gt;1,"⚠ Categoria "&amp;$IH5&amp;": este ganho vai até a 1 · ","")&amp;IFERROR(VLOOKUP($EY5,$BI$2:$BL$15,3,FALSE),"")))</f>
        <v/>
      </c>
      <c r="IQ5" s="161">
        <f>IF($EZ5="","",IF(10&gt;$FO5,"⚠ Este talento abre no nível 10",IF($II5&gt;2,"⚠ Categoria "&amp;$II5&amp;": este ganho vai até a 2 · ","")&amp;IFERROR(VLOOKUP($EZ5,$BI$2:$BL$15,3,FALSE),"")))</f>
        <v/>
      </c>
      <c r="IR5" s="161">
        <f>IF($FA5="","",IF(14&gt;$FO5,"⚠ Este talento abre no nível 14",IF($IJ5&gt;3,"⚠ Categoria "&amp;$IJ5&amp;": este ganho vai até a 3 · ","")&amp;IFERROR(VLOOKUP($FA5,$BI$2:$BL$15,3,FALSE),"")))</f>
        <v/>
      </c>
      <c r="IS5" s="161">
        <f>IF($FB5="","",IF(18&gt;$FO5,"⚠ Este talento abre no nível 18",IF($IK5&gt;3,"⚠ Categoria "&amp;$IK5&amp;": este ganho vai até a 3 · ","")&amp;IFERROR(VLOOKUP($FB5,$BI$2:$BL$15,3,FALSE),"")))</f>
        <v/>
      </c>
      <c r="IT5" s="161">
        <f>IF($FC5="","",IF(22&gt;$FO5,"⚠ Este talento abre no nível 22",IF($IL5&gt;3,"⚠ Categoria "&amp;$IL5&amp;": este ganho vai até a 3 · ","")&amp;IFERROR(VLOOKUP($FC5,$BI$2:$BL$15,3,FALSE),"")))</f>
        <v/>
      </c>
      <c r="IU5" s="161">
        <f>IF($FD5="","",IF(26&gt;$FO5,"⚠ Este talento abre no nível 26",IF($IM5&gt;3,"⚠ Categoria "&amp;$IM5&amp;": este ganho vai até a 3 · ","")&amp;IFERROR(VLOOKUP($FD5,$BI$2:$BL$15,3,FALSE),"")))</f>
        <v/>
      </c>
      <c r="IV5" s="161">
        <f>IF($FE5="","",IF(30&gt;$FO5,"⚠ Este talento abre no nível 30",IF($IN5&gt;3,"⚠ Categoria "&amp;$IN5&amp;": este ganho vai até a 3 · ","")&amp;IFERROR(VLOOKUP($FE5,$BI$2:$BL$15,3,FALSE),"")))</f>
        <v/>
      </c>
      <c r="IW5" s="161">
        <f>IF($FF5="","",IFERROR(VLOOKUP($FF5,$BI$2:$BL$15,3,FALSE),""))</f>
        <v/>
      </c>
      <c r="IX5" s="161">
        <f>IF($FG5="","",IFERROR(VLOOKUP($FG5,$BI$2:$BL$15,3,FALSE),""))</f>
        <v/>
      </c>
      <c r="IY5" s="161">
        <f>IF($FH5="","",IFERROR(VLOOKUP($FH5,$BI$2:$BL$15,3,FALSE),""))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SUBSTITUTE(SUBSTITUTE(SUBSTITUTE("Inescapável","~","~~"),"*","~*"),"?","~?"),'DADOS_MELHORIAS'!$AG$2:$AL$113,2,FALSE),"")&lt;&gt;"",COUNTIF($RB$5:$RJ$5,IFERROR(VLOOKUP(SUBSTITUTE(SUBSTITUTE(SUBSTITUTE("Inescapável","~","~~"),"*","~*"),"?","~?"),'DADOS_MELHORIAS'!$AG$2:$AL$113,2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IFERROR(MATCH($MU5,$V$2:$V$11,0),0)</f>
        <v/>
      </c>
      <c r="NK5" s="161">
        <f>IFERROR(VLOOKUP(SUBSTITUTE(SUBSTITUTE(SUBSTITUTE($MX5,"~","~~"),"*","~*"),"?","~?"),'DADOS_MELHORIAS'!$AG$2:$AL$113,2,FALSE),"")</f>
        <v/>
      </c>
      <c r="NL5" s="161">
        <f>IFERROR(VLOOKUP(SUBSTITUTE(SUBSTITUTE(SUBSTITUTE($MY5,"~","~~"),"*","~*"),"?","~?"),'DADOS_MELHORIAS'!$AG$2:$AL$113,2,FALSE),"")</f>
        <v/>
      </c>
      <c r="NM5" s="161">
        <f>IFERROR(VLOOKUP(SUBSTITUTE(SUBSTITUTE(SUBSTITUTE($MZ5,"~","~~"),"*","~*"),"?","~?"),'DADOS_MELHORIAS'!$AG$2:$AL$113,2,FALSE),"")</f>
        <v/>
      </c>
      <c r="NN5" s="161">
        <f>IFERROR(VLOOKUP(SUBSTITUTE(SUBSTITUTE(SUBSTITUTE($NA5,"~","~~"),"*","~*"),"?","~?"),'DADOS_MELHORIAS'!$AG$2:$AL$113,2,FALSE),"")</f>
        <v/>
      </c>
      <c r="NO5" s="161">
        <f>IFERROR(VLOOKUP(SUBSTITUTE(SUBSTITUTE(SUBSTITUTE($MX5,"~","~~"),"*","~*"),"?","~?"),'DADOS_MELHORIAS'!$AG$2:$AL$113,3,FALSE),0)</f>
        <v/>
      </c>
      <c r="NP5" s="161">
        <f>IFERROR(VLOOKUP(SUBSTITUTE(SUBSTITUTE(SUBSTITUTE($MY5,"~","~~"),"*","~*"),"?","~?"),'DADOS_MELHORIAS'!$AG$2:$AL$113,3,FALSE),0)</f>
        <v/>
      </c>
      <c r="NQ5" s="161">
        <f>IFERROR(VLOOKUP(SUBSTITUTE(SUBSTITUTE(SUBSTITUTE($MZ5,"~","~~"),"*","~*"),"?","~?"),'DADOS_MELHORIAS'!$AG$2:$AL$113,3,FALSE),0)</f>
        <v/>
      </c>
      <c r="NR5" s="161">
        <f>IFERROR(VLOOKUP(SUBSTITUTE(SUBSTITUTE(SUBSTITUTE($NA5,"~","~~"),"*","~*"),"?","~?"),'DADOS_MELHORIAS'!$AG$2:$AL$113,3,FALSE),0)</f>
        <v/>
      </c>
      <c r="NS5" s="161">
        <f>IF($MS5=0,0,IF($NJ5=0,0,INDEX($X$2:$X$11,$NJ5)))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IF($NJ5=0,0,IF(INDEX($W$2:$W$11,$NJ5)="",0,IF((COUNTIF(INDEX($EL$2:$EP$13,$MO5,0),INDEX($W$2:$W$11,$NJ5))+COUNTIF(INDEX($QV$2:$QY$13,$MO5,0),INDEX($W$2:$W$11,$NJ5)))=0,1,0)))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1">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f>
        <v/>
      </c>
      <c r="OE5" s="161">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1">
        <f>IF($NJ5=0,0,INDEX($Y$2:$Y$11,$NJ5))</f>
        <v/>
      </c>
      <c r="OG5" s="161">
        <f>IF($NJ5=0,0,INDEX($Z$2:$Z$11,$NJ5))</f>
        <v/>
      </c>
      <c r="OH5" s="161">
        <f>IF($NJ5=0,0,INDEX($AB$2:$AB$11,$NJ5))</f>
        <v/>
      </c>
      <c r="OI5" s="161">
        <f>IFERROR(VLOOKUP(SUBSTITUTE(SUBSTITUTE(SUBSTITUTE($NB5,"~","~~"),"*","~*"),"?","~?"),'DADOS_RESTRICOES'!$M$2:$Q$54,3,FALSE),0)</f>
        <v/>
      </c>
      <c r="OJ5" s="161">
        <f>IFERROR(VLOOKUP(SUBSTITUTE(SUBSTITUTE(SUBSTITUTE($NC5,"~","~~"),"*","~*"),"?","~?"),'DADOS_RESTRICOES'!$M$2:$Q$54,3,FALSE),0)</f>
        <v/>
      </c>
      <c r="OK5" s="161">
        <f>IFERROR(VLOOKUP(SUBSTITUTE(SUBSTITUTE(SUBSTITUTE($NB5,"~","~~"),"*","~*"),"?","~?"),'DADOS_RESTRICOES'!$M$2:$Q$54,2,FALSE),"")</f>
        <v/>
      </c>
      <c r="OL5" s="161">
        <f>IFERROR(VLOOKUP(SUBSTITUTE(SUBSTITUTE(SUBSTITUTE($NC5,"~","~~"),"*","~*"),"?","~?"),'DADOS_RESTRICOES'!$M$2:$Q$54,2,FALSE),"")</f>
        <v/>
      </c>
      <c r="OM5" s="161">
        <f>COUNTIF($NS5:$NW5,1)</f>
        <v/>
      </c>
      <c r="ON5" s="161">
        <f>COUNTIF($NS5:$NW5,2)</f>
        <v/>
      </c>
      <c r="OO5" s="161">
        <f>COUNTIF($NS5:$NW5,3)</f>
        <v/>
      </c>
      <c r="OP5" s="161">
        <f>COUNTIF($NS5:$NW5,4)</f>
        <v/>
      </c>
      <c r="OQ5" s="161">
        <f>COUNTIF($NS5:$NW5,5)</f>
        <v/>
      </c>
      <c r="OR5" s="161">
        <f>COUNTIF($NS5:$NW5,6)</f>
        <v/>
      </c>
      <c r="OS5" s="161">
        <f>COUNTIF($OI5:$OJ5,1)</f>
        <v/>
      </c>
      <c r="OT5" s="161">
        <f>COUNTIF($OI5:$OJ5,2)+$OF5</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IF($MS5=0,0,(IF(COUNTIF($RK5:$RN5,"Salto")&gt;0,1,0)+IF(COUNTIF($RK5:$RN5,"Queima")&gt;0,1,0)+IF(COUNTIF($RK5:$RN5,"Estilhaço")&gt;0,1,0))*FLOOR($PD5/2,1))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dela",IF(COUNTIF($OK5:$OL5,"Atrasar")&gt;0,"Sua Ação Completa",IF(COUNTIF($RK5:$RN5,"Rápido")&gt;0,"Sua Bônus",IF(COUNTIF($RK5:$RN5,"Reação")&gt;0,"Sua Reação","Sua Padrão")))&amp;" + a básica dela"&amp;IF(COUNTIF($RK5:$RN5,"Reação")&gt;0," e a coletiva","")&amp;IF(COUNTIF($OK5:$OL5,"Carregar")&gt;0," · em dois turnos","")))</f>
        <v/>
      </c>
      <c r="QC5" s="161">
        <f>IF($MW5&lt;&gt;"",$MW5,IF($NJ5=0,"",INDEX($AA$2:$AA$11,$NJ5)))</f>
        <v/>
      </c>
      <c r="QD5" s="161">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COUNTIF($RK5:$RN5,"Longe")+3*COUNTIF($RK5:$RN5,"Muito Longe")</f>
        <v/>
      </c>
      <c r="QG5" s="161">
        <f>COUNTIF($RK5:$RN5,"Maior")+3*COUNTIF($RK5:$RN5,"Muito Maior")</f>
        <v/>
      </c>
      <c r="QH5" s="161">
        <f>IF($NJ5=0,0,CHOOSE(1+INDEX($AC$2:$AC$11,$NJ5),0,$QF5,$QG5,$QF5+$QG5))</f>
        <v/>
      </c>
      <c r="QI5" s="161">
        <f>IF($NJ5=0,0,CHOOSE(1+INDEX($AD$2:$AD$11,$NJ5),0,$QF5,$QG5,$QF5+$QG5))</f>
        <v/>
      </c>
      <c r="QJ5" s="161">
        <f>IF(OR($ND5=0,$NJ5=0),"",INDEX($AI$2:$AN$41,($NJ5-1)*4+IF($MS5=0,1,IF($MS5&lt;=5,2,IF($MS5=6,3,4))),1+MIN(5,$QH5))&amp;INDEX($AO$2:$AT$41,($NJ5-1)*4+IF($MS5=0,1,IF($MS5&lt;=5,2,IF($MS5=6,3,4))),1+MIN(5,$QI5))&amp;IF(INDEX($AE$2:$AE$11,$NJ5)=1,IF(COUNTIF($RK5:$RN5,"Mais Um")&gt;0," · +"&amp;COUNTIF($RK5:$RN5,"Mais Um")&amp;IF(COUNTIF($RK5:$RN5,"Mais Um")&gt;1," alvos"," alvo"),"")&amp;IF(COUNTIF($RK5:$RN5,"Rajada")&gt;0,IF($MS5=0,"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Principal",'CONFIGURAÇÃO'!$G$144,IF(OR(DADOS_INVOC!$DB$4="Parceria",DADOS_INVOC!$DB$4="Múltiplas Invocações"),'CONFIGURAÇÃO'!$G$142,'CONFIGURAÇÃO'!$G$140))+IF($QZ$5="Não autônoma",'CONFIGURAÇÃO'!$G$145,0)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IF($DF6="Corpo amaldiçoado de criação",1,0)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IF(AND($DF6="Shikigami de criação",$DI6="Com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Principal",'CONFIGURAÇÃO'!$G$143,IF(OR(DADOS_INVOC!$DB$4="Parceria",DADOS_INVOC!$DB$4="Múltiplas Invocações"),'CONFIGURAÇÃO'!$G$141,'CONFIGURAÇÃO'!$G$139))+IF($QZ$6="Não autônoma",'CONFIGURAÇÃO'!$G$145,0)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SUBSTITUTE(SUBSTITUTE(SUBSTITUTE($EQ6,"~","~~"),"*","~*"),"?","~?"),'DADOS_PROGRESSAO'!$AG$2:$AH$34,2,FALSE),$BU$2:$BU$6,0))+$DB$3)&gt;=0,"+","−")&amp;ABS((INDEX($FR6:$FV6,1,MATCH(VLOOKUP(SUBSTITUTE(SUBSTITUTE(SUBSTITUTE($EQ6,"~","~~"),"*","~*"),"?","~?"),'DADOS_PROGRESSAO'!$AG$2:$AH$34,2,FALSE),$BU$2:$BU$6,0))+$DB$3)),""))</f>
        <v/>
      </c>
      <c r="HV6" s="161">
        <f>IF($ER6="","",IFERROR(IF((INDEX($FR6:$FV6,1,MATCH(VLOOKUP(SUBSTITUTE(SUBSTITUTE(SUBSTITUTE($ER6,"~","~~"),"*","~*"),"?","~?"),'DADOS_PROGRESSAO'!$AG$2:$AH$34,2,FALSE),$BU$2:$BU$6,0))+$DB$3)&gt;=0,"+","−")&amp;ABS((INDEX($FR6:$FV6,1,MATCH(VLOOKUP(SUBSTITUTE(SUBSTITUTE(SUBSTITUTE($ER6,"~","~~"),"*","~*"),"?","~?"),'DADOS_PROGRESSAO'!$AG$2:$AH$34,2,FALSE),$BU$2:$BU$6,0))+$DB$3)),""))</f>
        <v/>
      </c>
      <c r="HW6" s="161">
        <f>IF($ES6="","",IFERROR(IF((INDEX($FR6:$FV6,1,MATCH(VLOOKUP(SUBSTITUTE(SUBSTITUTE(SUBSTITUTE($ES6,"~","~~"),"*","~*"),"?","~?"),'DADOS_PROGRESSAO'!$AG$2:$AH$34,2,FALSE),$BU$2:$BU$6,0))+$DB$3)&gt;=0,"+","−")&amp;ABS((INDEX($FR6:$FV6,1,MATCH(VLOOKUP(SUBSTITUTE(SUBSTITUTE(SUBSTITUTE($ES6,"~","~~"),"*","~*"),"?","~?"),'DADOS_PROGRESSAO'!$AG$2:$AH$34,2,FALSE),$BU$2:$BU$6,0))+$DB$3)),""))</f>
        <v/>
      </c>
      <c r="HX6" s="161">
        <f>IF($ET6="","",IFERROR(IF((INDEX($FR6:$FV6,1,MATCH(VLOOKUP(SUBSTITUTE(SUBSTITUTE(SUBSTITUTE($ET6,"~","~~"),"*","~*"),"?","~?"),'DADOS_PROGRESSAO'!$AG$2:$AH$34,2,FALSE),$BU$2:$BU$6,0))+$DB$3)&gt;=0,"+","−")&amp;ABS((INDEX($FR6:$FV6,1,MATCH(VLOOKUP(SUBSTITUTE(SUBSTITUTE(SUBSTITUTE($ET6,"~","~~"),"*","~*"),"?","~?"),'DADOS_PROGRESSAO'!$AG$2:$AH$34,2,FALSE),$BU$2:$BU$6,0))+$DB$3)),""))</f>
        <v/>
      </c>
      <c r="HY6" s="161">
        <f>IF($EU6="","",IFERROR(IF((INDEX($FR6:$FV6,1,MATCH(VLOOKUP(SUBSTITUTE(SUBSTITUTE(SUBSTITUTE($EU6,"~","~~"),"*","~*"),"?","~?"),'DADOS_PROGRESSAO'!$AG$2:$AH$34,2,FALSE),$BU$2:$BU$6,0))+$DB$3)&gt;=0,"+","−")&amp;ABS((INDEX($FR6:$FV6,1,MATCH(VLOOKUP(SUBSTITUTE(SUBSTITUTE(SUBSTITUTE($EU6,"~","~~"),"*","~*"),"?","~?"),'DADOS_PROGRESSAO'!$AG$2:$AH$34,2,FALSE),$BU$2:$BU$6,0))+$DB$3)),""))</f>
        <v/>
      </c>
      <c r="HZ6" s="161">
        <f>IF($EV6="","",IFERROR(IF((INDEX($FR6:$FV6,1,MATCH(VLOOKUP(SUBSTITUTE(SUBSTITUTE(SUBSTITUTE($EV6,"~","~~"),"*","~*"),"?","~?"),'DADOS_PROGRESSAO'!$AG$2:$AH$34,2,FALSE),$BU$2:$BU$6,0))+$DB$3)&gt;=0,"+","−")&amp;ABS((INDEX($FR6:$FV6,1,MATCH(VLOOKUP(SUBSTITUTE(SUBSTITUTE(SUBSTITUTE($EV6,"~","~~"),"*","~*"),"?","~?"),'DADOS_PROGRESSAO'!$AG$2:$AH$34,2,FALSE),$BU$2:$BU$6,0))+$DB$3)),""))</f>
        <v/>
      </c>
      <c r="IA6" s="161">
        <f>IF($EW6="","",IFERROR(IF((INDEX($FR6:$FV6,1,MATCH(VLOOKUP(SUBSTITUTE(SUBSTITUTE(SUBSTITUTE($EW6,"~","~~"),"*","~*"),"?","~?"),'DADOS_PROGRESSAO'!$AG$2:$AH$34,2,FALSE),$BU$2:$BU$6,0))+$DB$3)&gt;=0,"+","−")&amp;ABS((INDEX($FR6:$FV6,1,MATCH(VLOOKUP(SUBSTITUTE(SUBSTITUTE(SUBSTITUTE($EW6,"~","~~"),"*","~*"),"?","~?"),'DADOS_PROGRESSAO'!$AG$2:$AH$34,2,FALSE),$BU$2:$BU$6,0))+$DB$3)),""))</f>
        <v/>
      </c>
      <c r="IB6" s="161">
        <f>IF($DF6="Maldição domada","RESERVA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IFERROR(VLOOKUP($EX6,$BI$2:$BL$15,2,FALSE),0)</f>
        <v/>
      </c>
      <c r="IH6" s="161">
        <f>IFERROR(VLOOKUP($EY6,$BI$2:$BL$15,2,FALSE),0)</f>
        <v/>
      </c>
      <c r="II6" s="161">
        <f>IFERROR(VLOOKUP($EZ6,$BI$2:$BL$15,2,FALSE),0)</f>
        <v/>
      </c>
      <c r="IJ6" s="161">
        <f>IFERROR(VLOOKUP($FA6,$BI$2:$BL$15,2,FALSE),0)</f>
        <v/>
      </c>
      <c r="IK6" s="161">
        <f>IFERROR(VLOOKUP($FB6,$BI$2:$BL$15,2,FALSE),0)</f>
        <v/>
      </c>
      <c r="IL6" s="161">
        <f>IFERROR(VLOOKUP($FC6,$BI$2:$BL$15,2,FALSE),0)</f>
        <v/>
      </c>
      <c r="IM6" s="161">
        <f>IFERROR(VLOOKUP($FD6,$BI$2:$BL$15,2,FALSE),0)</f>
        <v/>
      </c>
      <c r="IN6" s="161">
        <f>IFERROR(VLOOKUP($FE6,$BI$2:$BL$15,2,FALSE),0)</f>
        <v/>
      </c>
      <c r="IO6" s="161">
        <f>IF($EX6="","",IF(1&gt;$FO6,"⚠ Este talento abre no nível 1",IF($IG6&gt;1,"⚠ Categoria "&amp;$IG6&amp;": este ganho vai até a 1 · ","")&amp;IFERROR(VLOOKUP($EX6,$BI$2:$BL$15,3,FALSE),"")))</f>
        <v/>
      </c>
      <c r="IP6" s="161">
        <f>IF($EY6="","",IF(6&gt;$FO6,"⚠ Este talento abre no nível 6",IF($IH6&gt;1,"⚠ Categoria "&amp;$IH6&amp;": este ganho vai até a 1 · ","")&amp;IFERROR(VLOOKUP($EY6,$BI$2:$BL$15,3,FALSE),"")))</f>
        <v/>
      </c>
      <c r="IQ6" s="161">
        <f>IF($EZ6="","",IF(10&gt;$FO6,"⚠ Este talento abre no nível 10",IF($II6&gt;2,"⚠ Categoria "&amp;$II6&amp;": este ganho vai até a 2 · ","")&amp;IFERROR(VLOOKUP($EZ6,$BI$2:$BL$15,3,FALSE),"")))</f>
        <v/>
      </c>
      <c r="IR6" s="161">
        <f>IF($FA6="","",IF(14&gt;$FO6,"⚠ Este talento abre no nível 14",IF($IJ6&gt;3,"⚠ Categoria "&amp;$IJ6&amp;": este ganho vai até a 3 · ","")&amp;IFERROR(VLOOKUP($FA6,$BI$2:$BL$15,3,FALSE),"")))</f>
        <v/>
      </c>
      <c r="IS6" s="161">
        <f>IF($FB6="","",IF(18&gt;$FO6,"⚠ Este talento abre no nível 18",IF($IK6&gt;3,"⚠ Categoria "&amp;$IK6&amp;": este ganho vai até a 3 · ","")&amp;IFERROR(VLOOKUP($FB6,$BI$2:$BL$15,3,FALSE),"")))</f>
        <v/>
      </c>
      <c r="IT6" s="161">
        <f>IF($FC6="","",IF(22&gt;$FO6,"⚠ Este talento abre no nível 22",IF($IL6&gt;3,"⚠ Categoria "&amp;$IL6&amp;": este ganho vai até a 3 · ","")&amp;IFERROR(VLOOKUP($FC6,$BI$2:$BL$15,3,FALSE),"")))</f>
        <v/>
      </c>
      <c r="IU6" s="161">
        <f>IF($FD6="","",IF(26&gt;$FO6,"⚠ Este talento abre no nível 26",IF($IM6&gt;3,"⚠ Categoria "&amp;$IM6&amp;": este ganho vai até a 3 · ","")&amp;IFERROR(VLOOKUP($FD6,$BI$2:$BL$15,3,FALSE),"")))</f>
        <v/>
      </c>
      <c r="IV6" s="161">
        <f>IF($FE6="","",IF(30&gt;$FO6,"⚠ Este talento abre no nível 30",IF($IN6&gt;3,"⚠ Categoria "&amp;$IN6&amp;": este ganho vai até a 3 · ","")&amp;IFERROR(VLOOKUP($FE6,$BI$2:$BL$15,3,FALSE),"")))</f>
        <v/>
      </c>
      <c r="IW6" s="161">
        <f>IF($FF6="","",IFERROR(VLOOKUP($FF6,$BI$2:$BL$15,3,FALSE),""))</f>
        <v/>
      </c>
      <c r="IX6" s="161">
        <f>IF($FG6="","",IFERROR(VLOOKUP($FG6,$BI$2:$BL$15,3,FALSE),""))</f>
        <v/>
      </c>
      <c r="IY6" s="161">
        <f>IF($FH6="","",IFERROR(VLOOKUP($FH6,$BI$2:$BL$15,3,FALSE),""))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SUBSTITUTE(SUBSTITUTE(SUBSTITUTE("Inescapável","~","~~"),"*","~*"),"?","~?"),'DADOS_MELHORIAS'!$AG$2:$AL$113,2,FALSE),"")&lt;&gt;"",COUNTIF($RB$6:$RJ$6,IFERROR(VLOOKUP(SUBSTITUTE(SUBSTITUTE(SUBSTITUTE("Inescapável","~","~~"),"*","~*"),"?","~?"),'DADOS_MELHORIAS'!$AG$2:$AL$113,2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IFERROR(MATCH($MU6,$V$2:$V$11,0),0)</f>
        <v/>
      </c>
      <c r="NK6" s="161">
        <f>IFERROR(VLOOKUP(SUBSTITUTE(SUBSTITUTE(SUBSTITUTE($MX6,"~","~~"),"*","~*"),"?","~?"),'DADOS_MELHORIAS'!$AG$2:$AL$113,2,FALSE),"")</f>
        <v/>
      </c>
      <c r="NL6" s="161">
        <f>IFERROR(VLOOKUP(SUBSTITUTE(SUBSTITUTE(SUBSTITUTE($MY6,"~","~~"),"*","~*"),"?","~?"),'DADOS_MELHORIAS'!$AG$2:$AL$113,2,FALSE),"")</f>
        <v/>
      </c>
      <c r="NM6" s="161">
        <f>IFERROR(VLOOKUP(SUBSTITUTE(SUBSTITUTE(SUBSTITUTE($MZ6,"~","~~"),"*","~*"),"?","~?"),'DADOS_MELHORIAS'!$AG$2:$AL$113,2,FALSE),"")</f>
        <v/>
      </c>
      <c r="NN6" s="161">
        <f>IFERROR(VLOOKUP(SUBSTITUTE(SUBSTITUTE(SUBSTITUTE($NA6,"~","~~"),"*","~*"),"?","~?"),'DADOS_MELHORIAS'!$AG$2:$AL$113,2,FALSE),"")</f>
        <v/>
      </c>
      <c r="NO6" s="161">
        <f>IFERROR(VLOOKUP(SUBSTITUTE(SUBSTITUTE(SUBSTITUTE($MX6,"~","~~"),"*","~*"),"?","~?"),'DADOS_MELHORIAS'!$AG$2:$AL$113,3,FALSE),0)</f>
        <v/>
      </c>
      <c r="NP6" s="161">
        <f>IFERROR(VLOOKUP(SUBSTITUTE(SUBSTITUTE(SUBSTITUTE($MY6,"~","~~"),"*","~*"),"?","~?"),'DADOS_MELHORIAS'!$AG$2:$AL$113,3,FALSE),0)</f>
        <v/>
      </c>
      <c r="NQ6" s="161">
        <f>IFERROR(VLOOKUP(SUBSTITUTE(SUBSTITUTE(SUBSTITUTE($MZ6,"~","~~"),"*","~*"),"?","~?"),'DADOS_MELHORIAS'!$AG$2:$AL$113,3,FALSE),0)</f>
        <v/>
      </c>
      <c r="NR6" s="161">
        <f>IFERROR(VLOOKUP(SUBSTITUTE(SUBSTITUTE(SUBSTITUTE($NA6,"~","~~"),"*","~*"),"?","~?"),'DADOS_MELHORIAS'!$AG$2:$AL$113,3,FALSE),0)</f>
        <v/>
      </c>
      <c r="NS6" s="161">
        <f>IF($MS6=0,0,IF($NJ6=0,0,INDEX($X$2:$X$11,$NJ6)))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IF($NJ6=0,0,IF(INDEX($W$2:$W$11,$NJ6)="",0,IF((COUNTIF(INDEX($EL$2:$EP$13,$MO6,0),INDEX($W$2:$W$11,$NJ6))+COUNTIF(INDEX($QV$2:$QY$13,$MO6,0),INDEX($W$2:$W$11,$NJ6)))=0,1,0)))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1">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f>
        <v/>
      </c>
      <c r="OE6" s="161">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1">
        <f>IF($NJ6=0,0,INDEX($Y$2:$Y$11,$NJ6))</f>
        <v/>
      </c>
      <c r="OG6" s="161">
        <f>IF($NJ6=0,0,INDEX($Z$2:$Z$11,$NJ6))</f>
        <v/>
      </c>
      <c r="OH6" s="161">
        <f>IF($NJ6=0,0,INDEX($AB$2:$AB$11,$NJ6))</f>
        <v/>
      </c>
      <c r="OI6" s="161">
        <f>IFERROR(VLOOKUP(SUBSTITUTE(SUBSTITUTE(SUBSTITUTE($NB6,"~","~~"),"*","~*"),"?","~?"),'DADOS_RESTRICOES'!$M$2:$Q$54,3,FALSE),0)</f>
        <v/>
      </c>
      <c r="OJ6" s="161">
        <f>IFERROR(VLOOKUP(SUBSTITUTE(SUBSTITUTE(SUBSTITUTE($NC6,"~","~~"),"*","~*"),"?","~?"),'DADOS_RESTRICOES'!$M$2:$Q$54,3,FALSE),0)</f>
        <v/>
      </c>
      <c r="OK6" s="161">
        <f>IFERROR(VLOOKUP(SUBSTITUTE(SUBSTITUTE(SUBSTITUTE($NB6,"~","~~"),"*","~*"),"?","~?"),'DADOS_RESTRICOES'!$M$2:$Q$54,2,FALSE),"")</f>
        <v/>
      </c>
      <c r="OL6" s="161">
        <f>IFERROR(VLOOKUP(SUBSTITUTE(SUBSTITUTE(SUBSTITUTE($NC6,"~","~~"),"*","~*"),"?","~?"),'DADOS_RESTRICOES'!$M$2:$Q$54,2,FALSE),"")</f>
        <v/>
      </c>
      <c r="OM6" s="161">
        <f>COUNTIF($NS6:$NW6,1)</f>
        <v/>
      </c>
      <c r="ON6" s="161">
        <f>COUNTIF($NS6:$NW6,2)</f>
        <v/>
      </c>
      <c r="OO6" s="161">
        <f>COUNTIF($NS6:$NW6,3)</f>
        <v/>
      </c>
      <c r="OP6" s="161">
        <f>COUNTIF($NS6:$NW6,4)</f>
        <v/>
      </c>
      <c r="OQ6" s="161">
        <f>COUNTIF($NS6:$NW6,5)</f>
        <v/>
      </c>
      <c r="OR6" s="161">
        <f>COUNTIF($NS6:$NW6,6)</f>
        <v/>
      </c>
      <c r="OS6" s="161">
        <f>COUNTIF($OI6:$OJ6,1)</f>
        <v/>
      </c>
      <c r="OT6" s="161">
        <f>COUNTIF($OI6:$OJ6,2)+$OF6</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IF($MS6=0,0,(IF(COUNTIF($RK6:$RN6,"Salto")&gt;0,1,0)+IF(COUNTIF($RK6:$RN6,"Queima")&gt;0,1,0)+IF(COUNTIF($RK6:$RN6,"Estilhaço")&gt;0,1,0))*FLOOR($PD6/2,1))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dela",IF(COUNTIF($OK6:$OL6,"Atrasar")&gt;0,"Sua Ação Completa",IF(COUNTIF($RK6:$RN6,"Rápido")&gt;0,"Sua Bônus",IF(COUNTIF($RK6:$RN6,"Reação")&gt;0,"Sua Reação","Sua Padrão")))&amp;" + a básica dela"&amp;IF(COUNTIF($RK6:$RN6,"Reação")&gt;0," e a coletiva","")&amp;IF(COUNTIF($OK6:$OL6,"Carregar")&gt;0," · em dois turnos","")))</f>
        <v/>
      </c>
      <c r="QC6" s="161">
        <f>IF($MW6&lt;&gt;"",$MW6,IF($NJ6=0,"",INDEX($AA$2:$AA$11,$NJ6)))</f>
        <v/>
      </c>
      <c r="QD6" s="161">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COUNTIF($RK6:$RN6,"Longe")+3*COUNTIF($RK6:$RN6,"Muito Longe")</f>
        <v/>
      </c>
      <c r="QG6" s="161">
        <f>COUNTIF($RK6:$RN6,"Maior")+3*COUNTIF($RK6:$RN6,"Muito Maior")</f>
        <v/>
      </c>
      <c r="QH6" s="161">
        <f>IF($NJ6=0,0,CHOOSE(1+INDEX($AC$2:$AC$11,$NJ6),0,$QF6,$QG6,$QF6+$QG6))</f>
        <v/>
      </c>
      <c r="QI6" s="161">
        <f>IF($NJ6=0,0,CHOOSE(1+INDEX($AD$2:$AD$11,$NJ6),0,$QF6,$QG6,$QF6+$QG6))</f>
        <v/>
      </c>
      <c r="QJ6" s="161">
        <f>IF(OR($ND6=0,$NJ6=0),"",INDEX($AI$2:$AN$41,($NJ6-1)*4+IF($MS6=0,1,IF($MS6&lt;=5,2,IF($MS6=6,3,4))),1+MIN(5,$QH6))&amp;INDEX($AO$2:$AT$41,($NJ6-1)*4+IF($MS6=0,1,IF($MS6&lt;=5,2,IF($MS6=6,3,4))),1+MIN(5,$QI6))&amp;IF(INDEX($AE$2:$AE$11,$NJ6)=1,IF(COUNTIF($RK6:$RN6,"Mais Um")&gt;0," · +"&amp;COUNTIF($RK6:$RN6,"Mais Um")&amp;IF(COUNTIF($RK6:$RN6,"Mais Um")&gt;1," alvos"," alvo"),"")&amp;IF(COUNTIF($RK6:$RN6,"Rajada")&gt;0,IF($MS6=0,"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Principal",'CONFIGURAÇÃO'!$G$144,IF(OR(DADOS_INVOC!$DB$4="Parceria",DADOS_INVOC!$DB$4="Múltiplas Invocações"),'CONFIGURAÇÃO'!$G$142,'CONFIGURAÇÃO'!$G$140))+IF($QZ$6="Não autônoma",'CONFIGURAÇÃO'!$G$145,0)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IF($DF7="Corpo amaldiçoado de criação",1,0)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IF(AND($DF7="Shikigami de criação",$DI7="Com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Principal",'CONFIGURAÇÃO'!$G$143,IF(OR(DADOS_INVOC!$DB$4="Parceria",DADOS_INVOC!$DB$4="Múltiplas Invocações"),'CONFIGURAÇÃO'!$G$141,'CONFIGURAÇÃO'!$G$139))+IF($QZ$7="Não autônoma",'CONFIGURAÇÃO'!$G$145,0)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SUBSTITUTE(SUBSTITUTE(SUBSTITUTE($EQ7,"~","~~"),"*","~*"),"?","~?"),'DADOS_PROGRESSAO'!$AG$2:$AH$34,2,FALSE),$BU$2:$BU$6,0))+$DB$3)&gt;=0,"+","−")&amp;ABS((INDEX($FR7:$FV7,1,MATCH(VLOOKUP(SUBSTITUTE(SUBSTITUTE(SUBSTITUTE($EQ7,"~","~~"),"*","~*"),"?","~?"),'DADOS_PROGRESSAO'!$AG$2:$AH$34,2,FALSE),$BU$2:$BU$6,0))+$DB$3)),""))</f>
        <v/>
      </c>
      <c r="HV7" s="161">
        <f>IF($ER7="","",IFERROR(IF((INDEX($FR7:$FV7,1,MATCH(VLOOKUP(SUBSTITUTE(SUBSTITUTE(SUBSTITUTE($ER7,"~","~~"),"*","~*"),"?","~?"),'DADOS_PROGRESSAO'!$AG$2:$AH$34,2,FALSE),$BU$2:$BU$6,0))+$DB$3)&gt;=0,"+","−")&amp;ABS((INDEX($FR7:$FV7,1,MATCH(VLOOKUP(SUBSTITUTE(SUBSTITUTE(SUBSTITUTE($ER7,"~","~~"),"*","~*"),"?","~?"),'DADOS_PROGRESSAO'!$AG$2:$AH$34,2,FALSE),$BU$2:$BU$6,0))+$DB$3)),""))</f>
        <v/>
      </c>
      <c r="HW7" s="161">
        <f>IF($ES7="","",IFERROR(IF((INDEX($FR7:$FV7,1,MATCH(VLOOKUP(SUBSTITUTE(SUBSTITUTE(SUBSTITUTE($ES7,"~","~~"),"*","~*"),"?","~?"),'DADOS_PROGRESSAO'!$AG$2:$AH$34,2,FALSE),$BU$2:$BU$6,0))+$DB$3)&gt;=0,"+","−")&amp;ABS((INDEX($FR7:$FV7,1,MATCH(VLOOKUP(SUBSTITUTE(SUBSTITUTE(SUBSTITUTE($ES7,"~","~~"),"*","~*"),"?","~?"),'DADOS_PROGRESSAO'!$AG$2:$AH$34,2,FALSE),$BU$2:$BU$6,0))+$DB$3)),""))</f>
        <v/>
      </c>
      <c r="HX7" s="161">
        <f>IF($ET7="","",IFERROR(IF((INDEX($FR7:$FV7,1,MATCH(VLOOKUP(SUBSTITUTE(SUBSTITUTE(SUBSTITUTE($ET7,"~","~~"),"*","~*"),"?","~?"),'DADOS_PROGRESSAO'!$AG$2:$AH$34,2,FALSE),$BU$2:$BU$6,0))+$DB$3)&gt;=0,"+","−")&amp;ABS((INDEX($FR7:$FV7,1,MATCH(VLOOKUP(SUBSTITUTE(SUBSTITUTE(SUBSTITUTE($ET7,"~","~~"),"*","~*"),"?","~?"),'DADOS_PROGRESSAO'!$AG$2:$AH$34,2,FALSE),$BU$2:$BU$6,0))+$DB$3)),""))</f>
        <v/>
      </c>
      <c r="HY7" s="161">
        <f>IF($EU7="","",IFERROR(IF((INDEX($FR7:$FV7,1,MATCH(VLOOKUP(SUBSTITUTE(SUBSTITUTE(SUBSTITUTE($EU7,"~","~~"),"*","~*"),"?","~?"),'DADOS_PROGRESSAO'!$AG$2:$AH$34,2,FALSE),$BU$2:$BU$6,0))+$DB$3)&gt;=0,"+","−")&amp;ABS((INDEX($FR7:$FV7,1,MATCH(VLOOKUP(SUBSTITUTE(SUBSTITUTE(SUBSTITUTE($EU7,"~","~~"),"*","~*"),"?","~?"),'DADOS_PROGRESSAO'!$AG$2:$AH$34,2,FALSE),$BU$2:$BU$6,0))+$DB$3)),""))</f>
        <v/>
      </c>
      <c r="HZ7" s="161">
        <f>IF($EV7="","",IFERROR(IF((INDEX($FR7:$FV7,1,MATCH(VLOOKUP(SUBSTITUTE(SUBSTITUTE(SUBSTITUTE($EV7,"~","~~"),"*","~*"),"?","~?"),'DADOS_PROGRESSAO'!$AG$2:$AH$34,2,FALSE),$BU$2:$BU$6,0))+$DB$3)&gt;=0,"+","−")&amp;ABS((INDEX($FR7:$FV7,1,MATCH(VLOOKUP(SUBSTITUTE(SUBSTITUTE(SUBSTITUTE($EV7,"~","~~"),"*","~*"),"?","~?"),'DADOS_PROGRESSAO'!$AG$2:$AH$34,2,FALSE),$BU$2:$BU$6,0))+$DB$3)),""))</f>
        <v/>
      </c>
      <c r="IA7" s="161">
        <f>IF($EW7="","",IFERROR(IF((INDEX($FR7:$FV7,1,MATCH(VLOOKUP(SUBSTITUTE(SUBSTITUTE(SUBSTITUTE($EW7,"~","~~"),"*","~*"),"?","~?"),'DADOS_PROGRESSAO'!$AG$2:$AH$34,2,FALSE),$BU$2:$BU$6,0))+$DB$3)&gt;=0,"+","−")&amp;ABS((INDEX($FR7:$FV7,1,MATCH(VLOOKUP(SUBSTITUTE(SUBSTITUTE(SUBSTITUTE($EW7,"~","~~"),"*","~*"),"?","~?"),'DADOS_PROGRESSAO'!$AG$2:$AH$34,2,FALSE),$BU$2:$BU$6,0))+$DB$3)),""))</f>
        <v/>
      </c>
      <c r="IB7" s="161">
        <f>IF($DF7="Maldição domada","RESERVA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IFERROR(VLOOKUP($EX7,$BI$2:$BL$15,2,FALSE),0)</f>
        <v/>
      </c>
      <c r="IH7" s="161">
        <f>IFERROR(VLOOKUP($EY7,$BI$2:$BL$15,2,FALSE),0)</f>
        <v/>
      </c>
      <c r="II7" s="161">
        <f>IFERROR(VLOOKUP($EZ7,$BI$2:$BL$15,2,FALSE),0)</f>
        <v/>
      </c>
      <c r="IJ7" s="161">
        <f>IFERROR(VLOOKUP($FA7,$BI$2:$BL$15,2,FALSE),0)</f>
        <v/>
      </c>
      <c r="IK7" s="161">
        <f>IFERROR(VLOOKUP($FB7,$BI$2:$BL$15,2,FALSE),0)</f>
        <v/>
      </c>
      <c r="IL7" s="161">
        <f>IFERROR(VLOOKUP($FC7,$BI$2:$BL$15,2,FALSE),0)</f>
        <v/>
      </c>
      <c r="IM7" s="161">
        <f>IFERROR(VLOOKUP($FD7,$BI$2:$BL$15,2,FALSE),0)</f>
        <v/>
      </c>
      <c r="IN7" s="161">
        <f>IFERROR(VLOOKUP($FE7,$BI$2:$BL$15,2,FALSE),0)</f>
        <v/>
      </c>
      <c r="IO7" s="161">
        <f>IF($EX7="","",IF(1&gt;$FO7,"⚠ Este talento abre no nível 1",IF($IG7&gt;1,"⚠ Categoria "&amp;$IG7&amp;": este ganho vai até a 1 · ","")&amp;IFERROR(VLOOKUP($EX7,$BI$2:$BL$15,3,FALSE),"")))</f>
        <v/>
      </c>
      <c r="IP7" s="161">
        <f>IF($EY7="","",IF(6&gt;$FO7,"⚠ Este talento abre no nível 6",IF($IH7&gt;1,"⚠ Categoria "&amp;$IH7&amp;": este ganho vai até a 1 · ","")&amp;IFERROR(VLOOKUP($EY7,$BI$2:$BL$15,3,FALSE),"")))</f>
        <v/>
      </c>
      <c r="IQ7" s="161">
        <f>IF($EZ7="","",IF(10&gt;$FO7,"⚠ Este talento abre no nível 10",IF($II7&gt;2,"⚠ Categoria "&amp;$II7&amp;": este ganho vai até a 2 · ","")&amp;IFERROR(VLOOKUP($EZ7,$BI$2:$BL$15,3,FALSE),"")))</f>
        <v/>
      </c>
      <c r="IR7" s="161">
        <f>IF($FA7="","",IF(14&gt;$FO7,"⚠ Este talento abre no nível 14",IF($IJ7&gt;3,"⚠ Categoria "&amp;$IJ7&amp;": este ganho vai até a 3 · ","")&amp;IFERROR(VLOOKUP($FA7,$BI$2:$BL$15,3,FALSE),"")))</f>
        <v/>
      </c>
      <c r="IS7" s="161">
        <f>IF($FB7="","",IF(18&gt;$FO7,"⚠ Este talento abre no nível 18",IF($IK7&gt;3,"⚠ Categoria "&amp;$IK7&amp;": este ganho vai até a 3 · ","")&amp;IFERROR(VLOOKUP($FB7,$BI$2:$BL$15,3,FALSE),"")))</f>
        <v/>
      </c>
      <c r="IT7" s="161">
        <f>IF($FC7="","",IF(22&gt;$FO7,"⚠ Este talento abre no nível 22",IF($IL7&gt;3,"⚠ Categoria "&amp;$IL7&amp;": este ganho vai até a 3 · ","")&amp;IFERROR(VLOOKUP($FC7,$BI$2:$BL$15,3,FALSE),"")))</f>
        <v/>
      </c>
      <c r="IU7" s="161">
        <f>IF($FD7="","",IF(26&gt;$FO7,"⚠ Este talento abre no nível 26",IF($IM7&gt;3,"⚠ Categoria "&amp;$IM7&amp;": este ganho vai até a 3 · ","")&amp;IFERROR(VLOOKUP($FD7,$BI$2:$BL$15,3,FALSE),"")))</f>
        <v/>
      </c>
      <c r="IV7" s="161">
        <f>IF($FE7="","",IF(30&gt;$FO7,"⚠ Este talento abre no nível 30",IF($IN7&gt;3,"⚠ Categoria "&amp;$IN7&amp;": este ganho vai até a 3 · ","")&amp;IFERROR(VLOOKUP($FE7,$BI$2:$BL$15,3,FALSE),"")))</f>
        <v/>
      </c>
      <c r="IW7" s="161">
        <f>IF($FF7="","",IFERROR(VLOOKUP($FF7,$BI$2:$BL$15,3,FALSE),""))</f>
        <v/>
      </c>
      <c r="IX7" s="161">
        <f>IF($FG7="","",IFERROR(VLOOKUP($FG7,$BI$2:$BL$15,3,FALSE),""))</f>
        <v/>
      </c>
      <c r="IY7" s="161">
        <f>IF($FH7="","",IFERROR(VLOOKUP($FH7,$BI$2:$BL$15,3,FALSE),""))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SUBSTITUTE(SUBSTITUTE(SUBSTITUTE("Inescapável","~","~~"),"*","~*"),"?","~?"),'DADOS_MELHORIAS'!$AG$2:$AL$113,2,FALSE),"")&lt;&gt;"",COUNTIF($RB$7:$RJ$7,IFERROR(VLOOKUP(SUBSTITUTE(SUBSTITUTE(SUBSTITUTE("Inescapável","~","~~"),"*","~*"),"?","~?"),'DADOS_MELHORIAS'!$AG$2:$AL$113,2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IFERROR(MATCH($MU7,$V$2:$V$11,0),0)</f>
        <v/>
      </c>
      <c r="NK7" s="161">
        <f>IFERROR(VLOOKUP(SUBSTITUTE(SUBSTITUTE(SUBSTITUTE($MX7,"~","~~"),"*","~*"),"?","~?"),'DADOS_MELHORIAS'!$AG$2:$AL$113,2,FALSE),"")</f>
        <v/>
      </c>
      <c r="NL7" s="161">
        <f>IFERROR(VLOOKUP(SUBSTITUTE(SUBSTITUTE(SUBSTITUTE($MY7,"~","~~"),"*","~*"),"?","~?"),'DADOS_MELHORIAS'!$AG$2:$AL$113,2,FALSE),"")</f>
        <v/>
      </c>
      <c r="NM7" s="161">
        <f>IFERROR(VLOOKUP(SUBSTITUTE(SUBSTITUTE(SUBSTITUTE($MZ7,"~","~~"),"*","~*"),"?","~?"),'DADOS_MELHORIAS'!$AG$2:$AL$113,2,FALSE),"")</f>
        <v/>
      </c>
      <c r="NN7" s="161">
        <f>IFERROR(VLOOKUP(SUBSTITUTE(SUBSTITUTE(SUBSTITUTE($NA7,"~","~~"),"*","~*"),"?","~?"),'DADOS_MELHORIAS'!$AG$2:$AL$113,2,FALSE),"")</f>
        <v/>
      </c>
      <c r="NO7" s="161">
        <f>IFERROR(VLOOKUP(SUBSTITUTE(SUBSTITUTE(SUBSTITUTE($MX7,"~","~~"),"*","~*"),"?","~?"),'DADOS_MELHORIAS'!$AG$2:$AL$113,3,FALSE),0)</f>
        <v/>
      </c>
      <c r="NP7" s="161">
        <f>IFERROR(VLOOKUP(SUBSTITUTE(SUBSTITUTE(SUBSTITUTE($MY7,"~","~~"),"*","~*"),"?","~?"),'DADOS_MELHORIAS'!$AG$2:$AL$113,3,FALSE),0)</f>
        <v/>
      </c>
      <c r="NQ7" s="161">
        <f>IFERROR(VLOOKUP(SUBSTITUTE(SUBSTITUTE(SUBSTITUTE($MZ7,"~","~~"),"*","~*"),"?","~?"),'DADOS_MELHORIAS'!$AG$2:$AL$113,3,FALSE),0)</f>
        <v/>
      </c>
      <c r="NR7" s="161">
        <f>IFERROR(VLOOKUP(SUBSTITUTE(SUBSTITUTE(SUBSTITUTE($NA7,"~","~~"),"*","~*"),"?","~?"),'DADOS_MELHORIAS'!$AG$2:$AL$113,3,FALSE),0)</f>
        <v/>
      </c>
      <c r="NS7" s="161">
        <f>IF($MS7=0,0,IF($NJ7=0,0,INDEX($X$2:$X$11,$NJ7)))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IF($NJ7=0,0,IF(INDEX($W$2:$W$11,$NJ7)="",0,IF((COUNTIF(INDEX($EL$2:$EP$13,$MO7,0),INDEX($W$2:$W$11,$NJ7))+COUNTIF(INDEX($QV$2:$QY$13,$MO7,0),INDEX($W$2:$W$11,$NJ7)))=0,1,0)))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1">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f>
        <v/>
      </c>
      <c r="OE7" s="161">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1">
        <f>IF($NJ7=0,0,INDEX($Y$2:$Y$11,$NJ7))</f>
        <v/>
      </c>
      <c r="OG7" s="161">
        <f>IF($NJ7=0,0,INDEX($Z$2:$Z$11,$NJ7))</f>
        <v/>
      </c>
      <c r="OH7" s="161">
        <f>IF($NJ7=0,0,INDEX($AB$2:$AB$11,$NJ7))</f>
        <v/>
      </c>
      <c r="OI7" s="161">
        <f>IFERROR(VLOOKUP(SUBSTITUTE(SUBSTITUTE(SUBSTITUTE($NB7,"~","~~"),"*","~*"),"?","~?"),'DADOS_RESTRICOES'!$M$2:$Q$54,3,FALSE),0)</f>
        <v/>
      </c>
      <c r="OJ7" s="161">
        <f>IFERROR(VLOOKUP(SUBSTITUTE(SUBSTITUTE(SUBSTITUTE($NC7,"~","~~"),"*","~*"),"?","~?"),'DADOS_RESTRICOES'!$M$2:$Q$54,3,FALSE),0)</f>
        <v/>
      </c>
      <c r="OK7" s="161">
        <f>IFERROR(VLOOKUP(SUBSTITUTE(SUBSTITUTE(SUBSTITUTE($NB7,"~","~~"),"*","~*"),"?","~?"),'DADOS_RESTRICOES'!$M$2:$Q$54,2,FALSE),"")</f>
        <v/>
      </c>
      <c r="OL7" s="161">
        <f>IFERROR(VLOOKUP(SUBSTITUTE(SUBSTITUTE(SUBSTITUTE($NC7,"~","~~"),"*","~*"),"?","~?"),'DADOS_RESTRICOES'!$M$2:$Q$54,2,FALSE),"")</f>
        <v/>
      </c>
      <c r="OM7" s="161">
        <f>COUNTIF($NS7:$NW7,1)</f>
        <v/>
      </c>
      <c r="ON7" s="161">
        <f>COUNTIF($NS7:$NW7,2)</f>
        <v/>
      </c>
      <c r="OO7" s="161">
        <f>COUNTIF($NS7:$NW7,3)</f>
        <v/>
      </c>
      <c r="OP7" s="161">
        <f>COUNTIF($NS7:$NW7,4)</f>
        <v/>
      </c>
      <c r="OQ7" s="161">
        <f>COUNTIF($NS7:$NW7,5)</f>
        <v/>
      </c>
      <c r="OR7" s="161">
        <f>COUNTIF($NS7:$NW7,6)</f>
        <v/>
      </c>
      <c r="OS7" s="161">
        <f>COUNTIF($OI7:$OJ7,1)</f>
        <v/>
      </c>
      <c r="OT7" s="161">
        <f>COUNTIF($OI7:$OJ7,2)+$OF7</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IF($MS7=0,0,(IF(COUNTIF($RK7:$RN7,"Salto")&gt;0,1,0)+IF(COUNTIF($RK7:$RN7,"Queima")&gt;0,1,0)+IF(COUNTIF($RK7:$RN7,"Estilhaço")&gt;0,1,0))*FLOOR($PD7/2,1))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dela",IF(COUNTIF($OK7:$OL7,"Atrasar")&gt;0,"Sua Ação Completa",IF(COUNTIF($RK7:$RN7,"Rápido")&gt;0,"Sua Bônus",IF(COUNTIF($RK7:$RN7,"Reação")&gt;0,"Sua Reação","Sua Padrão")))&amp;" + a básica dela"&amp;IF(COUNTIF($RK7:$RN7,"Reação")&gt;0," e a coletiva","")&amp;IF(COUNTIF($OK7:$OL7,"Carregar")&gt;0," · em dois turnos","")))</f>
        <v/>
      </c>
      <c r="QC7" s="161">
        <f>IF($MW7&lt;&gt;"",$MW7,IF($NJ7=0,"",INDEX($AA$2:$AA$11,$NJ7)))</f>
        <v/>
      </c>
      <c r="QD7" s="161">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COUNTIF($RK7:$RN7,"Longe")+3*COUNTIF($RK7:$RN7,"Muito Longe")</f>
        <v/>
      </c>
      <c r="QG7" s="161">
        <f>COUNTIF($RK7:$RN7,"Maior")+3*COUNTIF($RK7:$RN7,"Muito Maior")</f>
        <v/>
      </c>
      <c r="QH7" s="161">
        <f>IF($NJ7=0,0,CHOOSE(1+INDEX($AC$2:$AC$11,$NJ7),0,$QF7,$QG7,$QF7+$QG7))</f>
        <v/>
      </c>
      <c r="QI7" s="161">
        <f>IF($NJ7=0,0,CHOOSE(1+INDEX($AD$2:$AD$11,$NJ7),0,$QF7,$QG7,$QF7+$QG7))</f>
        <v/>
      </c>
      <c r="QJ7" s="161">
        <f>IF(OR($ND7=0,$NJ7=0),"",INDEX($AI$2:$AN$41,($NJ7-1)*4+IF($MS7=0,1,IF($MS7&lt;=5,2,IF($MS7=6,3,4))),1+MIN(5,$QH7))&amp;INDEX($AO$2:$AT$41,($NJ7-1)*4+IF($MS7=0,1,IF($MS7&lt;=5,2,IF($MS7=6,3,4))),1+MIN(5,$QI7))&amp;IF(INDEX($AE$2:$AE$11,$NJ7)=1,IF(COUNTIF($RK7:$RN7,"Mais Um")&gt;0," · +"&amp;COUNTIF($RK7:$RN7,"Mais Um")&amp;IF(COUNTIF($RK7:$RN7,"Mais Um")&gt;1," alvos"," alvo"),"")&amp;IF(COUNTIF($RK7:$RN7,"Rajada")&gt;0,IF($MS7=0,"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Principal",'CONFIGURAÇÃO'!$G$144,IF(OR(DADOS_INVOC!$DB$4="Parceria",DADOS_INVOC!$DB$4="Múltiplas Invocações"),'CONFIGURAÇÃO'!$G$142,'CONFIGURAÇÃO'!$G$140))+IF($QZ$7="Não autônoma",'CONFIGURAÇÃO'!$G$145,0)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IF($DF8="Corpo amaldiçoado de criação",1,0)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IF(AND($DF8="Shikigami de criação",$DI8="Com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Principal",'CONFIGURAÇÃO'!$G$143,IF(OR(DADOS_INVOC!$DB$4="Parceria",DADOS_INVOC!$DB$4="Múltiplas Invocações"),'CONFIGURAÇÃO'!$G$141,'CONFIGURAÇÃO'!$G$139))+IF($QZ$8="Não autônoma",'CONFIGURAÇÃO'!$G$145,0)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SUBSTITUTE(SUBSTITUTE(SUBSTITUTE($EQ8,"~","~~"),"*","~*"),"?","~?"),'DADOS_PROGRESSAO'!$AG$2:$AH$34,2,FALSE),$BU$2:$BU$6,0))+$DB$3)&gt;=0,"+","−")&amp;ABS((INDEX($FR8:$FV8,1,MATCH(VLOOKUP(SUBSTITUTE(SUBSTITUTE(SUBSTITUTE($EQ8,"~","~~"),"*","~*"),"?","~?"),'DADOS_PROGRESSAO'!$AG$2:$AH$34,2,FALSE),$BU$2:$BU$6,0))+$DB$3)),""))</f>
        <v/>
      </c>
      <c r="HV8" s="161">
        <f>IF($ER8="","",IFERROR(IF((INDEX($FR8:$FV8,1,MATCH(VLOOKUP(SUBSTITUTE(SUBSTITUTE(SUBSTITUTE($ER8,"~","~~"),"*","~*"),"?","~?"),'DADOS_PROGRESSAO'!$AG$2:$AH$34,2,FALSE),$BU$2:$BU$6,0))+$DB$3)&gt;=0,"+","−")&amp;ABS((INDEX($FR8:$FV8,1,MATCH(VLOOKUP(SUBSTITUTE(SUBSTITUTE(SUBSTITUTE($ER8,"~","~~"),"*","~*"),"?","~?"),'DADOS_PROGRESSAO'!$AG$2:$AH$34,2,FALSE),$BU$2:$BU$6,0))+$DB$3)),""))</f>
        <v/>
      </c>
      <c r="HW8" s="161">
        <f>IF($ES8="","",IFERROR(IF((INDEX($FR8:$FV8,1,MATCH(VLOOKUP(SUBSTITUTE(SUBSTITUTE(SUBSTITUTE($ES8,"~","~~"),"*","~*"),"?","~?"),'DADOS_PROGRESSAO'!$AG$2:$AH$34,2,FALSE),$BU$2:$BU$6,0))+$DB$3)&gt;=0,"+","−")&amp;ABS((INDEX($FR8:$FV8,1,MATCH(VLOOKUP(SUBSTITUTE(SUBSTITUTE(SUBSTITUTE($ES8,"~","~~"),"*","~*"),"?","~?"),'DADOS_PROGRESSAO'!$AG$2:$AH$34,2,FALSE),$BU$2:$BU$6,0))+$DB$3)),""))</f>
        <v/>
      </c>
      <c r="HX8" s="161">
        <f>IF($ET8="","",IFERROR(IF((INDEX($FR8:$FV8,1,MATCH(VLOOKUP(SUBSTITUTE(SUBSTITUTE(SUBSTITUTE($ET8,"~","~~"),"*","~*"),"?","~?"),'DADOS_PROGRESSAO'!$AG$2:$AH$34,2,FALSE),$BU$2:$BU$6,0))+$DB$3)&gt;=0,"+","−")&amp;ABS((INDEX($FR8:$FV8,1,MATCH(VLOOKUP(SUBSTITUTE(SUBSTITUTE(SUBSTITUTE($ET8,"~","~~"),"*","~*"),"?","~?"),'DADOS_PROGRESSAO'!$AG$2:$AH$34,2,FALSE),$BU$2:$BU$6,0))+$DB$3)),""))</f>
        <v/>
      </c>
      <c r="HY8" s="161">
        <f>IF($EU8="","",IFERROR(IF((INDEX($FR8:$FV8,1,MATCH(VLOOKUP(SUBSTITUTE(SUBSTITUTE(SUBSTITUTE($EU8,"~","~~"),"*","~*"),"?","~?"),'DADOS_PROGRESSAO'!$AG$2:$AH$34,2,FALSE),$BU$2:$BU$6,0))+$DB$3)&gt;=0,"+","−")&amp;ABS((INDEX($FR8:$FV8,1,MATCH(VLOOKUP(SUBSTITUTE(SUBSTITUTE(SUBSTITUTE($EU8,"~","~~"),"*","~*"),"?","~?"),'DADOS_PROGRESSAO'!$AG$2:$AH$34,2,FALSE),$BU$2:$BU$6,0))+$DB$3)),""))</f>
        <v/>
      </c>
      <c r="HZ8" s="161">
        <f>IF($EV8="","",IFERROR(IF((INDEX($FR8:$FV8,1,MATCH(VLOOKUP(SUBSTITUTE(SUBSTITUTE(SUBSTITUTE($EV8,"~","~~"),"*","~*"),"?","~?"),'DADOS_PROGRESSAO'!$AG$2:$AH$34,2,FALSE),$BU$2:$BU$6,0))+$DB$3)&gt;=0,"+","−")&amp;ABS((INDEX($FR8:$FV8,1,MATCH(VLOOKUP(SUBSTITUTE(SUBSTITUTE(SUBSTITUTE($EV8,"~","~~"),"*","~*"),"?","~?"),'DADOS_PROGRESSAO'!$AG$2:$AH$34,2,FALSE),$BU$2:$BU$6,0))+$DB$3)),""))</f>
        <v/>
      </c>
      <c r="IA8" s="161">
        <f>IF($EW8="","",IFERROR(IF((INDEX($FR8:$FV8,1,MATCH(VLOOKUP(SUBSTITUTE(SUBSTITUTE(SUBSTITUTE($EW8,"~","~~"),"*","~*"),"?","~?"),'DADOS_PROGRESSAO'!$AG$2:$AH$34,2,FALSE),$BU$2:$BU$6,0))+$DB$3)&gt;=0,"+","−")&amp;ABS((INDEX($FR8:$FV8,1,MATCH(VLOOKUP(SUBSTITUTE(SUBSTITUTE(SUBSTITUTE($EW8,"~","~~"),"*","~*"),"?","~?"),'DADOS_PROGRESSAO'!$AG$2:$AH$34,2,FALSE),$BU$2:$BU$6,0))+$DB$3)),""))</f>
        <v/>
      </c>
      <c r="IB8" s="161">
        <f>IF($DF8="Maldição domada","RESERVA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IFERROR(VLOOKUP($EX8,$BI$2:$BL$15,2,FALSE),0)</f>
        <v/>
      </c>
      <c r="IH8" s="161">
        <f>IFERROR(VLOOKUP($EY8,$BI$2:$BL$15,2,FALSE),0)</f>
        <v/>
      </c>
      <c r="II8" s="161">
        <f>IFERROR(VLOOKUP($EZ8,$BI$2:$BL$15,2,FALSE),0)</f>
        <v/>
      </c>
      <c r="IJ8" s="161">
        <f>IFERROR(VLOOKUP($FA8,$BI$2:$BL$15,2,FALSE),0)</f>
        <v/>
      </c>
      <c r="IK8" s="161">
        <f>IFERROR(VLOOKUP($FB8,$BI$2:$BL$15,2,FALSE),0)</f>
        <v/>
      </c>
      <c r="IL8" s="161">
        <f>IFERROR(VLOOKUP($FC8,$BI$2:$BL$15,2,FALSE),0)</f>
        <v/>
      </c>
      <c r="IM8" s="161">
        <f>IFERROR(VLOOKUP($FD8,$BI$2:$BL$15,2,FALSE),0)</f>
        <v/>
      </c>
      <c r="IN8" s="161">
        <f>IFERROR(VLOOKUP($FE8,$BI$2:$BL$15,2,FALSE),0)</f>
        <v/>
      </c>
      <c r="IO8" s="161">
        <f>IF($EX8="","",IF(1&gt;$FO8,"⚠ Este talento abre no nível 1",IF($IG8&gt;1,"⚠ Categoria "&amp;$IG8&amp;": este ganho vai até a 1 · ","")&amp;IFERROR(VLOOKUP($EX8,$BI$2:$BL$15,3,FALSE),"")))</f>
        <v/>
      </c>
      <c r="IP8" s="161">
        <f>IF($EY8="","",IF(6&gt;$FO8,"⚠ Este talento abre no nível 6",IF($IH8&gt;1,"⚠ Categoria "&amp;$IH8&amp;": este ganho vai até a 1 · ","")&amp;IFERROR(VLOOKUP($EY8,$BI$2:$BL$15,3,FALSE),"")))</f>
        <v/>
      </c>
      <c r="IQ8" s="161">
        <f>IF($EZ8="","",IF(10&gt;$FO8,"⚠ Este talento abre no nível 10",IF($II8&gt;2,"⚠ Categoria "&amp;$II8&amp;": este ganho vai até a 2 · ","")&amp;IFERROR(VLOOKUP($EZ8,$BI$2:$BL$15,3,FALSE),"")))</f>
        <v/>
      </c>
      <c r="IR8" s="161">
        <f>IF($FA8="","",IF(14&gt;$FO8,"⚠ Este talento abre no nível 14",IF($IJ8&gt;3,"⚠ Categoria "&amp;$IJ8&amp;": este ganho vai até a 3 · ","")&amp;IFERROR(VLOOKUP($FA8,$BI$2:$BL$15,3,FALSE),"")))</f>
        <v/>
      </c>
      <c r="IS8" s="161">
        <f>IF($FB8="","",IF(18&gt;$FO8,"⚠ Este talento abre no nível 18",IF($IK8&gt;3,"⚠ Categoria "&amp;$IK8&amp;": este ganho vai até a 3 · ","")&amp;IFERROR(VLOOKUP($FB8,$BI$2:$BL$15,3,FALSE),"")))</f>
        <v/>
      </c>
      <c r="IT8" s="161">
        <f>IF($FC8="","",IF(22&gt;$FO8,"⚠ Este talento abre no nível 22",IF($IL8&gt;3,"⚠ Categoria "&amp;$IL8&amp;": este ganho vai até a 3 · ","")&amp;IFERROR(VLOOKUP($FC8,$BI$2:$BL$15,3,FALSE),"")))</f>
        <v/>
      </c>
      <c r="IU8" s="161">
        <f>IF($FD8="","",IF(26&gt;$FO8,"⚠ Este talento abre no nível 26",IF($IM8&gt;3,"⚠ Categoria "&amp;$IM8&amp;": este ganho vai até a 3 · ","")&amp;IFERROR(VLOOKUP($FD8,$BI$2:$BL$15,3,FALSE),"")))</f>
        <v/>
      </c>
      <c r="IV8" s="161">
        <f>IF($FE8="","",IF(30&gt;$FO8,"⚠ Este talento abre no nível 30",IF($IN8&gt;3,"⚠ Categoria "&amp;$IN8&amp;": este ganho vai até a 3 · ","")&amp;IFERROR(VLOOKUP($FE8,$BI$2:$BL$15,3,FALSE),"")))</f>
        <v/>
      </c>
      <c r="IW8" s="161">
        <f>IF($FF8="","",IFERROR(VLOOKUP($FF8,$BI$2:$BL$15,3,FALSE),""))</f>
        <v/>
      </c>
      <c r="IX8" s="161">
        <f>IF($FG8="","",IFERROR(VLOOKUP($FG8,$BI$2:$BL$15,3,FALSE),""))</f>
        <v/>
      </c>
      <c r="IY8" s="161">
        <f>IF($FH8="","",IFERROR(VLOOKUP($FH8,$BI$2:$BL$15,3,FALSE),""))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SUBSTITUTE(SUBSTITUTE(SUBSTITUTE("Inescapável","~","~~"),"*","~*"),"?","~?"),'DADOS_MELHORIAS'!$AG$2:$AL$113,2,FALSE),"")&lt;&gt;"",COUNTIF($RB$8:$RJ$8,IFERROR(VLOOKUP(SUBSTITUTE(SUBSTITUTE(SUBSTITUTE("Inescapável","~","~~"),"*","~*"),"?","~?"),'DADOS_MELHORIAS'!$AG$2:$AL$113,2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IFERROR(MATCH($MU8,$V$2:$V$11,0),0)</f>
        <v/>
      </c>
      <c r="NK8" s="161">
        <f>IFERROR(VLOOKUP(SUBSTITUTE(SUBSTITUTE(SUBSTITUTE($MX8,"~","~~"),"*","~*"),"?","~?"),'DADOS_MELHORIAS'!$AG$2:$AL$113,2,FALSE),"")</f>
        <v/>
      </c>
      <c r="NL8" s="161">
        <f>IFERROR(VLOOKUP(SUBSTITUTE(SUBSTITUTE(SUBSTITUTE($MY8,"~","~~"),"*","~*"),"?","~?"),'DADOS_MELHORIAS'!$AG$2:$AL$113,2,FALSE),"")</f>
        <v/>
      </c>
      <c r="NM8" s="161">
        <f>IFERROR(VLOOKUP(SUBSTITUTE(SUBSTITUTE(SUBSTITUTE($MZ8,"~","~~"),"*","~*"),"?","~?"),'DADOS_MELHORIAS'!$AG$2:$AL$113,2,FALSE),"")</f>
        <v/>
      </c>
      <c r="NN8" s="161">
        <f>IFERROR(VLOOKUP(SUBSTITUTE(SUBSTITUTE(SUBSTITUTE($NA8,"~","~~"),"*","~*"),"?","~?"),'DADOS_MELHORIAS'!$AG$2:$AL$113,2,FALSE),"")</f>
        <v/>
      </c>
      <c r="NO8" s="161">
        <f>IFERROR(VLOOKUP(SUBSTITUTE(SUBSTITUTE(SUBSTITUTE($MX8,"~","~~"),"*","~*"),"?","~?"),'DADOS_MELHORIAS'!$AG$2:$AL$113,3,FALSE),0)</f>
        <v/>
      </c>
      <c r="NP8" s="161">
        <f>IFERROR(VLOOKUP(SUBSTITUTE(SUBSTITUTE(SUBSTITUTE($MY8,"~","~~"),"*","~*"),"?","~?"),'DADOS_MELHORIAS'!$AG$2:$AL$113,3,FALSE),0)</f>
        <v/>
      </c>
      <c r="NQ8" s="161">
        <f>IFERROR(VLOOKUP(SUBSTITUTE(SUBSTITUTE(SUBSTITUTE($MZ8,"~","~~"),"*","~*"),"?","~?"),'DADOS_MELHORIAS'!$AG$2:$AL$113,3,FALSE),0)</f>
        <v/>
      </c>
      <c r="NR8" s="161">
        <f>IFERROR(VLOOKUP(SUBSTITUTE(SUBSTITUTE(SUBSTITUTE($NA8,"~","~~"),"*","~*"),"?","~?"),'DADOS_MELHORIAS'!$AG$2:$AL$113,3,FALSE),0)</f>
        <v/>
      </c>
      <c r="NS8" s="161">
        <f>IF($MS8=0,0,IF($NJ8=0,0,INDEX($X$2:$X$11,$NJ8)))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IF($NJ8=0,0,IF(INDEX($W$2:$W$11,$NJ8)="",0,IF((COUNTIF(INDEX($EL$2:$EP$13,$MO8,0),INDEX($W$2:$W$11,$NJ8))+COUNTIF(INDEX($QV$2:$QY$13,$MO8,0),INDEX($W$2:$W$11,$NJ8)))=0,1,0)))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1">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f>
        <v/>
      </c>
      <c r="OE8" s="161">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1">
        <f>IF($NJ8=0,0,INDEX($Y$2:$Y$11,$NJ8))</f>
        <v/>
      </c>
      <c r="OG8" s="161">
        <f>IF($NJ8=0,0,INDEX($Z$2:$Z$11,$NJ8))</f>
        <v/>
      </c>
      <c r="OH8" s="161">
        <f>IF($NJ8=0,0,INDEX($AB$2:$AB$11,$NJ8))</f>
        <v/>
      </c>
      <c r="OI8" s="161">
        <f>IFERROR(VLOOKUP(SUBSTITUTE(SUBSTITUTE(SUBSTITUTE($NB8,"~","~~"),"*","~*"),"?","~?"),'DADOS_RESTRICOES'!$M$2:$Q$54,3,FALSE),0)</f>
        <v/>
      </c>
      <c r="OJ8" s="161">
        <f>IFERROR(VLOOKUP(SUBSTITUTE(SUBSTITUTE(SUBSTITUTE($NC8,"~","~~"),"*","~*"),"?","~?"),'DADOS_RESTRICOES'!$M$2:$Q$54,3,FALSE),0)</f>
        <v/>
      </c>
      <c r="OK8" s="161">
        <f>IFERROR(VLOOKUP(SUBSTITUTE(SUBSTITUTE(SUBSTITUTE($NB8,"~","~~"),"*","~*"),"?","~?"),'DADOS_RESTRICOES'!$M$2:$Q$54,2,FALSE),"")</f>
        <v/>
      </c>
      <c r="OL8" s="161">
        <f>IFERROR(VLOOKUP(SUBSTITUTE(SUBSTITUTE(SUBSTITUTE($NC8,"~","~~"),"*","~*"),"?","~?"),'DADOS_RESTRICOES'!$M$2:$Q$54,2,FALSE),"")</f>
        <v/>
      </c>
      <c r="OM8" s="161">
        <f>COUNTIF($NS8:$NW8,1)</f>
        <v/>
      </c>
      <c r="ON8" s="161">
        <f>COUNTIF($NS8:$NW8,2)</f>
        <v/>
      </c>
      <c r="OO8" s="161">
        <f>COUNTIF($NS8:$NW8,3)</f>
        <v/>
      </c>
      <c r="OP8" s="161">
        <f>COUNTIF($NS8:$NW8,4)</f>
        <v/>
      </c>
      <c r="OQ8" s="161">
        <f>COUNTIF($NS8:$NW8,5)</f>
        <v/>
      </c>
      <c r="OR8" s="161">
        <f>COUNTIF($NS8:$NW8,6)</f>
        <v/>
      </c>
      <c r="OS8" s="161">
        <f>COUNTIF($OI8:$OJ8,1)</f>
        <v/>
      </c>
      <c r="OT8" s="161">
        <f>COUNTIF($OI8:$OJ8,2)+$OF8</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IF($MS8=0,0,(IF(COUNTIF($RK8:$RN8,"Salto")&gt;0,1,0)+IF(COUNTIF($RK8:$RN8,"Queima")&gt;0,1,0)+IF(COUNTIF($RK8:$RN8,"Estilhaço")&gt;0,1,0))*FLOOR($PD8/2,1))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dela",IF(COUNTIF($OK8:$OL8,"Atrasar")&gt;0,"Sua Ação Completa",IF(COUNTIF($RK8:$RN8,"Rápido")&gt;0,"Sua Bônus",IF(COUNTIF($RK8:$RN8,"Reação")&gt;0,"Sua Reação","Sua Padrão")))&amp;" + a básica dela"&amp;IF(COUNTIF($RK8:$RN8,"Reação")&gt;0," e a coletiva","")&amp;IF(COUNTIF($OK8:$OL8,"Carregar")&gt;0," · em dois turnos","")))</f>
        <v/>
      </c>
      <c r="QC8" s="161">
        <f>IF($MW8&lt;&gt;"",$MW8,IF($NJ8=0,"",INDEX($AA$2:$AA$11,$NJ8)))</f>
        <v/>
      </c>
      <c r="QD8" s="161">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COUNTIF($RK8:$RN8,"Longe")+3*COUNTIF($RK8:$RN8,"Muito Longe")</f>
        <v/>
      </c>
      <c r="QG8" s="161">
        <f>COUNTIF($RK8:$RN8,"Maior")+3*COUNTIF($RK8:$RN8,"Muito Maior")</f>
        <v/>
      </c>
      <c r="QH8" s="161">
        <f>IF($NJ8=0,0,CHOOSE(1+INDEX($AC$2:$AC$11,$NJ8),0,$QF8,$QG8,$QF8+$QG8))</f>
        <v/>
      </c>
      <c r="QI8" s="161">
        <f>IF($NJ8=0,0,CHOOSE(1+INDEX($AD$2:$AD$11,$NJ8),0,$QF8,$QG8,$QF8+$QG8))</f>
        <v/>
      </c>
      <c r="QJ8" s="161">
        <f>IF(OR($ND8=0,$NJ8=0),"",INDEX($AI$2:$AN$41,($NJ8-1)*4+IF($MS8=0,1,IF($MS8&lt;=5,2,IF($MS8=6,3,4))),1+MIN(5,$QH8))&amp;INDEX($AO$2:$AT$41,($NJ8-1)*4+IF($MS8=0,1,IF($MS8&lt;=5,2,IF($MS8=6,3,4))),1+MIN(5,$QI8))&amp;IF(INDEX($AE$2:$AE$11,$NJ8)=1,IF(COUNTIF($RK8:$RN8,"Mais Um")&gt;0," · +"&amp;COUNTIF($RK8:$RN8,"Mais Um")&amp;IF(COUNTIF($RK8:$RN8,"Mais Um")&gt;1," alvos"," alvo"),"")&amp;IF(COUNTIF($RK8:$RN8,"Rajada")&gt;0,IF($MS8=0,"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Principal",'CONFIGURAÇÃO'!$G$144,IF(OR(DADOS_INVOC!$DB$4="Parceria",DADOS_INVOC!$DB$4="Múltiplas Invocações"),'CONFIGURAÇÃO'!$G$142,'CONFIGURAÇÃO'!$G$140))+IF($QZ$8="Não autônoma",'CONFIGURAÇÃO'!$G$145,0)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IF($DF9="Corpo amaldiçoado de criação",1,0)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IF(AND($DF9="Shikigami de criação",$DI9="Com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Principal",'CONFIGURAÇÃO'!$G$143,IF(OR(DADOS_INVOC!$DB$4="Parceria",DADOS_INVOC!$DB$4="Múltiplas Invocações"),'CONFIGURAÇÃO'!$G$141,'CONFIGURAÇÃO'!$G$139))+IF($QZ$9="Não autônoma",'CONFIGURAÇÃO'!$G$145,0)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SUBSTITUTE(SUBSTITUTE(SUBSTITUTE($EQ9,"~","~~"),"*","~*"),"?","~?"),'DADOS_PROGRESSAO'!$AG$2:$AH$34,2,FALSE),$BU$2:$BU$6,0))+$DB$3)&gt;=0,"+","−")&amp;ABS((INDEX($FR9:$FV9,1,MATCH(VLOOKUP(SUBSTITUTE(SUBSTITUTE(SUBSTITUTE($EQ9,"~","~~"),"*","~*"),"?","~?"),'DADOS_PROGRESSAO'!$AG$2:$AH$34,2,FALSE),$BU$2:$BU$6,0))+$DB$3)),""))</f>
        <v/>
      </c>
      <c r="HV9" s="161">
        <f>IF($ER9="","",IFERROR(IF((INDEX($FR9:$FV9,1,MATCH(VLOOKUP(SUBSTITUTE(SUBSTITUTE(SUBSTITUTE($ER9,"~","~~"),"*","~*"),"?","~?"),'DADOS_PROGRESSAO'!$AG$2:$AH$34,2,FALSE),$BU$2:$BU$6,0))+$DB$3)&gt;=0,"+","−")&amp;ABS((INDEX($FR9:$FV9,1,MATCH(VLOOKUP(SUBSTITUTE(SUBSTITUTE(SUBSTITUTE($ER9,"~","~~"),"*","~*"),"?","~?"),'DADOS_PROGRESSAO'!$AG$2:$AH$34,2,FALSE),$BU$2:$BU$6,0))+$DB$3)),""))</f>
        <v/>
      </c>
      <c r="HW9" s="161">
        <f>IF($ES9="","",IFERROR(IF((INDEX($FR9:$FV9,1,MATCH(VLOOKUP(SUBSTITUTE(SUBSTITUTE(SUBSTITUTE($ES9,"~","~~"),"*","~*"),"?","~?"),'DADOS_PROGRESSAO'!$AG$2:$AH$34,2,FALSE),$BU$2:$BU$6,0))+$DB$3)&gt;=0,"+","−")&amp;ABS((INDEX($FR9:$FV9,1,MATCH(VLOOKUP(SUBSTITUTE(SUBSTITUTE(SUBSTITUTE($ES9,"~","~~"),"*","~*"),"?","~?"),'DADOS_PROGRESSAO'!$AG$2:$AH$34,2,FALSE),$BU$2:$BU$6,0))+$DB$3)),""))</f>
        <v/>
      </c>
      <c r="HX9" s="161">
        <f>IF($ET9="","",IFERROR(IF((INDEX($FR9:$FV9,1,MATCH(VLOOKUP(SUBSTITUTE(SUBSTITUTE(SUBSTITUTE($ET9,"~","~~"),"*","~*"),"?","~?"),'DADOS_PROGRESSAO'!$AG$2:$AH$34,2,FALSE),$BU$2:$BU$6,0))+$DB$3)&gt;=0,"+","−")&amp;ABS((INDEX($FR9:$FV9,1,MATCH(VLOOKUP(SUBSTITUTE(SUBSTITUTE(SUBSTITUTE($ET9,"~","~~"),"*","~*"),"?","~?"),'DADOS_PROGRESSAO'!$AG$2:$AH$34,2,FALSE),$BU$2:$BU$6,0))+$DB$3)),""))</f>
        <v/>
      </c>
      <c r="HY9" s="161">
        <f>IF($EU9="","",IFERROR(IF((INDEX($FR9:$FV9,1,MATCH(VLOOKUP(SUBSTITUTE(SUBSTITUTE(SUBSTITUTE($EU9,"~","~~"),"*","~*"),"?","~?"),'DADOS_PROGRESSAO'!$AG$2:$AH$34,2,FALSE),$BU$2:$BU$6,0))+$DB$3)&gt;=0,"+","−")&amp;ABS((INDEX($FR9:$FV9,1,MATCH(VLOOKUP(SUBSTITUTE(SUBSTITUTE(SUBSTITUTE($EU9,"~","~~"),"*","~*"),"?","~?"),'DADOS_PROGRESSAO'!$AG$2:$AH$34,2,FALSE),$BU$2:$BU$6,0))+$DB$3)),""))</f>
        <v/>
      </c>
      <c r="HZ9" s="161">
        <f>IF($EV9="","",IFERROR(IF((INDEX($FR9:$FV9,1,MATCH(VLOOKUP(SUBSTITUTE(SUBSTITUTE(SUBSTITUTE($EV9,"~","~~"),"*","~*"),"?","~?"),'DADOS_PROGRESSAO'!$AG$2:$AH$34,2,FALSE),$BU$2:$BU$6,0))+$DB$3)&gt;=0,"+","−")&amp;ABS((INDEX($FR9:$FV9,1,MATCH(VLOOKUP(SUBSTITUTE(SUBSTITUTE(SUBSTITUTE($EV9,"~","~~"),"*","~*"),"?","~?"),'DADOS_PROGRESSAO'!$AG$2:$AH$34,2,FALSE),$BU$2:$BU$6,0))+$DB$3)),""))</f>
        <v/>
      </c>
      <c r="IA9" s="161">
        <f>IF($EW9="","",IFERROR(IF((INDEX($FR9:$FV9,1,MATCH(VLOOKUP(SUBSTITUTE(SUBSTITUTE(SUBSTITUTE($EW9,"~","~~"),"*","~*"),"?","~?"),'DADOS_PROGRESSAO'!$AG$2:$AH$34,2,FALSE),$BU$2:$BU$6,0))+$DB$3)&gt;=0,"+","−")&amp;ABS((INDEX($FR9:$FV9,1,MATCH(VLOOKUP(SUBSTITUTE(SUBSTITUTE(SUBSTITUTE($EW9,"~","~~"),"*","~*"),"?","~?"),'DADOS_PROGRESSAO'!$AG$2:$AH$34,2,FALSE),$BU$2:$BU$6,0))+$DB$3)),""))</f>
        <v/>
      </c>
      <c r="IB9" s="161">
        <f>IF($DF9="Maldição domada","RESERVA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IFERROR(VLOOKUP($EX9,$BI$2:$BL$15,2,FALSE),0)</f>
        <v/>
      </c>
      <c r="IH9" s="161">
        <f>IFERROR(VLOOKUP($EY9,$BI$2:$BL$15,2,FALSE),0)</f>
        <v/>
      </c>
      <c r="II9" s="161">
        <f>IFERROR(VLOOKUP($EZ9,$BI$2:$BL$15,2,FALSE),0)</f>
        <v/>
      </c>
      <c r="IJ9" s="161">
        <f>IFERROR(VLOOKUP($FA9,$BI$2:$BL$15,2,FALSE),0)</f>
        <v/>
      </c>
      <c r="IK9" s="161">
        <f>IFERROR(VLOOKUP($FB9,$BI$2:$BL$15,2,FALSE),0)</f>
        <v/>
      </c>
      <c r="IL9" s="161">
        <f>IFERROR(VLOOKUP($FC9,$BI$2:$BL$15,2,FALSE),0)</f>
        <v/>
      </c>
      <c r="IM9" s="161">
        <f>IFERROR(VLOOKUP($FD9,$BI$2:$BL$15,2,FALSE),0)</f>
        <v/>
      </c>
      <c r="IN9" s="161">
        <f>IFERROR(VLOOKUP($FE9,$BI$2:$BL$15,2,FALSE),0)</f>
        <v/>
      </c>
      <c r="IO9" s="161">
        <f>IF($EX9="","",IF(1&gt;$FO9,"⚠ Este talento abre no nível 1",IF($IG9&gt;1,"⚠ Categoria "&amp;$IG9&amp;": este ganho vai até a 1 · ","")&amp;IFERROR(VLOOKUP($EX9,$BI$2:$BL$15,3,FALSE),"")))</f>
        <v/>
      </c>
      <c r="IP9" s="161">
        <f>IF($EY9="","",IF(6&gt;$FO9,"⚠ Este talento abre no nível 6",IF($IH9&gt;1,"⚠ Categoria "&amp;$IH9&amp;": este ganho vai até a 1 · ","")&amp;IFERROR(VLOOKUP($EY9,$BI$2:$BL$15,3,FALSE),"")))</f>
        <v/>
      </c>
      <c r="IQ9" s="161">
        <f>IF($EZ9="","",IF(10&gt;$FO9,"⚠ Este talento abre no nível 10",IF($II9&gt;2,"⚠ Categoria "&amp;$II9&amp;": este ganho vai até a 2 · ","")&amp;IFERROR(VLOOKUP($EZ9,$BI$2:$BL$15,3,FALSE),"")))</f>
        <v/>
      </c>
      <c r="IR9" s="161">
        <f>IF($FA9="","",IF(14&gt;$FO9,"⚠ Este talento abre no nível 14",IF($IJ9&gt;3,"⚠ Categoria "&amp;$IJ9&amp;": este ganho vai até a 3 · ","")&amp;IFERROR(VLOOKUP($FA9,$BI$2:$BL$15,3,FALSE),"")))</f>
        <v/>
      </c>
      <c r="IS9" s="161">
        <f>IF($FB9="","",IF(18&gt;$FO9,"⚠ Este talento abre no nível 18",IF($IK9&gt;3,"⚠ Categoria "&amp;$IK9&amp;": este ganho vai até a 3 · ","")&amp;IFERROR(VLOOKUP($FB9,$BI$2:$BL$15,3,FALSE),"")))</f>
        <v/>
      </c>
      <c r="IT9" s="161">
        <f>IF($FC9="","",IF(22&gt;$FO9,"⚠ Este talento abre no nível 22",IF($IL9&gt;3,"⚠ Categoria "&amp;$IL9&amp;": este ganho vai até a 3 · ","")&amp;IFERROR(VLOOKUP($FC9,$BI$2:$BL$15,3,FALSE),"")))</f>
        <v/>
      </c>
      <c r="IU9" s="161">
        <f>IF($FD9="","",IF(26&gt;$FO9,"⚠ Este talento abre no nível 26",IF($IM9&gt;3,"⚠ Categoria "&amp;$IM9&amp;": este ganho vai até a 3 · ","")&amp;IFERROR(VLOOKUP($FD9,$BI$2:$BL$15,3,FALSE),"")))</f>
        <v/>
      </c>
      <c r="IV9" s="161">
        <f>IF($FE9="","",IF(30&gt;$FO9,"⚠ Este talento abre no nível 30",IF($IN9&gt;3,"⚠ Categoria "&amp;$IN9&amp;": este ganho vai até a 3 · ","")&amp;IFERROR(VLOOKUP($FE9,$BI$2:$BL$15,3,FALSE),"")))</f>
        <v/>
      </c>
      <c r="IW9" s="161">
        <f>IF($FF9="","",IFERROR(VLOOKUP($FF9,$BI$2:$BL$15,3,FALSE),""))</f>
        <v/>
      </c>
      <c r="IX9" s="161">
        <f>IF($FG9="","",IFERROR(VLOOKUP($FG9,$BI$2:$BL$15,3,FALSE),""))</f>
        <v/>
      </c>
      <c r="IY9" s="161">
        <f>IF($FH9="","",IFERROR(VLOOKUP($FH9,$BI$2:$BL$15,3,FALSE),""))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SUBSTITUTE(SUBSTITUTE(SUBSTITUTE("Inescapável","~","~~"),"*","~*"),"?","~?"),'DADOS_MELHORIAS'!$AG$2:$AL$113,2,FALSE),"")&lt;&gt;"",COUNTIF($RB$9:$RJ$9,IFERROR(VLOOKUP(SUBSTITUTE(SUBSTITUTE(SUBSTITUTE("Inescapável","~","~~"),"*","~*"),"?","~?"),'DADOS_MELHORIAS'!$AG$2:$AL$113,2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IFERROR(MATCH($MU9,$V$2:$V$11,0),0)</f>
        <v/>
      </c>
      <c r="NK9" s="161">
        <f>IFERROR(VLOOKUP(SUBSTITUTE(SUBSTITUTE(SUBSTITUTE($MX9,"~","~~"),"*","~*"),"?","~?"),'DADOS_MELHORIAS'!$AG$2:$AL$113,2,FALSE),"")</f>
        <v/>
      </c>
      <c r="NL9" s="161">
        <f>IFERROR(VLOOKUP(SUBSTITUTE(SUBSTITUTE(SUBSTITUTE($MY9,"~","~~"),"*","~*"),"?","~?"),'DADOS_MELHORIAS'!$AG$2:$AL$113,2,FALSE),"")</f>
        <v/>
      </c>
      <c r="NM9" s="161">
        <f>IFERROR(VLOOKUP(SUBSTITUTE(SUBSTITUTE(SUBSTITUTE($MZ9,"~","~~"),"*","~*"),"?","~?"),'DADOS_MELHORIAS'!$AG$2:$AL$113,2,FALSE),"")</f>
        <v/>
      </c>
      <c r="NN9" s="161">
        <f>IFERROR(VLOOKUP(SUBSTITUTE(SUBSTITUTE(SUBSTITUTE($NA9,"~","~~"),"*","~*"),"?","~?"),'DADOS_MELHORIAS'!$AG$2:$AL$113,2,FALSE),"")</f>
        <v/>
      </c>
      <c r="NO9" s="161">
        <f>IFERROR(VLOOKUP(SUBSTITUTE(SUBSTITUTE(SUBSTITUTE($MX9,"~","~~"),"*","~*"),"?","~?"),'DADOS_MELHORIAS'!$AG$2:$AL$113,3,FALSE),0)</f>
        <v/>
      </c>
      <c r="NP9" s="161">
        <f>IFERROR(VLOOKUP(SUBSTITUTE(SUBSTITUTE(SUBSTITUTE($MY9,"~","~~"),"*","~*"),"?","~?"),'DADOS_MELHORIAS'!$AG$2:$AL$113,3,FALSE),0)</f>
        <v/>
      </c>
      <c r="NQ9" s="161">
        <f>IFERROR(VLOOKUP(SUBSTITUTE(SUBSTITUTE(SUBSTITUTE($MZ9,"~","~~"),"*","~*"),"?","~?"),'DADOS_MELHORIAS'!$AG$2:$AL$113,3,FALSE),0)</f>
        <v/>
      </c>
      <c r="NR9" s="161">
        <f>IFERROR(VLOOKUP(SUBSTITUTE(SUBSTITUTE(SUBSTITUTE($NA9,"~","~~"),"*","~*"),"?","~?"),'DADOS_MELHORIAS'!$AG$2:$AL$113,3,FALSE),0)</f>
        <v/>
      </c>
      <c r="NS9" s="161">
        <f>IF($MS9=0,0,IF($NJ9=0,0,INDEX($X$2:$X$11,$NJ9)))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IF($NJ9=0,0,IF(INDEX($W$2:$W$11,$NJ9)="",0,IF((COUNTIF(INDEX($EL$2:$EP$13,$MO9,0),INDEX($W$2:$W$11,$NJ9))+COUNTIF(INDEX($QV$2:$QY$13,$MO9,0),INDEX($W$2:$W$11,$NJ9)))=0,1,0)))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1">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f>
        <v/>
      </c>
      <c r="OE9" s="161">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1">
        <f>IF($NJ9=0,0,INDEX($Y$2:$Y$11,$NJ9))</f>
        <v/>
      </c>
      <c r="OG9" s="161">
        <f>IF($NJ9=0,0,INDEX($Z$2:$Z$11,$NJ9))</f>
        <v/>
      </c>
      <c r="OH9" s="161">
        <f>IF($NJ9=0,0,INDEX($AB$2:$AB$11,$NJ9))</f>
        <v/>
      </c>
      <c r="OI9" s="161">
        <f>IFERROR(VLOOKUP(SUBSTITUTE(SUBSTITUTE(SUBSTITUTE($NB9,"~","~~"),"*","~*"),"?","~?"),'DADOS_RESTRICOES'!$M$2:$Q$54,3,FALSE),0)</f>
        <v/>
      </c>
      <c r="OJ9" s="161">
        <f>IFERROR(VLOOKUP(SUBSTITUTE(SUBSTITUTE(SUBSTITUTE($NC9,"~","~~"),"*","~*"),"?","~?"),'DADOS_RESTRICOES'!$M$2:$Q$54,3,FALSE),0)</f>
        <v/>
      </c>
      <c r="OK9" s="161">
        <f>IFERROR(VLOOKUP(SUBSTITUTE(SUBSTITUTE(SUBSTITUTE($NB9,"~","~~"),"*","~*"),"?","~?"),'DADOS_RESTRICOES'!$M$2:$Q$54,2,FALSE),"")</f>
        <v/>
      </c>
      <c r="OL9" s="161">
        <f>IFERROR(VLOOKUP(SUBSTITUTE(SUBSTITUTE(SUBSTITUTE($NC9,"~","~~"),"*","~*"),"?","~?"),'DADOS_RESTRICOES'!$M$2:$Q$54,2,FALSE),"")</f>
        <v/>
      </c>
      <c r="OM9" s="161">
        <f>COUNTIF($NS9:$NW9,1)</f>
        <v/>
      </c>
      <c r="ON9" s="161">
        <f>COUNTIF($NS9:$NW9,2)</f>
        <v/>
      </c>
      <c r="OO9" s="161">
        <f>COUNTIF($NS9:$NW9,3)</f>
        <v/>
      </c>
      <c r="OP9" s="161">
        <f>COUNTIF($NS9:$NW9,4)</f>
        <v/>
      </c>
      <c r="OQ9" s="161">
        <f>COUNTIF($NS9:$NW9,5)</f>
        <v/>
      </c>
      <c r="OR9" s="161">
        <f>COUNTIF($NS9:$NW9,6)</f>
        <v/>
      </c>
      <c r="OS9" s="161">
        <f>COUNTIF($OI9:$OJ9,1)</f>
        <v/>
      </c>
      <c r="OT9" s="161">
        <f>COUNTIF($OI9:$OJ9,2)+$OF9</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IF($MS9=0,0,(IF(COUNTIF($RK9:$RN9,"Salto")&gt;0,1,0)+IF(COUNTIF($RK9:$RN9,"Queima")&gt;0,1,0)+IF(COUNTIF($RK9:$RN9,"Estilhaço")&gt;0,1,0))*FLOOR($PD9/2,1))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dela",IF(COUNTIF($OK9:$OL9,"Atrasar")&gt;0,"Sua Ação Completa",IF(COUNTIF($RK9:$RN9,"Rápido")&gt;0,"Sua Bônus",IF(COUNTIF($RK9:$RN9,"Reação")&gt;0,"Sua Reação","Sua Padrão")))&amp;" + a básica dela"&amp;IF(COUNTIF($RK9:$RN9,"Reação")&gt;0," e a coletiva","")&amp;IF(COUNTIF($OK9:$OL9,"Carregar")&gt;0," · em dois turnos","")))</f>
        <v/>
      </c>
      <c r="QC9" s="161">
        <f>IF($MW9&lt;&gt;"",$MW9,IF($NJ9=0,"",INDEX($AA$2:$AA$11,$NJ9)))</f>
        <v/>
      </c>
      <c r="QD9" s="161">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COUNTIF($RK9:$RN9,"Longe")+3*COUNTIF($RK9:$RN9,"Muito Longe")</f>
        <v/>
      </c>
      <c r="QG9" s="161">
        <f>COUNTIF($RK9:$RN9,"Maior")+3*COUNTIF($RK9:$RN9,"Muito Maior")</f>
        <v/>
      </c>
      <c r="QH9" s="161">
        <f>IF($NJ9=0,0,CHOOSE(1+INDEX($AC$2:$AC$11,$NJ9),0,$QF9,$QG9,$QF9+$QG9))</f>
        <v/>
      </c>
      <c r="QI9" s="161">
        <f>IF($NJ9=0,0,CHOOSE(1+INDEX($AD$2:$AD$11,$NJ9),0,$QF9,$QG9,$QF9+$QG9))</f>
        <v/>
      </c>
      <c r="QJ9" s="161">
        <f>IF(OR($ND9=0,$NJ9=0),"",INDEX($AI$2:$AN$41,($NJ9-1)*4+IF($MS9=0,1,IF($MS9&lt;=5,2,IF($MS9=6,3,4))),1+MIN(5,$QH9))&amp;INDEX($AO$2:$AT$41,($NJ9-1)*4+IF($MS9=0,1,IF($MS9&lt;=5,2,IF($MS9=6,3,4))),1+MIN(5,$QI9))&amp;IF(INDEX($AE$2:$AE$11,$NJ9)=1,IF(COUNTIF($RK9:$RN9,"Mais Um")&gt;0," · +"&amp;COUNTIF($RK9:$RN9,"Mais Um")&amp;IF(COUNTIF($RK9:$RN9,"Mais Um")&gt;1," alvos"," alvo"),"")&amp;IF(COUNTIF($RK9:$RN9,"Rajada")&gt;0,IF($MS9=0,"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Principal",'CONFIGURAÇÃO'!$G$144,IF(OR(DADOS_INVOC!$DB$4="Parceria",DADOS_INVOC!$DB$4="Múltiplas Invocações"),'CONFIGURAÇÃO'!$G$142,'CONFIGURAÇÃO'!$G$140))+IF($QZ$9="Não autônoma",'CONFIGURAÇÃO'!$G$145,0)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IF($DF10="Corpo amaldiçoado de criação",1,0)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IF(AND($DF10="Shikigami de criação",$DI10="Com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Principal",'CONFIGURAÇÃO'!$G$143,IF(OR(DADOS_INVOC!$DB$4="Parceria",DADOS_INVOC!$DB$4="Múltiplas Invocações"),'CONFIGURAÇÃO'!$G$141,'CONFIGURAÇÃO'!$G$139))+IF($QZ$10="Não autônoma",'CONFIGURAÇÃO'!$G$145,0)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SUBSTITUTE(SUBSTITUTE(SUBSTITUTE($EQ10,"~","~~"),"*","~*"),"?","~?"),'DADOS_PROGRESSAO'!$AG$2:$AH$34,2,FALSE),$BU$2:$BU$6,0))+$DB$3)&gt;=0,"+","−")&amp;ABS((INDEX($FR10:$FV10,1,MATCH(VLOOKUP(SUBSTITUTE(SUBSTITUTE(SUBSTITUTE($EQ10,"~","~~"),"*","~*"),"?","~?"),'DADOS_PROGRESSAO'!$AG$2:$AH$34,2,FALSE),$BU$2:$BU$6,0))+$DB$3)),""))</f>
        <v/>
      </c>
      <c r="HV10" s="161">
        <f>IF($ER10="","",IFERROR(IF((INDEX($FR10:$FV10,1,MATCH(VLOOKUP(SUBSTITUTE(SUBSTITUTE(SUBSTITUTE($ER10,"~","~~"),"*","~*"),"?","~?"),'DADOS_PROGRESSAO'!$AG$2:$AH$34,2,FALSE),$BU$2:$BU$6,0))+$DB$3)&gt;=0,"+","−")&amp;ABS((INDEX($FR10:$FV10,1,MATCH(VLOOKUP(SUBSTITUTE(SUBSTITUTE(SUBSTITUTE($ER10,"~","~~"),"*","~*"),"?","~?"),'DADOS_PROGRESSAO'!$AG$2:$AH$34,2,FALSE),$BU$2:$BU$6,0))+$DB$3)),""))</f>
        <v/>
      </c>
      <c r="HW10" s="161">
        <f>IF($ES10="","",IFERROR(IF((INDEX($FR10:$FV10,1,MATCH(VLOOKUP(SUBSTITUTE(SUBSTITUTE(SUBSTITUTE($ES10,"~","~~"),"*","~*"),"?","~?"),'DADOS_PROGRESSAO'!$AG$2:$AH$34,2,FALSE),$BU$2:$BU$6,0))+$DB$3)&gt;=0,"+","−")&amp;ABS((INDEX($FR10:$FV10,1,MATCH(VLOOKUP(SUBSTITUTE(SUBSTITUTE(SUBSTITUTE($ES10,"~","~~"),"*","~*"),"?","~?"),'DADOS_PROGRESSAO'!$AG$2:$AH$34,2,FALSE),$BU$2:$BU$6,0))+$DB$3)),""))</f>
        <v/>
      </c>
      <c r="HX10" s="161">
        <f>IF($ET10="","",IFERROR(IF((INDEX($FR10:$FV10,1,MATCH(VLOOKUP(SUBSTITUTE(SUBSTITUTE(SUBSTITUTE($ET10,"~","~~"),"*","~*"),"?","~?"),'DADOS_PROGRESSAO'!$AG$2:$AH$34,2,FALSE),$BU$2:$BU$6,0))+$DB$3)&gt;=0,"+","−")&amp;ABS((INDEX($FR10:$FV10,1,MATCH(VLOOKUP(SUBSTITUTE(SUBSTITUTE(SUBSTITUTE($ET10,"~","~~"),"*","~*"),"?","~?"),'DADOS_PROGRESSAO'!$AG$2:$AH$34,2,FALSE),$BU$2:$BU$6,0))+$DB$3)),""))</f>
        <v/>
      </c>
      <c r="HY10" s="161">
        <f>IF($EU10="","",IFERROR(IF((INDEX($FR10:$FV10,1,MATCH(VLOOKUP(SUBSTITUTE(SUBSTITUTE(SUBSTITUTE($EU10,"~","~~"),"*","~*"),"?","~?"),'DADOS_PROGRESSAO'!$AG$2:$AH$34,2,FALSE),$BU$2:$BU$6,0))+$DB$3)&gt;=0,"+","−")&amp;ABS((INDEX($FR10:$FV10,1,MATCH(VLOOKUP(SUBSTITUTE(SUBSTITUTE(SUBSTITUTE($EU10,"~","~~"),"*","~*"),"?","~?"),'DADOS_PROGRESSAO'!$AG$2:$AH$34,2,FALSE),$BU$2:$BU$6,0))+$DB$3)),""))</f>
        <v/>
      </c>
      <c r="HZ10" s="161">
        <f>IF($EV10="","",IFERROR(IF((INDEX($FR10:$FV10,1,MATCH(VLOOKUP(SUBSTITUTE(SUBSTITUTE(SUBSTITUTE($EV10,"~","~~"),"*","~*"),"?","~?"),'DADOS_PROGRESSAO'!$AG$2:$AH$34,2,FALSE),$BU$2:$BU$6,0))+$DB$3)&gt;=0,"+","−")&amp;ABS((INDEX($FR10:$FV10,1,MATCH(VLOOKUP(SUBSTITUTE(SUBSTITUTE(SUBSTITUTE($EV10,"~","~~"),"*","~*"),"?","~?"),'DADOS_PROGRESSAO'!$AG$2:$AH$34,2,FALSE),$BU$2:$BU$6,0))+$DB$3)),""))</f>
        <v/>
      </c>
      <c r="IA10" s="161">
        <f>IF($EW10="","",IFERROR(IF((INDEX($FR10:$FV10,1,MATCH(VLOOKUP(SUBSTITUTE(SUBSTITUTE(SUBSTITUTE($EW10,"~","~~"),"*","~*"),"?","~?"),'DADOS_PROGRESSAO'!$AG$2:$AH$34,2,FALSE),$BU$2:$BU$6,0))+$DB$3)&gt;=0,"+","−")&amp;ABS((INDEX($FR10:$FV10,1,MATCH(VLOOKUP(SUBSTITUTE(SUBSTITUTE(SUBSTITUTE($EW10,"~","~~"),"*","~*"),"?","~?"),'DADOS_PROGRESSAO'!$AG$2:$AH$34,2,FALSE),$BU$2:$BU$6,0))+$DB$3)),""))</f>
        <v/>
      </c>
      <c r="IB10" s="161">
        <f>IF($DF10="Maldição domada","RESERVA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IFERROR(VLOOKUP($EX10,$BI$2:$BL$15,2,FALSE),0)</f>
        <v/>
      </c>
      <c r="IH10" s="161">
        <f>IFERROR(VLOOKUP($EY10,$BI$2:$BL$15,2,FALSE),0)</f>
        <v/>
      </c>
      <c r="II10" s="161">
        <f>IFERROR(VLOOKUP($EZ10,$BI$2:$BL$15,2,FALSE),0)</f>
        <v/>
      </c>
      <c r="IJ10" s="161">
        <f>IFERROR(VLOOKUP($FA10,$BI$2:$BL$15,2,FALSE),0)</f>
        <v/>
      </c>
      <c r="IK10" s="161">
        <f>IFERROR(VLOOKUP($FB10,$BI$2:$BL$15,2,FALSE),0)</f>
        <v/>
      </c>
      <c r="IL10" s="161">
        <f>IFERROR(VLOOKUP($FC10,$BI$2:$BL$15,2,FALSE),0)</f>
        <v/>
      </c>
      <c r="IM10" s="161">
        <f>IFERROR(VLOOKUP($FD10,$BI$2:$BL$15,2,FALSE),0)</f>
        <v/>
      </c>
      <c r="IN10" s="161">
        <f>IFERROR(VLOOKUP($FE10,$BI$2:$BL$15,2,FALSE),0)</f>
        <v/>
      </c>
      <c r="IO10" s="161">
        <f>IF($EX10="","",IF(1&gt;$FO10,"⚠ Este talento abre no nível 1",IF($IG10&gt;1,"⚠ Categoria "&amp;$IG10&amp;": este ganho vai até a 1 · ","")&amp;IFERROR(VLOOKUP($EX10,$BI$2:$BL$15,3,FALSE),"")))</f>
        <v/>
      </c>
      <c r="IP10" s="161">
        <f>IF($EY10="","",IF(6&gt;$FO10,"⚠ Este talento abre no nível 6",IF($IH10&gt;1,"⚠ Categoria "&amp;$IH10&amp;": este ganho vai até a 1 · ","")&amp;IFERROR(VLOOKUP($EY10,$BI$2:$BL$15,3,FALSE),"")))</f>
        <v/>
      </c>
      <c r="IQ10" s="161">
        <f>IF($EZ10="","",IF(10&gt;$FO10,"⚠ Este talento abre no nível 10",IF($II10&gt;2,"⚠ Categoria "&amp;$II10&amp;": este ganho vai até a 2 · ","")&amp;IFERROR(VLOOKUP($EZ10,$BI$2:$BL$15,3,FALSE),"")))</f>
        <v/>
      </c>
      <c r="IR10" s="161">
        <f>IF($FA10="","",IF(14&gt;$FO10,"⚠ Este talento abre no nível 14",IF($IJ10&gt;3,"⚠ Categoria "&amp;$IJ10&amp;": este ganho vai até a 3 · ","")&amp;IFERROR(VLOOKUP($FA10,$BI$2:$BL$15,3,FALSE),"")))</f>
        <v/>
      </c>
      <c r="IS10" s="161">
        <f>IF($FB10="","",IF(18&gt;$FO10,"⚠ Este talento abre no nível 18",IF($IK10&gt;3,"⚠ Categoria "&amp;$IK10&amp;": este ganho vai até a 3 · ","")&amp;IFERROR(VLOOKUP($FB10,$BI$2:$BL$15,3,FALSE),"")))</f>
        <v/>
      </c>
      <c r="IT10" s="161">
        <f>IF($FC10="","",IF(22&gt;$FO10,"⚠ Este talento abre no nível 22",IF($IL10&gt;3,"⚠ Categoria "&amp;$IL10&amp;": este ganho vai até a 3 · ","")&amp;IFERROR(VLOOKUP($FC10,$BI$2:$BL$15,3,FALSE),"")))</f>
        <v/>
      </c>
      <c r="IU10" s="161">
        <f>IF($FD10="","",IF(26&gt;$FO10,"⚠ Este talento abre no nível 26",IF($IM10&gt;3,"⚠ Categoria "&amp;$IM10&amp;": este ganho vai até a 3 · ","")&amp;IFERROR(VLOOKUP($FD10,$BI$2:$BL$15,3,FALSE),"")))</f>
        <v/>
      </c>
      <c r="IV10" s="161">
        <f>IF($FE10="","",IF(30&gt;$FO10,"⚠ Este talento abre no nível 30",IF($IN10&gt;3,"⚠ Categoria "&amp;$IN10&amp;": este ganho vai até a 3 · ","")&amp;IFERROR(VLOOKUP($FE10,$BI$2:$BL$15,3,FALSE),"")))</f>
        <v/>
      </c>
      <c r="IW10" s="161">
        <f>IF($FF10="","",IFERROR(VLOOKUP($FF10,$BI$2:$BL$15,3,FALSE),""))</f>
        <v/>
      </c>
      <c r="IX10" s="161">
        <f>IF($FG10="","",IFERROR(VLOOKUP($FG10,$BI$2:$BL$15,3,FALSE),""))</f>
        <v/>
      </c>
      <c r="IY10" s="161">
        <f>IF($FH10="","",IFERROR(VLOOKUP($FH10,$BI$2:$BL$15,3,FALSE),""))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SUBSTITUTE(SUBSTITUTE(SUBSTITUTE("Inescapável","~","~~"),"*","~*"),"?","~?"),'DADOS_MELHORIAS'!$AG$2:$AL$113,2,FALSE),"")&lt;&gt;"",COUNTIF($RB$10:$RJ$10,IFERROR(VLOOKUP(SUBSTITUTE(SUBSTITUTE(SUBSTITUTE("Inescapável","~","~~"),"*","~*"),"?","~?"),'DADOS_MELHORIAS'!$AG$2:$AL$113,2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IFERROR(MATCH($MU10,$V$2:$V$11,0),0)</f>
        <v/>
      </c>
      <c r="NK10" s="161">
        <f>IFERROR(VLOOKUP(SUBSTITUTE(SUBSTITUTE(SUBSTITUTE($MX10,"~","~~"),"*","~*"),"?","~?"),'DADOS_MELHORIAS'!$AG$2:$AL$113,2,FALSE),"")</f>
        <v/>
      </c>
      <c r="NL10" s="161">
        <f>IFERROR(VLOOKUP(SUBSTITUTE(SUBSTITUTE(SUBSTITUTE($MY10,"~","~~"),"*","~*"),"?","~?"),'DADOS_MELHORIAS'!$AG$2:$AL$113,2,FALSE),"")</f>
        <v/>
      </c>
      <c r="NM10" s="161">
        <f>IFERROR(VLOOKUP(SUBSTITUTE(SUBSTITUTE(SUBSTITUTE($MZ10,"~","~~"),"*","~*"),"?","~?"),'DADOS_MELHORIAS'!$AG$2:$AL$113,2,FALSE),"")</f>
        <v/>
      </c>
      <c r="NN10" s="161">
        <f>IFERROR(VLOOKUP(SUBSTITUTE(SUBSTITUTE(SUBSTITUTE($NA10,"~","~~"),"*","~*"),"?","~?"),'DADOS_MELHORIAS'!$AG$2:$AL$113,2,FALSE),"")</f>
        <v/>
      </c>
      <c r="NO10" s="161">
        <f>IFERROR(VLOOKUP(SUBSTITUTE(SUBSTITUTE(SUBSTITUTE($MX10,"~","~~"),"*","~*"),"?","~?"),'DADOS_MELHORIAS'!$AG$2:$AL$113,3,FALSE),0)</f>
        <v/>
      </c>
      <c r="NP10" s="161">
        <f>IFERROR(VLOOKUP(SUBSTITUTE(SUBSTITUTE(SUBSTITUTE($MY10,"~","~~"),"*","~*"),"?","~?"),'DADOS_MELHORIAS'!$AG$2:$AL$113,3,FALSE),0)</f>
        <v/>
      </c>
      <c r="NQ10" s="161">
        <f>IFERROR(VLOOKUP(SUBSTITUTE(SUBSTITUTE(SUBSTITUTE($MZ10,"~","~~"),"*","~*"),"?","~?"),'DADOS_MELHORIAS'!$AG$2:$AL$113,3,FALSE),0)</f>
        <v/>
      </c>
      <c r="NR10" s="161">
        <f>IFERROR(VLOOKUP(SUBSTITUTE(SUBSTITUTE(SUBSTITUTE($NA10,"~","~~"),"*","~*"),"?","~?"),'DADOS_MELHORIAS'!$AG$2:$AL$113,3,FALSE),0)</f>
        <v/>
      </c>
      <c r="NS10" s="161">
        <f>IF($MS10=0,0,IF($NJ10=0,0,INDEX($X$2:$X$11,$NJ10)))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IF($NJ10=0,0,IF(INDEX($W$2:$W$11,$NJ10)="",0,IF((COUNTIF(INDEX($EL$2:$EP$13,$MO10,0),INDEX($W$2:$W$11,$NJ10))+COUNTIF(INDEX($QV$2:$QY$13,$MO10,0),INDEX($W$2:$W$11,$NJ10)))=0,1,0)))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1">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f>
        <v/>
      </c>
      <c r="OE10" s="161">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1">
        <f>IF($NJ10=0,0,INDEX($Y$2:$Y$11,$NJ10))</f>
        <v/>
      </c>
      <c r="OG10" s="161">
        <f>IF($NJ10=0,0,INDEX($Z$2:$Z$11,$NJ10))</f>
        <v/>
      </c>
      <c r="OH10" s="161">
        <f>IF($NJ10=0,0,INDEX($AB$2:$AB$11,$NJ10))</f>
        <v/>
      </c>
      <c r="OI10" s="161">
        <f>IFERROR(VLOOKUP(SUBSTITUTE(SUBSTITUTE(SUBSTITUTE($NB10,"~","~~"),"*","~*"),"?","~?"),'DADOS_RESTRICOES'!$M$2:$Q$54,3,FALSE),0)</f>
        <v/>
      </c>
      <c r="OJ10" s="161">
        <f>IFERROR(VLOOKUP(SUBSTITUTE(SUBSTITUTE(SUBSTITUTE($NC10,"~","~~"),"*","~*"),"?","~?"),'DADOS_RESTRICOES'!$M$2:$Q$54,3,FALSE),0)</f>
        <v/>
      </c>
      <c r="OK10" s="161">
        <f>IFERROR(VLOOKUP(SUBSTITUTE(SUBSTITUTE(SUBSTITUTE($NB10,"~","~~"),"*","~*"),"?","~?"),'DADOS_RESTRICOES'!$M$2:$Q$54,2,FALSE),"")</f>
        <v/>
      </c>
      <c r="OL10" s="161">
        <f>IFERROR(VLOOKUP(SUBSTITUTE(SUBSTITUTE(SUBSTITUTE($NC10,"~","~~"),"*","~*"),"?","~?"),'DADOS_RESTRICOES'!$M$2:$Q$54,2,FALSE),"")</f>
        <v/>
      </c>
      <c r="OM10" s="161">
        <f>COUNTIF($NS10:$NW10,1)</f>
        <v/>
      </c>
      <c r="ON10" s="161">
        <f>COUNTIF($NS10:$NW10,2)</f>
        <v/>
      </c>
      <c r="OO10" s="161">
        <f>COUNTIF($NS10:$NW10,3)</f>
        <v/>
      </c>
      <c r="OP10" s="161">
        <f>COUNTIF($NS10:$NW10,4)</f>
        <v/>
      </c>
      <c r="OQ10" s="161">
        <f>COUNTIF($NS10:$NW10,5)</f>
        <v/>
      </c>
      <c r="OR10" s="161">
        <f>COUNTIF($NS10:$NW10,6)</f>
        <v/>
      </c>
      <c r="OS10" s="161">
        <f>COUNTIF($OI10:$OJ10,1)</f>
        <v/>
      </c>
      <c r="OT10" s="161">
        <f>COUNTIF($OI10:$OJ10,2)+$OF10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IF($MS10=0,0,(IF(COUNTIF($RK10:$RN10,"Salto")&gt;0,1,0)+IF(COUNTIF($RK10:$RN10,"Queima")&gt;0,1,0)+IF(COUNTIF($RK10:$RN10,"Estilhaço")&gt;0,1,0))*FLOOR($PD10/2,1))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dela",IF(COUNTIF($OK10:$OL10,"Atrasar")&gt;0,"Sua Ação Completa",IF(COUNTIF($RK10:$RN10,"Rápido")&gt;0,"Sua Bônus",IF(COUNTIF($RK10:$RN10,"Reação")&gt;0,"Sua Reação","Sua Padrão")))&amp;" + a básica dela"&amp;IF(COUNTIF($RK10:$RN10,"Reação")&gt;0," e a coletiva","")&amp;IF(COUNTIF($OK10:$OL10,"Carregar")&gt;0," · em dois turnos","")))</f>
        <v/>
      </c>
      <c r="QC10" s="161">
        <f>IF($MW10&lt;&gt;"",$MW10,IF($NJ10=0,"",INDEX($AA$2:$AA$11,$NJ10)))</f>
        <v/>
      </c>
      <c r="QD10" s="161">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COUNTIF($RK10:$RN10,"Longe")+3*COUNTIF($RK10:$RN10,"Muito Longe")</f>
        <v/>
      </c>
      <c r="QG10" s="161">
        <f>COUNTIF($RK10:$RN10,"Maior")+3*COUNTIF($RK10:$RN10,"Muito Maior")</f>
        <v/>
      </c>
      <c r="QH10" s="161">
        <f>IF($NJ10=0,0,CHOOSE(1+INDEX($AC$2:$AC$11,$NJ10),0,$QF10,$QG10,$QF10+$QG10))</f>
        <v/>
      </c>
      <c r="QI10" s="161">
        <f>IF($NJ10=0,0,CHOOSE(1+INDEX($AD$2:$AD$11,$NJ10),0,$QF10,$QG10,$QF10+$QG10))</f>
        <v/>
      </c>
      <c r="QJ10" s="161">
        <f>IF(OR($ND10=0,$NJ10=0),"",INDEX($AI$2:$AN$41,($NJ10-1)*4+IF($MS10=0,1,IF($MS10&lt;=5,2,IF($MS10=6,3,4))),1+MIN(5,$QH10))&amp;INDEX($AO$2:$AT$41,($NJ10-1)*4+IF($MS10=0,1,IF($MS10&lt;=5,2,IF($MS10=6,3,4))),1+MIN(5,$QI10))&amp;IF(INDEX($AE$2:$AE$11,$NJ10)=1,IF(COUNTIF($RK10:$RN10,"Mais Um")&gt;0," · +"&amp;COUNTIF($RK10:$RN10,"Mais Um")&amp;IF(COUNTIF($RK10:$RN10,"Mais Um")&gt;1," alvos"," alvo"),"")&amp;IF(COUNTIF($RK10:$RN10,"Rajada")&gt;0,IF($MS10=0,"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Principal",'CONFIGURAÇÃO'!$G$144,IF(OR(DADOS_INVOC!$DB$4="Parceria",DADOS_INVOC!$DB$4="Múltiplas Invocações"),'CONFIGURAÇÃO'!$G$142,'CONFIGURAÇÃO'!$G$140))+IF($QZ$10="Não autônoma",'CONFIGURAÇÃO'!$G$145,0)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IF($DF11="Corpo amaldiçoado de criação",1,0)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IF(AND($DF11="Shikigami de criação",$DI11="Com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Principal",'CONFIGURAÇÃO'!$G$143,IF(OR(DADOS_INVOC!$DB$4="Parceria",DADOS_INVOC!$DB$4="Múltiplas Invocações"),'CONFIGURAÇÃO'!$G$141,'CONFIGURAÇÃO'!$G$139))+IF($QZ$11="Não autônoma",'CONFIGURAÇÃO'!$G$145,0)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SUBSTITUTE(SUBSTITUTE(SUBSTITUTE($EQ11,"~","~~"),"*","~*"),"?","~?"),'DADOS_PROGRESSAO'!$AG$2:$AH$34,2,FALSE),$BU$2:$BU$6,0))+$DB$3)&gt;=0,"+","−")&amp;ABS((INDEX($FR11:$FV11,1,MATCH(VLOOKUP(SUBSTITUTE(SUBSTITUTE(SUBSTITUTE($EQ11,"~","~~"),"*","~*"),"?","~?"),'DADOS_PROGRESSAO'!$AG$2:$AH$34,2,FALSE),$BU$2:$BU$6,0))+$DB$3)),""))</f>
        <v/>
      </c>
      <c r="HV11" s="161">
        <f>IF($ER11="","",IFERROR(IF((INDEX($FR11:$FV11,1,MATCH(VLOOKUP(SUBSTITUTE(SUBSTITUTE(SUBSTITUTE($ER11,"~","~~"),"*","~*"),"?","~?"),'DADOS_PROGRESSAO'!$AG$2:$AH$34,2,FALSE),$BU$2:$BU$6,0))+$DB$3)&gt;=0,"+","−")&amp;ABS((INDEX($FR11:$FV11,1,MATCH(VLOOKUP(SUBSTITUTE(SUBSTITUTE(SUBSTITUTE($ER11,"~","~~"),"*","~*"),"?","~?"),'DADOS_PROGRESSAO'!$AG$2:$AH$34,2,FALSE),$BU$2:$BU$6,0))+$DB$3)),""))</f>
        <v/>
      </c>
      <c r="HW11" s="161">
        <f>IF($ES11="","",IFERROR(IF((INDEX($FR11:$FV11,1,MATCH(VLOOKUP(SUBSTITUTE(SUBSTITUTE(SUBSTITUTE($ES11,"~","~~"),"*","~*"),"?","~?"),'DADOS_PROGRESSAO'!$AG$2:$AH$34,2,FALSE),$BU$2:$BU$6,0))+$DB$3)&gt;=0,"+","−")&amp;ABS((INDEX($FR11:$FV11,1,MATCH(VLOOKUP(SUBSTITUTE(SUBSTITUTE(SUBSTITUTE($ES11,"~","~~"),"*","~*"),"?","~?"),'DADOS_PROGRESSAO'!$AG$2:$AH$34,2,FALSE),$BU$2:$BU$6,0))+$DB$3)),""))</f>
        <v/>
      </c>
      <c r="HX11" s="161">
        <f>IF($ET11="","",IFERROR(IF((INDEX($FR11:$FV11,1,MATCH(VLOOKUP(SUBSTITUTE(SUBSTITUTE(SUBSTITUTE($ET11,"~","~~"),"*","~*"),"?","~?"),'DADOS_PROGRESSAO'!$AG$2:$AH$34,2,FALSE),$BU$2:$BU$6,0))+$DB$3)&gt;=0,"+","−")&amp;ABS((INDEX($FR11:$FV11,1,MATCH(VLOOKUP(SUBSTITUTE(SUBSTITUTE(SUBSTITUTE($ET11,"~","~~"),"*","~*"),"?","~?"),'DADOS_PROGRESSAO'!$AG$2:$AH$34,2,FALSE),$BU$2:$BU$6,0))+$DB$3)),""))</f>
        <v/>
      </c>
      <c r="HY11" s="161">
        <f>IF($EU11="","",IFERROR(IF((INDEX($FR11:$FV11,1,MATCH(VLOOKUP(SUBSTITUTE(SUBSTITUTE(SUBSTITUTE($EU11,"~","~~"),"*","~*"),"?","~?"),'DADOS_PROGRESSAO'!$AG$2:$AH$34,2,FALSE),$BU$2:$BU$6,0))+$DB$3)&gt;=0,"+","−")&amp;ABS((INDEX($FR11:$FV11,1,MATCH(VLOOKUP(SUBSTITUTE(SUBSTITUTE(SUBSTITUTE($EU11,"~","~~"),"*","~*"),"?","~?"),'DADOS_PROGRESSAO'!$AG$2:$AH$34,2,FALSE),$BU$2:$BU$6,0))+$DB$3)),""))</f>
        <v/>
      </c>
      <c r="HZ11" s="161">
        <f>IF($EV11="","",IFERROR(IF((INDEX($FR11:$FV11,1,MATCH(VLOOKUP(SUBSTITUTE(SUBSTITUTE(SUBSTITUTE($EV11,"~","~~"),"*","~*"),"?","~?"),'DADOS_PROGRESSAO'!$AG$2:$AH$34,2,FALSE),$BU$2:$BU$6,0))+$DB$3)&gt;=0,"+","−")&amp;ABS((INDEX($FR11:$FV11,1,MATCH(VLOOKUP(SUBSTITUTE(SUBSTITUTE(SUBSTITUTE($EV11,"~","~~"),"*","~*"),"?","~?"),'DADOS_PROGRESSAO'!$AG$2:$AH$34,2,FALSE),$BU$2:$BU$6,0))+$DB$3)),""))</f>
        <v/>
      </c>
      <c r="IA11" s="161">
        <f>IF($EW11="","",IFERROR(IF((INDEX($FR11:$FV11,1,MATCH(VLOOKUP(SUBSTITUTE(SUBSTITUTE(SUBSTITUTE($EW11,"~","~~"),"*","~*"),"?","~?"),'DADOS_PROGRESSAO'!$AG$2:$AH$34,2,FALSE),$BU$2:$BU$6,0))+$DB$3)&gt;=0,"+","−")&amp;ABS((INDEX($FR11:$FV11,1,MATCH(VLOOKUP(SUBSTITUTE(SUBSTITUTE(SUBSTITUTE($EW11,"~","~~"),"*","~*"),"?","~?"),'DADOS_PROGRESSAO'!$AG$2:$AH$34,2,FALSE),$BU$2:$BU$6,0))+$DB$3)),""))</f>
        <v/>
      </c>
      <c r="IB11" s="161">
        <f>IF($DF11="Maldição domada","RESERVA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IFERROR(VLOOKUP($EX11,$BI$2:$BL$15,2,FALSE),0)</f>
        <v/>
      </c>
      <c r="IH11" s="161">
        <f>IFERROR(VLOOKUP($EY11,$BI$2:$BL$15,2,FALSE),0)</f>
        <v/>
      </c>
      <c r="II11" s="161">
        <f>IFERROR(VLOOKUP($EZ11,$BI$2:$BL$15,2,FALSE),0)</f>
        <v/>
      </c>
      <c r="IJ11" s="161">
        <f>IFERROR(VLOOKUP($FA11,$BI$2:$BL$15,2,FALSE),0)</f>
        <v/>
      </c>
      <c r="IK11" s="161">
        <f>IFERROR(VLOOKUP($FB11,$BI$2:$BL$15,2,FALSE),0)</f>
        <v/>
      </c>
      <c r="IL11" s="161">
        <f>IFERROR(VLOOKUP($FC11,$BI$2:$BL$15,2,FALSE),0)</f>
        <v/>
      </c>
      <c r="IM11" s="161">
        <f>IFERROR(VLOOKUP($FD11,$BI$2:$BL$15,2,FALSE),0)</f>
        <v/>
      </c>
      <c r="IN11" s="161">
        <f>IFERROR(VLOOKUP($FE11,$BI$2:$BL$15,2,FALSE),0)</f>
        <v/>
      </c>
      <c r="IO11" s="161">
        <f>IF($EX11="","",IF(1&gt;$FO11,"⚠ Este talento abre no nível 1",IF($IG11&gt;1,"⚠ Categoria "&amp;$IG11&amp;": este ganho vai até a 1 · ","")&amp;IFERROR(VLOOKUP($EX11,$BI$2:$BL$15,3,FALSE),"")))</f>
        <v/>
      </c>
      <c r="IP11" s="161">
        <f>IF($EY11="","",IF(6&gt;$FO11,"⚠ Este talento abre no nível 6",IF($IH11&gt;1,"⚠ Categoria "&amp;$IH11&amp;": este ganho vai até a 1 · ","")&amp;IFERROR(VLOOKUP($EY11,$BI$2:$BL$15,3,FALSE),"")))</f>
        <v/>
      </c>
      <c r="IQ11" s="161">
        <f>IF($EZ11="","",IF(10&gt;$FO11,"⚠ Este talento abre no nível 10",IF($II11&gt;2,"⚠ Categoria "&amp;$II11&amp;": este ganho vai até a 2 · ","")&amp;IFERROR(VLOOKUP($EZ11,$BI$2:$BL$15,3,FALSE),"")))</f>
        <v/>
      </c>
      <c r="IR11" s="161">
        <f>IF($FA11="","",IF(14&gt;$FO11,"⚠ Este talento abre no nível 14",IF($IJ11&gt;3,"⚠ Categoria "&amp;$IJ11&amp;": este ganho vai até a 3 · ","")&amp;IFERROR(VLOOKUP($FA11,$BI$2:$BL$15,3,FALSE),"")))</f>
        <v/>
      </c>
      <c r="IS11" s="161">
        <f>IF($FB11="","",IF(18&gt;$FO11,"⚠ Este talento abre no nível 18",IF($IK11&gt;3,"⚠ Categoria "&amp;$IK11&amp;": este ganho vai até a 3 · ","")&amp;IFERROR(VLOOKUP($FB11,$BI$2:$BL$15,3,FALSE),"")))</f>
        <v/>
      </c>
      <c r="IT11" s="161">
        <f>IF($FC11="","",IF(22&gt;$FO11,"⚠ Este talento abre no nível 22",IF($IL11&gt;3,"⚠ Categoria "&amp;$IL11&amp;": este ganho vai até a 3 · ","")&amp;IFERROR(VLOOKUP($FC11,$BI$2:$BL$15,3,FALSE),"")))</f>
        <v/>
      </c>
      <c r="IU11" s="161">
        <f>IF($FD11="","",IF(26&gt;$FO11,"⚠ Este talento abre no nível 26",IF($IM11&gt;3,"⚠ Categoria "&amp;$IM11&amp;": este ganho vai até a 3 · ","")&amp;IFERROR(VLOOKUP($FD11,$BI$2:$BL$15,3,FALSE),"")))</f>
        <v/>
      </c>
      <c r="IV11" s="161">
        <f>IF($FE11="","",IF(30&gt;$FO11,"⚠ Este talento abre no nível 30",IF($IN11&gt;3,"⚠ Categoria "&amp;$IN11&amp;": este ganho vai até a 3 · ","")&amp;IFERROR(VLOOKUP($FE11,$BI$2:$BL$15,3,FALSE),"")))</f>
        <v/>
      </c>
      <c r="IW11" s="161">
        <f>IF($FF11="","",IFERROR(VLOOKUP($FF11,$BI$2:$BL$15,3,FALSE),""))</f>
        <v/>
      </c>
      <c r="IX11" s="161">
        <f>IF($FG11="","",IFERROR(VLOOKUP($FG11,$BI$2:$BL$15,3,FALSE),""))</f>
        <v/>
      </c>
      <c r="IY11" s="161">
        <f>IF($FH11="","",IFERROR(VLOOKUP($FH11,$BI$2:$BL$15,3,FALSE),""))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SUBSTITUTE(SUBSTITUTE(SUBSTITUTE("Inescapável","~","~~"),"*","~*"),"?","~?"),'DADOS_MELHORIAS'!$AG$2:$AL$113,2,FALSE),"")&lt;&gt;"",COUNTIF($RB$11:$RJ$11,IFERROR(VLOOKUP(SUBSTITUTE(SUBSTITUTE(SUBSTITUTE("Inescapável","~","~~"),"*","~*"),"?","~?"),'DADOS_MELHORIAS'!$AG$2:$AL$113,2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IFERROR(MATCH($MU11,$V$2:$V$11,0),0)</f>
        <v/>
      </c>
      <c r="NK11" s="161">
        <f>IFERROR(VLOOKUP(SUBSTITUTE(SUBSTITUTE(SUBSTITUTE($MX11,"~","~~"),"*","~*"),"?","~?"),'DADOS_MELHORIAS'!$AG$2:$AL$113,2,FALSE),"")</f>
        <v/>
      </c>
      <c r="NL11" s="161">
        <f>IFERROR(VLOOKUP(SUBSTITUTE(SUBSTITUTE(SUBSTITUTE($MY11,"~","~~"),"*","~*"),"?","~?"),'DADOS_MELHORIAS'!$AG$2:$AL$113,2,FALSE),"")</f>
        <v/>
      </c>
      <c r="NM11" s="161">
        <f>IFERROR(VLOOKUP(SUBSTITUTE(SUBSTITUTE(SUBSTITUTE($MZ11,"~","~~"),"*","~*"),"?","~?"),'DADOS_MELHORIAS'!$AG$2:$AL$113,2,FALSE),"")</f>
        <v/>
      </c>
      <c r="NN11" s="161">
        <f>IFERROR(VLOOKUP(SUBSTITUTE(SUBSTITUTE(SUBSTITUTE($NA11,"~","~~"),"*","~*"),"?","~?"),'DADOS_MELHORIAS'!$AG$2:$AL$113,2,FALSE),"")</f>
        <v/>
      </c>
      <c r="NO11" s="161">
        <f>IFERROR(VLOOKUP(SUBSTITUTE(SUBSTITUTE(SUBSTITUTE($MX11,"~","~~"),"*","~*"),"?","~?"),'DADOS_MELHORIAS'!$AG$2:$AL$113,3,FALSE),0)</f>
        <v/>
      </c>
      <c r="NP11" s="161">
        <f>IFERROR(VLOOKUP(SUBSTITUTE(SUBSTITUTE(SUBSTITUTE($MY11,"~","~~"),"*","~*"),"?","~?"),'DADOS_MELHORIAS'!$AG$2:$AL$113,3,FALSE),0)</f>
        <v/>
      </c>
      <c r="NQ11" s="161">
        <f>IFERROR(VLOOKUP(SUBSTITUTE(SUBSTITUTE(SUBSTITUTE($MZ11,"~","~~"),"*","~*"),"?","~?"),'DADOS_MELHORIAS'!$AG$2:$AL$113,3,FALSE),0)</f>
        <v/>
      </c>
      <c r="NR11" s="161">
        <f>IFERROR(VLOOKUP(SUBSTITUTE(SUBSTITUTE(SUBSTITUTE($NA11,"~","~~"),"*","~*"),"?","~?"),'DADOS_MELHORIAS'!$AG$2:$AL$113,3,FALSE),0)</f>
        <v/>
      </c>
      <c r="NS11" s="161">
        <f>IF($MS11=0,0,IF($NJ11=0,0,INDEX($X$2:$X$11,$NJ11)))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IF($NJ11=0,0,IF(INDEX($W$2:$W$11,$NJ11)="",0,IF((COUNTIF(INDEX($EL$2:$EP$13,$MO11,0),INDEX($W$2:$W$11,$NJ11))+COUNTIF(INDEX($QV$2:$QY$13,$MO11,0),INDEX($W$2:$W$11,$NJ11)))=0,1,0)))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1">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f>
        <v/>
      </c>
      <c r="OE11" s="161">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1">
        <f>IF($NJ11=0,0,INDEX($Y$2:$Y$11,$NJ11))</f>
        <v/>
      </c>
      <c r="OG11" s="161">
        <f>IF($NJ11=0,0,INDEX($Z$2:$Z$11,$NJ11))</f>
        <v/>
      </c>
      <c r="OH11" s="161">
        <f>IF($NJ11=0,0,INDEX($AB$2:$AB$11,$NJ11))</f>
        <v/>
      </c>
      <c r="OI11" s="161">
        <f>IFERROR(VLOOKUP(SUBSTITUTE(SUBSTITUTE(SUBSTITUTE($NB11,"~","~~"),"*","~*"),"?","~?"),'DADOS_RESTRICOES'!$M$2:$Q$54,3,FALSE),0)</f>
        <v/>
      </c>
      <c r="OJ11" s="161">
        <f>IFERROR(VLOOKUP(SUBSTITUTE(SUBSTITUTE(SUBSTITUTE($NC11,"~","~~"),"*","~*"),"?","~?"),'DADOS_RESTRICOES'!$M$2:$Q$54,3,FALSE),0)</f>
        <v/>
      </c>
      <c r="OK11" s="161">
        <f>IFERROR(VLOOKUP(SUBSTITUTE(SUBSTITUTE(SUBSTITUTE($NB11,"~","~~"),"*","~*"),"?","~?"),'DADOS_RESTRICOES'!$M$2:$Q$54,2,FALSE),"")</f>
        <v/>
      </c>
      <c r="OL11" s="161">
        <f>IFERROR(VLOOKUP(SUBSTITUTE(SUBSTITUTE(SUBSTITUTE($NC11,"~","~~"),"*","~*"),"?","~?"),'DADOS_RESTRICOES'!$M$2:$Q$54,2,FALSE),"")</f>
        <v/>
      </c>
      <c r="OM11" s="161">
        <f>COUNTIF($NS11:$NW11,1)</f>
        <v/>
      </c>
      <c r="ON11" s="161">
        <f>COUNTIF($NS11:$NW11,2)</f>
        <v/>
      </c>
      <c r="OO11" s="161">
        <f>COUNTIF($NS11:$NW11,3)</f>
        <v/>
      </c>
      <c r="OP11" s="161">
        <f>COUNTIF($NS11:$NW11,4)</f>
        <v/>
      </c>
      <c r="OQ11" s="161">
        <f>COUNTIF($NS11:$NW11,5)</f>
        <v/>
      </c>
      <c r="OR11" s="161">
        <f>COUNTIF($NS11:$NW11,6)</f>
        <v/>
      </c>
      <c r="OS11" s="161">
        <f>COUNTIF($OI11:$OJ11,1)</f>
        <v/>
      </c>
      <c r="OT11" s="161">
        <f>COUNTIF($OI11:$OJ11,2)+$OF11</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IF($MS11=0,0,(IF(COUNTIF($RK11:$RN11,"Salto")&gt;0,1,0)+IF(COUNTIF($RK11:$RN11,"Queima")&gt;0,1,0)+IF(COUNTIF($RK11:$RN11,"Estilhaço")&gt;0,1,0))*FLOOR($PD11/2,1))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dela",IF(COUNTIF($OK11:$OL11,"Atrasar")&gt;0,"Sua Ação Completa",IF(COUNTIF($RK11:$RN11,"Rápido")&gt;0,"Sua Bônus",IF(COUNTIF($RK11:$RN11,"Reação")&gt;0,"Sua Reação","Sua Padrão")))&amp;" + a básica dela"&amp;IF(COUNTIF($RK11:$RN11,"Reação")&gt;0," e a coletiva","")&amp;IF(COUNTIF($OK11:$OL11,"Carregar")&gt;0," · em dois turnos","")))</f>
        <v/>
      </c>
      <c r="QC11" s="161">
        <f>IF($MW11&lt;&gt;"",$MW11,IF($NJ11=0,"",INDEX($AA$2:$AA$11,$NJ11)))</f>
        <v/>
      </c>
      <c r="QD11" s="161">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COUNTIF($RK11:$RN11,"Longe")+3*COUNTIF($RK11:$RN11,"Muito Longe")</f>
        <v/>
      </c>
      <c r="QG11" s="161">
        <f>COUNTIF($RK11:$RN11,"Maior")+3*COUNTIF($RK11:$RN11,"Muito Maior")</f>
        <v/>
      </c>
      <c r="QH11" s="161">
        <f>IF($NJ11=0,0,CHOOSE(1+INDEX($AC$2:$AC$11,$NJ11),0,$QF11,$QG11,$QF11+$QG11))</f>
        <v/>
      </c>
      <c r="QI11" s="161">
        <f>IF($NJ11=0,0,CHOOSE(1+INDEX($AD$2:$AD$11,$NJ11),0,$QF11,$QG11,$QF11+$QG11))</f>
        <v/>
      </c>
      <c r="QJ11" s="161">
        <f>IF(OR($ND11=0,$NJ11=0),"",INDEX($AI$2:$AN$41,($NJ11-1)*4+IF($MS11=0,1,IF($MS11&lt;=5,2,IF($MS11=6,3,4))),1+MIN(5,$QH11))&amp;INDEX($AO$2:$AT$41,($NJ11-1)*4+IF($MS11=0,1,IF($MS11&lt;=5,2,IF($MS11=6,3,4))),1+MIN(5,$QI11))&amp;IF(INDEX($AE$2:$AE$11,$NJ11)=1,IF(COUNTIF($RK11:$RN11,"Mais Um")&gt;0," · +"&amp;COUNTIF($RK11:$RN11,"Mais Um")&amp;IF(COUNTIF($RK11:$RN11,"Mais Um")&gt;1," alvos"," alvo"),"")&amp;IF(COUNTIF($RK11:$RN11,"Rajada")&gt;0,IF($MS11=0,"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Principal",'CONFIGURAÇÃO'!$G$144,IF(OR(DADOS_INVOC!$DB$4="Parceria",DADOS_INVOC!$DB$4="Múltiplas Invocações"),'CONFIGURAÇÃO'!$G$142,'CONFIGURAÇÃO'!$G$140))+IF($QZ$11="Não autônoma",'CONFIGURAÇÃO'!$G$145,0)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IF($DF12="Corpo amaldiçoado de criação",1,0)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IF(AND($DF12="Shikigami de criação",$DI12="Com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Principal",'CONFIGURAÇÃO'!$G$143,IF(OR(DADOS_INVOC!$DB$4="Parceria",DADOS_INVOC!$DB$4="Múltiplas Invocações"),'CONFIGURAÇÃO'!$G$141,'CONFIGURAÇÃO'!$G$139))+IF($QZ$12="Não autônoma",'CONFIGURAÇÃO'!$G$145,0)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SUBSTITUTE(SUBSTITUTE(SUBSTITUTE($EQ12,"~","~~"),"*","~*"),"?","~?"),'DADOS_PROGRESSAO'!$AG$2:$AH$34,2,FALSE),$BU$2:$BU$6,0))+$DB$3)&gt;=0,"+","−")&amp;ABS((INDEX($FR12:$FV12,1,MATCH(VLOOKUP(SUBSTITUTE(SUBSTITUTE(SUBSTITUTE($EQ12,"~","~~"),"*","~*"),"?","~?"),'DADOS_PROGRESSAO'!$AG$2:$AH$34,2,FALSE),$BU$2:$BU$6,0))+$DB$3)),""))</f>
        <v/>
      </c>
      <c r="HV12" s="161">
        <f>IF($ER12="","",IFERROR(IF((INDEX($FR12:$FV12,1,MATCH(VLOOKUP(SUBSTITUTE(SUBSTITUTE(SUBSTITUTE($ER12,"~","~~"),"*","~*"),"?","~?"),'DADOS_PROGRESSAO'!$AG$2:$AH$34,2,FALSE),$BU$2:$BU$6,0))+$DB$3)&gt;=0,"+","−")&amp;ABS((INDEX($FR12:$FV12,1,MATCH(VLOOKUP(SUBSTITUTE(SUBSTITUTE(SUBSTITUTE($ER12,"~","~~"),"*","~*"),"?","~?"),'DADOS_PROGRESSAO'!$AG$2:$AH$34,2,FALSE),$BU$2:$BU$6,0))+$DB$3)),""))</f>
        <v/>
      </c>
      <c r="HW12" s="161">
        <f>IF($ES12="","",IFERROR(IF((INDEX($FR12:$FV12,1,MATCH(VLOOKUP(SUBSTITUTE(SUBSTITUTE(SUBSTITUTE($ES12,"~","~~"),"*","~*"),"?","~?"),'DADOS_PROGRESSAO'!$AG$2:$AH$34,2,FALSE),$BU$2:$BU$6,0))+$DB$3)&gt;=0,"+","−")&amp;ABS((INDEX($FR12:$FV12,1,MATCH(VLOOKUP(SUBSTITUTE(SUBSTITUTE(SUBSTITUTE($ES12,"~","~~"),"*","~*"),"?","~?"),'DADOS_PROGRESSAO'!$AG$2:$AH$34,2,FALSE),$BU$2:$BU$6,0))+$DB$3)),""))</f>
        <v/>
      </c>
      <c r="HX12" s="161">
        <f>IF($ET12="","",IFERROR(IF((INDEX($FR12:$FV12,1,MATCH(VLOOKUP(SUBSTITUTE(SUBSTITUTE(SUBSTITUTE($ET12,"~","~~"),"*","~*"),"?","~?"),'DADOS_PROGRESSAO'!$AG$2:$AH$34,2,FALSE),$BU$2:$BU$6,0))+$DB$3)&gt;=0,"+","−")&amp;ABS((INDEX($FR12:$FV12,1,MATCH(VLOOKUP(SUBSTITUTE(SUBSTITUTE(SUBSTITUTE($ET12,"~","~~"),"*","~*"),"?","~?"),'DADOS_PROGRESSAO'!$AG$2:$AH$34,2,FALSE),$BU$2:$BU$6,0))+$DB$3)),""))</f>
        <v/>
      </c>
      <c r="HY12" s="161">
        <f>IF($EU12="","",IFERROR(IF((INDEX($FR12:$FV12,1,MATCH(VLOOKUP(SUBSTITUTE(SUBSTITUTE(SUBSTITUTE($EU12,"~","~~"),"*","~*"),"?","~?"),'DADOS_PROGRESSAO'!$AG$2:$AH$34,2,FALSE),$BU$2:$BU$6,0))+$DB$3)&gt;=0,"+","−")&amp;ABS((INDEX($FR12:$FV12,1,MATCH(VLOOKUP(SUBSTITUTE(SUBSTITUTE(SUBSTITUTE($EU12,"~","~~"),"*","~*"),"?","~?"),'DADOS_PROGRESSAO'!$AG$2:$AH$34,2,FALSE),$BU$2:$BU$6,0))+$DB$3)),""))</f>
        <v/>
      </c>
      <c r="HZ12" s="161">
        <f>IF($EV12="","",IFERROR(IF((INDEX($FR12:$FV12,1,MATCH(VLOOKUP(SUBSTITUTE(SUBSTITUTE(SUBSTITUTE($EV12,"~","~~"),"*","~*"),"?","~?"),'DADOS_PROGRESSAO'!$AG$2:$AH$34,2,FALSE),$BU$2:$BU$6,0))+$DB$3)&gt;=0,"+","−")&amp;ABS((INDEX($FR12:$FV12,1,MATCH(VLOOKUP(SUBSTITUTE(SUBSTITUTE(SUBSTITUTE($EV12,"~","~~"),"*","~*"),"?","~?"),'DADOS_PROGRESSAO'!$AG$2:$AH$34,2,FALSE),$BU$2:$BU$6,0))+$DB$3)),""))</f>
        <v/>
      </c>
      <c r="IA12" s="161">
        <f>IF($EW12="","",IFERROR(IF((INDEX($FR12:$FV12,1,MATCH(VLOOKUP(SUBSTITUTE(SUBSTITUTE(SUBSTITUTE($EW12,"~","~~"),"*","~*"),"?","~?"),'DADOS_PROGRESSAO'!$AG$2:$AH$34,2,FALSE),$BU$2:$BU$6,0))+$DB$3)&gt;=0,"+","−")&amp;ABS((INDEX($FR12:$FV12,1,MATCH(VLOOKUP(SUBSTITUTE(SUBSTITUTE(SUBSTITUTE($EW12,"~","~~"),"*","~*"),"?","~?"),'DADOS_PROGRESSAO'!$AG$2:$AH$34,2,FALSE),$BU$2:$BU$6,0))+$DB$3)),""))</f>
        <v/>
      </c>
      <c r="IB12" s="161">
        <f>IF($DF12="Maldição domada","RESERVA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IFERROR(VLOOKUP($EX12,$BI$2:$BL$15,2,FALSE),0)</f>
        <v/>
      </c>
      <c r="IH12" s="161">
        <f>IFERROR(VLOOKUP($EY12,$BI$2:$BL$15,2,FALSE),0)</f>
        <v/>
      </c>
      <c r="II12" s="161">
        <f>IFERROR(VLOOKUP($EZ12,$BI$2:$BL$15,2,FALSE),0)</f>
        <v/>
      </c>
      <c r="IJ12" s="161">
        <f>IFERROR(VLOOKUP($FA12,$BI$2:$BL$15,2,FALSE),0)</f>
        <v/>
      </c>
      <c r="IK12" s="161">
        <f>IFERROR(VLOOKUP($FB12,$BI$2:$BL$15,2,FALSE),0)</f>
        <v/>
      </c>
      <c r="IL12" s="161">
        <f>IFERROR(VLOOKUP($FC12,$BI$2:$BL$15,2,FALSE),0)</f>
        <v/>
      </c>
      <c r="IM12" s="161">
        <f>IFERROR(VLOOKUP($FD12,$BI$2:$BL$15,2,FALSE),0)</f>
        <v/>
      </c>
      <c r="IN12" s="161">
        <f>IFERROR(VLOOKUP($FE12,$BI$2:$BL$15,2,FALSE),0)</f>
        <v/>
      </c>
      <c r="IO12" s="161">
        <f>IF($EX12="","",IF(1&gt;$FO12,"⚠ Este talento abre no nível 1",IF($IG12&gt;1,"⚠ Categoria "&amp;$IG12&amp;": este ganho vai até a 1 · ","")&amp;IFERROR(VLOOKUP($EX12,$BI$2:$BL$15,3,FALSE),"")))</f>
        <v/>
      </c>
      <c r="IP12" s="161">
        <f>IF($EY12="","",IF(6&gt;$FO12,"⚠ Este talento abre no nível 6",IF($IH12&gt;1,"⚠ Categoria "&amp;$IH12&amp;": este ganho vai até a 1 · ","")&amp;IFERROR(VLOOKUP($EY12,$BI$2:$BL$15,3,FALSE),"")))</f>
        <v/>
      </c>
      <c r="IQ12" s="161">
        <f>IF($EZ12="","",IF(10&gt;$FO12,"⚠ Este talento abre no nível 10",IF($II12&gt;2,"⚠ Categoria "&amp;$II12&amp;": este ganho vai até a 2 · ","")&amp;IFERROR(VLOOKUP($EZ12,$BI$2:$BL$15,3,FALSE),"")))</f>
        <v/>
      </c>
      <c r="IR12" s="161">
        <f>IF($FA12="","",IF(14&gt;$FO12,"⚠ Este talento abre no nível 14",IF($IJ12&gt;3,"⚠ Categoria "&amp;$IJ12&amp;": este ganho vai até a 3 · ","")&amp;IFERROR(VLOOKUP($FA12,$BI$2:$BL$15,3,FALSE),"")))</f>
        <v/>
      </c>
      <c r="IS12" s="161">
        <f>IF($FB12="","",IF(18&gt;$FO12,"⚠ Este talento abre no nível 18",IF($IK12&gt;3,"⚠ Categoria "&amp;$IK12&amp;": este ganho vai até a 3 · ","")&amp;IFERROR(VLOOKUP($FB12,$BI$2:$BL$15,3,FALSE),"")))</f>
        <v/>
      </c>
      <c r="IT12" s="161">
        <f>IF($FC12="","",IF(22&gt;$FO12,"⚠ Este talento abre no nível 22",IF($IL12&gt;3,"⚠ Categoria "&amp;$IL12&amp;": este ganho vai até a 3 · ","")&amp;IFERROR(VLOOKUP($FC12,$BI$2:$BL$15,3,FALSE),"")))</f>
        <v/>
      </c>
      <c r="IU12" s="161">
        <f>IF($FD12="","",IF(26&gt;$FO12,"⚠ Este talento abre no nível 26",IF($IM12&gt;3,"⚠ Categoria "&amp;$IM12&amp;": este ganho vai até a 3 · ","")&amp;IFERROR(VLOOKUP($FD12,$BI$2:$BL$15,3,FALSE),"")))</f>
        <v/>
      </c>
      <c r="IV12" s="161">
        <f>IF($FE12="","",IF(30&gt;$FO12,"⚠ Este talento abre no nível 30",IF($IN12&gt;3,"⚠ Categoria "&amp;$IN12&amp;": este ganho vai até a 3 · ","")&amp;IFERROR(VLOOKUP($FE12,$BI$2:$BL$15,3,FALSE),"")))</f>
        <v/>
      </c>
      <c r="IW12" s="161">
        <f>IF($FF12="","",IFERROR(VLOOKUP($FF12,$BI$2:$BL$15,3,FALSE),""))</f>
        <v/>
      </c>
      <c r="IX12" s="161">
        <f>IF($FG12="","",IFERROR(VLOOKUP($FG12,$BI$2:$BL$15,3,FALSE),""))</f>
        <v/>
      </c>
      <c r="IY12" s="161">
        <f>IF($FH12="","",IFERROR(VLOOKUP($FH12,$BI$2:$BL$15,3,FALSE),""))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SUBSTITUTE(SUBSTITUTE(SUBSTITUTE("Inescapável","~","~~"),"*","~*"),"?","~?"),'DADOS_MELHORIAS'!$AG$2:$AL$113,2,FALSE),"")&lt;&gt;"",COUNTIF($RB$12:$RJ$12,IFERROR(VLOOKUP(SUBSTITUTE(SUBSTITUTE(SUBSTITUTE("Inescapável","~","~~"),"*","~*"),"?","~?"),'DADOS_MELHORIAS'!$AG$2:$AL$113,2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IFERROR(MATCH($MU12,$V$2:$V$11,0),0)</f>
        <v/>
      </c>
      <c r="NK12" s="161">
        <f>IFERROR(VLOOKUP(SUBSTITUTE(SUBSTITUTE(SUBSTITUTE($MX12,"~","~~"),"*","~*"),"?","~?"),'DADOS_MELHORIAS'!$AG$2:$AL$113,2,FALSE),"")</f>
        <v/>
      </c>
      <c r="NL12" s="161">
        <f>IFERROR(VLOOKUP(SUBSTITUTE(SUBSTITUTE(SUBSTITUTE($MY12,"~","~~"),"*","~*"),"?","~?"),'DADOS_MELHORIAS'!$AG$2:$AL$113,2,FALSE),"")</f>
        <v/>
      </c>
      <c r="NM12" s="161">
        <f>IFERROR(VLOOKUP(SUBSTITUTE(SUBSTITUTE(SUBSTITUTE($MZ12,"~","~~"),"*","~*"),"?","~?"),'DADOS_MELHORIAS'!$AG$2:$AL$113,2,FALSE),"")</f>
        <v/>
      </c>
      <c r="NN12" s="161">
        <f>IFERROR(VLOOKUP(SUBSTITUTE(SUBSTITUTE(SUBSTITUTE($NA12,"~","~~"),"*","~*"),"?","~?"),'DADOS_MELHORIAS'!$AG$2:$AL$113,2,FALSE),"")</f>
        <v/>
      </c>
      <c r="NO12" s="161">
        <f>IFERROR(VLOOKUP(SUBSTITUTE(SUBSTITUTE(SUBSTITUTE($MX12,"~","~~"),"*","~*"),"?","~?"),'DADOS_MELHORIAS'!$AG$2:$AL$113,3,FALSE),0)</f>
        <v/>
      </c>
      <c r="NP12" s="161">
        <f>IFERROR(VLOOKUP(SUBSTITUTE(SUBSTITUTE(SUBSTITUTE($MY12,"~","~~"),"*","~*"),"?","~?"),'DADOS_MELHORIAS'!$AG$2:$AL$113,3,FALSE),0)</f>
        <v/>
      </c>
      <c r="NQ12" s="161">
        <f>IFERROR(VLOOKUP(SUBSTITUTE(SUBSTITUTE(SUBSTITUTE($MZ12,"~","~~"),"*","~*"),"?","~?"),'DADOS_MELHORIAS'!$AG$2:$AL$113,3,FALSE),0)</f>
        <v/>
      </c>
      <c r="NR12" s="161">
        <f>IFERROR(VLOOKUP(SUBSTITUTE(SUBSTITUTE(SUBSTITUTE($NA12,"~","~~"),"*","~*"),"?","~?"),'DADOS_MELHORIAS'!$AG$2:$AL$113,3,FALSE),0)</f>
        <v/>
      </c>
      <c r="NS12" s="161">
        <f>IF($MS12=0,0,IF($NJ12=0,0,INDEX($X$2:$X$11,$NJ12)))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IF($NJ12=0,0,IF(INDEX($W$2:$W$11,$NJ12)="",0,IF((COUNTIF(INDEX($EL$2:$EP$13,$MO12,0),INDEX($W$2:$W$11,$NJ12))+COUNTIF(INDEX($QV$2:$QY$13,$MO12,0),INDEX($W$2:$W$11,$NJ12)))=0,1,0)))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1">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f>
        <v/>
      </c>
      <c r="OE12" s="161">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1">
        <f>IF($NJ12=0,0,INDEX($Y$2:$Y$11,$NJ12))</f>
        <v/>
      </c>
      <c r="OG12" s="161">
        <f>IF($NJ12=0,0,INDEX($Z$2:$Z$11,$NJ12))</f>
        <v/>
      </c>
      <c r="OH12" s="161">
        <f>IF($NJ12=0,0,INDEX($AB$2:$AB$11,$NJ12))</f>
        <v/>
      </c>
      <c r="OI12" s="161">
        <f>IFERROR(VLOOKUP(SUBSTITUTE(SUBSTITUTE(SUBSTITUTE($NB12,"~","~~"),"*","~*"),"?","~?"),'DADOS_RESTRICOES'!$M$2:$Q$54,3,FALSE),0)</f>
        <v/>
      </c>
      <c r="OJ12" s="161">
        <f>IFERROR(VLOOKUP(SUBSTITUTE(SUBSTITUTE(SUBSTITUTE($NC12,"~","~~"),"*","~*"),"?","~?"),'DADOS_RESTRICOES'!$M$2:$Q$54,3,FALSE),0)</f>
        <v/>
      </c>
      <c r="OK12" s="161">
        <f>IFERROR(VLOOKUP(SUBSTITUTE(SUBSTITUTE(SUBSTITUTE($NB12,"~","~~"),"*","~*"),"?","~?"),'DADOS_RESTRICOES'!$M$2:$Q$54,2,FALSE),"")</f>
        <v/>
      </c>
      <c r="OL12" s="161">
        <f>IFERROR(VLOOKUP(SUBSTITUTE(SUBSTITUTE(SUBSTITUTE($NC12,"~","~~"),"*","~*"),"?","~?"),'DADOS_RESTRICOES'!$M$2:$Q$54,2,FALSE),"")</f>
        <v/>
      </c>
      <c r="OM12" s="161">
        <f>COUNTIF($NS12:$NW12,1)</f>
        <v/>
      </c>
      <c r="ON12" s="161">
        <f>COUNTIF($NS12:$NW12,2)</f>
        <v/>
      </c>
      <c r="OO12" s="161">
        <f>COUNTIF($NS12:$NW12,3)</f>
        <v/>
      </c>
      <c r="OP12" s="161">
        <f>COUNTIF($NS12:$NW12,4)</f>
        <v/>
      </c>
      <c r="OQ12" s="161">
        <f>COUNTIF($NS12:$NW12,5)</f>
        <v/>
      </c>
      <c r="OR12" s="161">
        <f>COUNTIF($NS12:$NW12,6)</f>
        <v/>
      </c>
      <c r="OS12" s="161">
        <f>COUNTIF($OI12:$OJ12,1)</f>
        <v/>
      </c>
      <c r="OT12" s="161">
        <f>COUNTIF($OI12:$OJ12,2)+$OF12</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IF($MS12=0,0,(IF(COUNTIF($RK12:$RN12,"Salto")&gt;0,1,0)+IF(COUNTIF($RK12:$RN12,"Queima")&gt;0,1,0)+IF(COUNTIF($RK12:$RN12,"Estilhaço")&gt;0,1,0))*FLOOR($PD12/2,1))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dela",IF(COUNTIF($OK12:$OL12,"Atrasar")&gt;0,"Sua Ação Completa",IF(COUNTIF($RK12:$RN12,"Rápido")&gt;0,"Sua Bônus",IF(COUNTIF($RK12:$RN12,"Reação")&gt;0,"Sua Reação","Sua Padrão")))&amp;" + a básica dela"&amp;IF(COUNTIF($RK12:$RN12,"Reação")&gt;0," e a coletiva","")&amp;IF(COUNTIF($OK12:$OL12,"Carregar")&gt;0," · em dois turnos","")))</f>
        <v/>
      </c>
      <c r="QC12" s="161">
        <f>IF($MW12&lt;&gt;"",$MW12,IF($NJ12=0,"",INDEX($AA$2:$AA$11,$NJ12)))</f>
        <v/>
      </c>
      <c r="QD12" s="161">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COUNTIF($RK12:$RN12,"Longe")+3*COUNTIF($RK12:$RN12,"Muito Longe")</f>
        <v/>
      </c>
      <c r="QG12" s="161">
        <f>COUNTIF($RK12:$RN12,"Maior")+3*COUNTIF($RK12:$RN12,"Muito Maior")</f>
        <v/>
      </c>
      <c r="QH12" s="161">
        <f>IF($NJ12=0,0,CHOOSE(1+INDEX($AC$2:$AC$11,$NJ12),0,$QF12,$QG12,$QF12+$QG12))</f>
        <v/>
      </c>
      <c r="QI12" s="161">
        <f>IF($NJ12=0,0,CHOOSE(1+INDEX($AD$2:$AD$11,$NJ12),0,$QF12,$QG12,$QF12+$QG12))</f>
        <v/>
      </c>
      <c r="QJ12" s="161">
        <f>IF(OR($ND12=0,$NJ12=0),"",INDEX($AI$2:$AN$41,($NJ12-1)*4+IF($MS12=0,1,IF($MS12&lt;=5,2,IF($MS12=6,3,4))),1+MIN(5,$QH12))&amp;INDEX($AO$2:$AT$41,($NJ12-1)*4+IF($MS12=0,1,IF($MS12&lt;=5,2,IF($MS12=6,3,4))),1+MIN(5,$QI12))&amp;IF(INDEX($AE$2:$AE$11,$NJ12)=1,IF(COUNTIF($RK12:$RN12,"Mais Um")&gt;0," · +"&amp;COUNTIF($RK12:$RN12,"Mais Um")&amp;IF(COUNTIF($RK12:$RN12,"Mais Um")&gt;1," alvos"," alvo"),"")&amp;IF(COUNTIF($RK12:$RN12,"Rajada")&gt;0,IF($MS12=0,"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Principal",'CONFIGURAÇÃO'!$G$144,IF(OR(DADOS_INVOC!$DB$4="Parceria",DADOS_INVOC!$DB$4="Múltiplas Invocações"),'CONFIGURAÇÃO'!$G$142,'CONFIGURAÇÃO'!$G$140))+IF($QZ$12="Não autônoma",'CONFIGURAÇÃO'!$G$145,0)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IF($DF13="Corpo amaldiçoado de criação",1,0)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IF(AND($DF13="Shikigami de criação",$DI13="Com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Principal",'CONFIGURAÇÃO'!$G$143,IF(OR(DADOS_INVOC!$DB$4="Parceria",DADOS_INVOC!$DB$4="Múltiplas Invocações"),'CONFIGURAÇÃO'!$G$141,'CONFIGURAÇÃO'!$G$139))+IF($QZ$13="Não autônoma",'CONFIGURAÇÃO'!$G$145,0)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SUBSTITUTE(SUBSTITUTE(SUBSTITUTE($EQ13,"~","~~"),"*","~*"),"?","~?"),'DADOS_PROGRESSAO'!$AG$2:$AH$34,2,FALSE),$BU$2:$BU$6,0))+$DB$3)&gt;=0,"+","−")&amp;ABS((INDEX($FR13:$FV13,1,MATCH(VLOOKUP(SUBSTITUTE(SUBSTITUTE(SUBSTITUTE($EQ13,"~","~~"),"*","~*"),"?","~?"),'DADOS_PROGRESSAO'!$AG$2:$AH$34,2,FALSE),$BU$2:$BU$6,0))+$DB$3)),""))</f>
        <v/>
      </c>
      <c r="HV13" s="161">
        <f>IF($ER13="","",IFERROR(IF((INDEX($FR13:$FV13,1,MATCH(VLOOKUP(SUBSTITUTE(SUBSTITUTE(SUBSTITUTE($ER13,"~","~~"),"*","~*"),"?","~?"),'DADOS_PROGRESSAO'!$AG$2:$AH$34,2,FALSE),$BU$2:$BU$6,0))+$DB$3)&gt;=0,"+","−")&amp;ABS((INDEX($FR13:$FV13,1,MATCH(VLOOKUP(SUBSTITUTE(SUBSTITUTE(SUBSTITUTE($ER13,"~","~~"),"*","~*"),"?","~?"),'DADOS_PROGRESSAO'!$AG$2:$AH$34,2,FALSE),$BU$2:$BU$6,0))+$DB$3)),""))</f>
        <v/>
      </c>
      <c r="HW13" s="161">
        <f>IF($ES13="","",IFERROR(IF((INDEX($FR13:$FV13,1,MATCH(VLOOKUP(SUBSTITUTE(SUBSTITUTE(SUBSTITUTE($ES13,"~","~~"),"*","~*"),"?","~?"),'DADOS_PROGRESSAO'!$AG$2:$AH$34,2,FALSE),$BU$2:$BU$6,0))+$DB$3)&gt;=0,"+","−")&amp;ABS((INDEX($FR13:$FV13,1,MATCH(VLOOKUP(SUBSTITUTE(SUBSTITUTE(SUBSTITUTE($ES13,"~","~~"),"*","~*"),"?","~?"),'DADOS_PROGRESSAO'!$AG$2:$AH$34,2,FALSE),$BU$2:$BU$6,0))+$DB$3)),""))</f>
        <v/>
      </c>
      <c r="HX13" s="161">
        <f>IF($ET13="","",IFERROR(IF((INDEX($FR13:$FV13,1,MATCH(VLOOKUP(SUBSTITUTE(SUBSTITUTE(SUBSTITUTE($ET13,"~","~~"),"*","~*"),"?","~?"),'DADOS_PROGRESSAO'!$AG$2:$AH$34,2,FALSE),$BU$2:$BU$6,0))+$DB$3)&gt;=0,"+","−")&amp;ABS((INDEX($FR13:$FV13,1,MATCH(VLOOKUP(SUBSTITUTE(SUBSTITUTE(SUBSTITUTE($ET13,"~","~~"),"*","~*"),"?","~?"),'DADOS_PROGRESSAO'!$AG$2:$AH$34,2,FALSE),$BU$2:$BU$6,0))+$DB$3)),""))</f>
        <v/>
      </c>
      <c r="HY13" s="161">
        <f>IF($EU13="","",IFERROR(IF((INDEX($FR13:$FV13,1,MATCH(VLOOKUP(SUBSTITUTE(SUBSTITUTE(SUBSTITUTE($EU13,"~","~~"),"*","~*"),"?","~?"),'DADOS_PROGRESSAO'!$AG$2:$AH$34,2,FALSE),$BU$2:$BU$6,0))+$DB$3)&gt;=0,"+","−")&amp;ABS((INDEX($FR13:$FV13,1,MATCH(VLOOKUP(SUBSTITUTE(SUBSTITUTE(SUBSTITUTE($EU13,"~","~~"),"*","~*"),"?","~?"),'DADOS_PROGRESSAO'!$AG$2:$AH$34,2,FALSE),$BU$2:$BU$6,0))+$DB$3)),""))</f>
        <v/>
      </c>
      <c r="HZ13" s="161">
        <f>IF($EV13="","",IFERROR(IF((INDEX($FR13:$FV13,1,MATCH(VLOOKUP(SUBSTITUTE(SUBSTITUTE(SUBSTITUTE($EV13,"~","~~"),"*","~*"),"?","~?"),'DADOS_PROGRESSAO'!$AG$2:$AH$34,2,FALSE),$BU$2:$BU$6,0))+$DB$3)&gt;=0,"+","−")&amp;ABS((INDEX($FR13:$FV13,1,MATCH(VLOOKUP(SUBSTITUTE(SUBSTITUTE(SUBSTITUTE($EV13,"~","~~"),"*","~*"),"?","~?"),'DADOS_PROGRESSAO'!$AG$2:$AH$34,2,FALSE),$BU$2:$BU$6,0))+$DB$3)),""))</f>
        <v/>
      </c>
      <c r="IA13" s="161">
        <f>IF($EW13="","",IFERROR(IF((INDEX($FR13:$FV13,1,MATCH(VLOOKUP(SUBSTITUTE(SUBSTITUTE(SUBSTITUTE($EW13,"~","~~"),"*","~*"),"?","~?"),'DADOS_PROGRESSAO'!$AG$2:$AH$34,2,FALSE),$BU$2:$BU$6,0))+$DB$3)&gt;=0,"+","−")&amp;ABS((INDEX($FR13:$FV13,1,MATCH(VLOOKUP(SUBSTITUTE(SUBSTITUTE(SUBSTITUTE($EW13,"~","~~"),"*","~*"),"?","~?"),'DADOS_PROGRESSAO'!$AG$2:$AH$34,2,FALSE),$BU$2:$BU$6,0))+$DB$3)),""))</f>
        <v/>
      </c>
      <c r="IB13" s="161">
        <f>IF($DF13="Maldição domada","RESERVA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IFERROR(VLOOKUP($EX13,$BI$2:$BL$15,2,FALSE),0)</f>
        <v/>
      </c>
      <c r="IH13" s="161">
        <f>IFERROR(VLOOKUP($EY13,$BI$2:$BL$15,2,FALSE),0)</f>
        <v/>
      </c>
      <c r="II13" s="161">
        <f>IFERROR(VLOOKUP($EZ13,$BI$2:$BL$15,2,FALSE),0)</f>
        <v/>
      </c>
      <c r="IJ13" s="161">
        <f>IFERROR(VLOOKUP($FA13,$BI$2:$BL$15,2,FALSE),0)</f>
        <v/>
      </c>
      <c r="IK13" s="161">
        <f>IFERROR(VLOOKUP($FB13,$BI$2:$BL$15,2,FALSE),0)</f>
        <v/>
      </c>
      <c r="IL13" s="161">
        <f>IFERROR(VLOOKUP($FC13,$BI$2:$BL$15,2,FALSE),0)</f>
        <v/>
      </c>
      <c r="IM13" s="161">
        <f>IFERROR(VLOOKUP($FD13,$BI$2:$BL$15,2,FALSE),0)</f>
        <v/>
      </c>
      <c r="IN13" s="161">
        <f>IFERROR(VLOOKUP($FE13,$BI$2:$BL$15,2,FALSE),0)</f>
        <v/>
      </c>
      <c r="IO13" s="161">
        <f>IF($EX13="","",IF(1&gt;$FO13,"⚠ Este talento abre no nível 1",IF($IG13&gt;1,"⚠ Categoria "&amp;$IG13&amp;": este ganho vai até a 1 · ","")&amp;IFERROR(VLOOKUP($EX13,$BI$2:$BL$15,3,FALSE),"")))</f>
        <v/>
      </c>
      <c r="IP13" s="161">
        <f>IF($EY13="","",IF(6&gt;$FO13,"⚠ Este talento abre no nível 6",IF($IH13&gt;1,"⚠ Categoria "&amp;$IH13&amp;": este ganho vai até a 1 · ","")&amp;IFERROR(VLOOKUP($EY13,$BI$2:$BL$15,3,FALSE),"")))</f>
        <v/>
      </c>
      <c r="IQ13" s="161">
        <f>IF($EZ13="","",IF(10&gt;$FO13,"⚠ Este talento abre no nível 10",IF($II13&gt;2,"⚠ Categoria "&amp;$II13&amp;": este ganho vai até a 2 · ","")&amp;IFERROR(VLOOKUP($EZ13,$BI$2:$BL$15,3,FALSE),"")))</f>
        <v/>
      </c>
      <c r="IR13" s="161">
        <f>IF($FA13="","",IF(14&gt;$FO13,"⚠ Este talento abre no nível 14",IF($IJ13&gt;3,"⚠ Categoria "&amp;$IJ13&amp;": este ganho vai até a 3 · ","")&amp;IFERROR(VLOOKUP($FA13,$BI$2:$BL$15,3,FALSE),"")))</f>
        <v/>
      </c>
      <c r="IS13" s="161">
        <f>IF($FB13="","",IF(18&gt;$FO13,"⚠ Este talento abre no nível 18",IF($IK13&gt;3,"⚠ Categoria "&amp;$IK13&amp;": este ganho vai até a 3 · ","")&amp;IFERROR(VLOOKUP($FB13,$BI$2:$BL$15,3,FALSE),"")))</f>
        <v/>
      </c>
      <c r="IT13" s="161">
        <f>IF($FC13="","",IF(22&gt;$FO13,"⚠ Este talento abre no nível 22",IF($IL13&gt;3,"⚠ Categoria "&amp;$IL13&amp;": este ganho vai até a 3 · ","")&amp;IFERROR(VLOOKUP($FC13,$BI$2:$BL$15,3,FALSE),"")))</f>
        <v/>
      </c>
      <c r="IU13" s="161">
        <f>IF($FD13="","",IF(26&gt;$FO13,"⚠ Este talento abre no nível 26",IF($IM13&gt;3,"⚠ Categoria "&amp;$IM13&amp;": este ganho vai até a 3 · ","")&amp;IFERROR(VLOOKUP($FD13,$BI$2:$BL$15,3,FALSE),"")))</f>
        <v/>
      </c>
      <c r="IV13" s="161">
        <f>IF($FE13="","",IF(30&gt;$FO13,"⚠ Este talento abre no nível 30",IF($IN13&gt;3,"⚠ Categoria "&amp;$IN13&amp;": este ganho vai até a 3 · ","")&amp;IFERROR(VLOOKUP($FE13,$BI$2:$BL$15,3,FALSE),"")))</f>
        <v/>
      </c>
      <c r="IW13" s="161">
        <f>IF($FF13="","",IFERROR(VLOOKUP($FF13,$BI$2:$BL$15,3,FALSE),""))</f>
        <v/>
      </c>
      <c r="IX13" s="161">
        <f>IF($FG13="","",IFERROR(VLOOKUP($FG13,$BI$2:$BL$15,3,FALSE),""))</f>
        <v/>
      </c>
      <c r="IY13" s="161">
        <f>IF($FH13="","",IFERROR(VLOOKUP($FH13,$BI$2:$BL$15,3,FALSE),""))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SUBSTITUTE(SUBSTITUTE(SUBSTITUTE("Inescapável","~","~~"),"*","~*"),"?","~?"),'DADOS_MELHORIAS'!$AG$2:$AL$113,2,FALSE),"")&lt;&gt;"",COUNTIF($RB$13:$RJ$13,IFERROR(VLOOKUP(SUBSTITUTE(SUBSTITUTE(SUBSTITUTE("Inescapável","~","~~"),"*","~*"),"?","~?"),'DADOS_MELHORIAS'!$AG$2:$AL$113,2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IFERROR(MATCH($MU13,$V$2:$V$11,0),0)</f>
        <v/>
      </c>
      <c r="NK13" s="161">
        <f>IFERROR(VLOOKUP(SUBSTITUTE(SUBSTITUTE(SUBSTITUTE($MX13,"~","~~"),"*","~*"),"?","~?"),'DADOS_MELHORIAS'!$AG$2:$AL$113,2,FALSE),"")</f>
        <v/>
      </c>
      <c r="NL13" s="161">
        <f>IFERROR(VLOOKUP(SUBSTITUTE(SUBSTITUTE(SUBSTITUTE($MY13,"~","~~"),"*","~*"),"?","~?"),'DADOS_MELHORIAS'!$AG$2:$AL$113,2,FALSE),"")</f>
        <v/>
      </c>
      <c r="NM13" s="161">
        <f>IFERROR(VLOOKUP(SUBSTITUTE(SUBSTITUTE(SUBSTITUTE($MZ13,"~","~~"),"*","~*"),"?","~?"),'DADOS_MELHORIAS'!$AG$2:$AL$113,2,FALSE),"")</f>
        <v/>
      </c>
      <c r="NN13" s="161">
        <f>IFERROR(VLOOKUP(SUBSTITUTE(SUBSTITUTE(SUBSTITUTE($NA13,"~","~~"),"*","~*"),"?","~?"),'DADOS_MELHORIAS'!$AG$2:$AL$113,2,FALSE),"")</f>
        <v/>
      </c>
      <c r="NO13" s="161">
        <f>IFERROR(VLOOKUP(SUBSTITUTE(SUBSTITUTE(SUBSTITUTE($MX13,"~","~~"),"*","~*"),"?","~?"),'DADOS_MELHORIAS'!$AG$2:$AL$113,3,FALSE),0)</f>
        <v/>
      </c>
      <c r="NP13" s="161">
        <f>IFERROR(VLOOKUP(SUBSTITUTE(SUBSTITUTE(SUBSTITUTE($MY13,"~","~~"),"*","~*"),"?","~?"),'DADOS_MELHORIAS'!$AG$2:$AL$113,3,FALSE),0)</f>
        <v/>
      </c>
      <c r="NQ13" s="161">
        <f>IFERROR(VLOOKUP(SUBSTITUTE(SUBSTITUTE(SUBSTITUTE($MZ13,"~","~~"),"*","~*"),"?","~?"),'DADOS_MELHORIAS'!$AG$2:$AL$113,3,FALSE),0)</f>
        <v/>
      </c>
      <c r="NR13" s="161">
        <f>IFERROR(VLOOKUP(SUBSTITUTE(SUBSTITUTE(SUBSTITUTE($NA13,"~","~~"),"*","~*"),"?","~?"),'DADOS_MELHORIAS'!$AG$2:$AL$113,3,FALSE),0)</f>
        <v/>
      </c>
      <c r="NS13" s="161">
        <f>IF($MS13=0,0,IF($NJ13=0,0,INDEX($X$2:$X$11,$NJ13)))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IF($NJ13=0,0,IF(INDEX($W$2:$W$11,$NJ13)="",0,IF((COUNTIF(INDEX($EL$2:$EP$13,$MO13,0),INDEX($W$2:$W$11,$NJ13))+COUNTIF(INDEX($QV$2:$QY$13,$MO13,0),INDEX($W$2:$W$11,$NJ13)))=0,1,0)))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1">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f>
        <v/>
      </c>
      <c r="OE13" s="161">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1">
        <f>IF($NJ13=0,0,INDEX($Y$2:$Y$11,$NJ13))</f>
        <v/>
      </c>
      <c r="OG13" s="161">
        <f>IF($NJ13=0,0,INDEX($Z$2:$Z$11,$NJ13))</f>
        <v/>
      </c>
      <c r="OH13" s="161">
        <f>IF($NJ13=0,0,INDEX($AB$2:$AB$11,$NJ13))</f>
        <v/>
      </c>
      <c r="OI13" s="161">
        <f>IFERROR(VLOOKUP(SUBSTITUTE(SUBSTITUTE(SUBSTITUTE($NB13,"~","~~"),"*","~*"),"?","~?"),'DADOS_RESTRICOES'!$M$2:$Q$54,3,FALSE),0)</f>
        <v/>
      </c>
      <c r="OJ13" s="161">
        <f>IFERROR(VLOOKUP(SUBSTITUTE(SUBSTITUTE(SUBSTITUTE($NC13,"~","~~"),"*","~*"),"?","~?"),'DADOS_RESTRICOES'!$M$2:$Q$54,3,FALSE),0)</f>
        <v/>
      </c>
      <c r="OK13" s="161">
        <f>IFERROR(VLOOKUP(SUBSTITUTE(SUBSTITUTE(SUBSTITUTE($NB13,"~","~~"),"*","~*"),"?","~?"),'DADOS_RESTRICOES'!$M$2:$Q$54,2,FALSE),"")</f>
        <v/>
      </c>
      <c r="OL13" s="161">
        <f>IFERROR(VLOOKUP(SUBSTITUTE(SUBSTITUTE(SUBSTITUTE($NC13,"~","~~"),"*","~*"),"?","~?"),'DADOS_RESTRICOES'!$M$2:$Q$54,2,FALSE),"")</f>
        <v/>
      </c>
      <c r="OM13" s="161">
        <f>COUNTIF($NS13:$NW13,1)</f>
        <v/>
      </c>
      <c r="ON13" s="161">
        <f>COUNTIF($NS13:$NW13,2)</f>
        <v/>
      </c>
      <c r="OO13" s="161">
        <f>COUNTIF($NS13:$NW13,3)</f>
        <v/>
      </c>
      <c r="OP13" s="161">
        <f>COUNTIF($NS13:$NW13,4)</f>
        <v/>
      </c>
      <c r="OQ13" s="161">
        <f>COUNTIF($NS13:$NW13,5)</f>
        <v/>
      </c>
      <c r="OR13" s="161">
        <f>COUNTIF($NS13:$NW13,6)</f>
        <v/>
      </c>
      <c r="OS13" s="161">
        <f>COUNTIF($OI13:$OJ13,1)</f>
        <v/>
      </c>
      <c r="OT13" s="161">
        <f>COUNTIF($OI13:$OJ13,2)+$OF13</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IF($MS13=0,0,(IF(COUNTIF($RK13:$RN13,"Salto")&gt;0,1,0)+IF(COUNTIF($RK13:$RN13,"Queima")&gt;0,1,0)+IF(COUNTIF($RK13:$RN13,"Estilhaço")&gt;0,1,0))*FLOOR($PD13/2,1))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dela",IF(COUNTIF($OK13:$OL13,"Atrasar")&gt;0,"Sua Ação Completa",IF(COUNTIF($RK13:$RN13,"Rápido")&gt;0,"Sua Bônus",IF(COUNTIF($RK13:$RN13,"Reação")&gt;0,"Sua Reação","Sua Padrão")))&amp;" + a básica dela"&amp;IF(COUNTIF($RK13:$RN13,"Reação")&gt;0," e a coletiva","")&amp;IF(COUNTIF($OK13:$OL13,"Carregar")&gt;0," · em dois turnos","")))</f>
        <v/>
      </c>
      <c r="QC13" s="161">
        <f>IF($MW13&lt;&gt;"",$MW13,IF($NJ13=0,"",INDEX($AA$2:$AA$11,$NJ13)))</f>
        <v/>
      </c>
      <c r="QD13" s="161">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COUNTIF($RK13:$RN13,"Longe")+3*COUNTIF($RK13:$RN13,"Muito Longe")</f>
        <v/>
      </c>
      <c r="QG13" s="161">
        <f>COUNTIF($RK13:$RN13,"Maior")+3*COUNTIF($RK13:$RN13,"Muito Maior")</f>
        <v/>
      </c>
      <c r="QH13" s="161">
        <f>IF($NJ13=0,0,CHOOSE(1+INDEX($AC$2:$AC$11,$NJ13),0,$QF13,$QG13,$QF13+$QG13))</f>
        <v/>
      </c>
      <c r="QI13" s="161">
        <f>IF($NJ13=0,0,CHOOSE(1+INDEX($AD$2:$AD$11,$NJ13),0,$QF13,$QG13,$QF13+$QG13))</f>
        <v/>
      </c>
      <c r="QJ13" s="161">
        <f>IF(OR($ND13=0,$NJ13=0),"",INDEX($AI$2:$AN$41,($NJ13-1)*4+IF($MS13=0,1,IF($MS13&lt;=5,2,IF($MS13=6,3,4))),1+MIN(5,$QH13))&amp;INDEX($AO$2:$AT$41,($NJ13-1)*4+IF($MS13=0,1,IF($MS13&lt;=5,2,IF($MS13=6,3,4))),1+MIN(5,$QI13))&amp;IF(INDEX($AE$2:$AE$11,$NJ13)=1,IF(COUNTIF($RK13:$RN13,"Mais Um")&gt;0," · +"&amp;COUNTIF($RK13:$RN13,"Mais Um")&amp;IF(COUNTIF($RK13:$RN13,"Mais Um")&gt;1," alvos"," alvo"),"")&amp;IF(COUNTIF($RK13:$RN13,"Rajada")&gt;0,IF($MS13=0,"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Principal",'CONFIGURAÇÃO'!$G$144,IF(OR(DADOS_INVOC!$DB$4="Parceria",DADOS_INVOC!$DB$4="Múltiplas Invocações"),'CONFIGURAÇÃO'!$G$142,'CONFIGURAÇÃO'!$G$140))+IF($QZ$13="Não autônoma",'CONFIGURAÇÃO'!$G$145,0)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IFERROR(MATCH($MU14,$V$2:$V$11,0),0)</f>
        <v/>
      </c>
      <c r="NK14" s="161">
        <f>IFERROR(VLOOKUP(SUBSTITUTE(SUBSTITUTE(SUBSTITUTE($MX14,"~","~~"),"*","~*"),"?","~?"),'DADOS_MELHORIAS'!$AG$2:$AL$113,2,FALSE),"")</f>
        <v/>
      </c>
      <c r="NL14" s="161">
        <f>IFERROR(VLOOKUP(SUBSTITUTE(SUBSTITUTE(SUBSTITUTE($MY14,"~","~~"),"*","~*"),"?","~?"),'DADOS_MELHORIAS'!$AG$2:$AL$113,2,FALSE),"")</f>
        <v/>
      </c>
      <c r="NM14" s="161">
        <f>IFERROR(VLOOKUP(SUBSTITUTE(SUBSTITUTE(SUBSTITUTE($MZ14,"~","~~"),"*","~*"),"?","~?"),'DADOS_MELHORIAS'!$AG$2:$AL$113,2,FALSE),"")</f>
        <v/>
      </c>
      <c r="NN14" s="161">
        <f>IFERROR(VLOOKUP(SUBSTITUTE(SUBSTITUTE(SUBSTITUTE($NA14,"~","~~"),"*","~*"),"?","~?"),'DADOS_MELHORIAS'!$AG$2:$AL$113,2,FALSE),"")</f>
        <v/>
      </c>
      <c r="NO14" s="161">
        <f>IFERROR(VLOOKUP(SUBSTITUTE(SUBSTITUTE(SUBSTITUTE($MX14,"~","~~"),"*","~*"),"?","~?"),'DADOS_MELHORIAS'!$AG$2:$AL$113,3,FALSE),0)</f>
        <v/>
      </c>
      <c r="NP14" s="161">
        <f>IFERROR(VLOOKUP(SUBSTITUTE(SUBSTITUTE(SUBSTITUTE($MY14,"~","~~"),"*","~*"),"?","~?"),'DADOS_MELHORIAS'!$AG$2:$AL$113,3,FALSE),0)</f>
        <v/>
      </c>
      <c r="NQ14" s="161">
        <f>IFERROR(VLOOKUP(SUBSTITUTE(SUBSTITUTE(SUBSTITUTE($MZ14,"~","~~"),"*","~*"),"?","~?"),'DADOS_MELHORIAS'!$AG$2:$AL$113,3,FALSE),0)</f>
        <v/>
      </c>
      <c r="NR14" s="161">
        <f>IFERROR(VLOOKUP(SUBSTITUTE(SUBSTITUTE(SUBSTITUTE($NA14,"~","~~"),"*","~*"),"?","~?"),'DADOS_MELHORIAS'!$AG$2:$AL$113,3,FALSE),0)</f>
        <v/>
      </c>
      <c r="NS14" s="161">
        <f>IF($MS14=0,0,IF($NJ14=0,0,INDEX($X$2:$X$11,$NJ14)))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IF($NJ14=0,0,IF(INDEX($W$2:$W$11,$NJ14)="",0,IF((COUNTIF(INDEX($EL$2:$EP$13,$MO14,0),INDEX($W$2:$W$11,$NJ14))+COUNTIF(INDEX($QV$2:$QY$13,$MO14,0),INDEX($W$2:$W$11,$NJ14)))=0,1,0)))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1">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f>
        <v/>
      </c>
      <c r="OE14" s="161">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1">
        <f>IF($NJ14=0,0,INDEX($Y$2:$Y$11,$NJ14))</f>
        <v/>
      </c>
      <c r="OG14" s="161">
        <f>IF($NJ14=0,0,INDEX($Z$2:$Z$11,$NJ14))</f>
        <v/>
      </c>
      <c r="OH14" s="161">
        <f>IF($NJ14=0,0,INDEX($AB$2:$AB$11,$NJ14))</f>
        <v/>
      </c>
      <c r="OI14" s="161">
        <f>IFERROR(VLOOKUP(SUBSTITUTE(SUBSTITUTE(SUBSTITUTE($NB14,"~","~~"),"*","~*"),"?","~?"),'DADOS_RESTRICOES'!$M$2:$Q$54,3,FALSE),0)</f>
        <v/>
      </c>
      <c r="OJ14" s="161">
        <f>IFERROR(VLOOKUP(SUBSTITUTE(SUBSTITUTE(SUBSTITUTE($NC14,"~","~~"),"*","~*"),"?","~?"),'DADOS_RESTRICOES'!$M$2:$Q$54,3,FALSE),0)</f>
        <v/>
      </c>
      <c r="OK14" s="161">
        <f>IFERROR(VLOOKUP(SUBSTITUTE(SUBSTITUTE(SUBSTITUTE($NB14,"~","~~"),"*","~*"),"?","~?"),'DADOS_RESTRICOES'!$M$2:$Q$54,2,FALSE),"")</f>
        <v/>
      </c>
      <c r="OL14" s="161">
        <f>IFERROR(VLOOKUP(SUBSTITUTE(SUBSTITUTE(SUBSTITUTE($NC14,"~","~~"),"*","~*"),"?","~?"),'DADOS_RESTRICOES'!$M$2:$Q$54,2,FALSE),"")</f>
        <v/>
      </c>
      <c r="OM14" s="161">
        <f>COUNTIF($NS14:$NW14,1)</f>
        <v/>
      </c>
      <c r="ON14" s="161">
        <f>COUNTIF($NS14:$NW14,2)</f>
        <v/>
      </c>
      <c r="OO14" s="161">
        <f>COUNTIF($NS14:$NW14,3)</f>
        <v/>
      </c>
      <c r="OP14" s="161">
        <f>COUNTIF($NS14:$NW14,4)</f>
        <v/>
      </c>
      <c r="OQ14" s="161">
        <f>COUNTIF($NS14:$NW14,5)</f>
        <v/>
      </c>
      <c r="OR14" s="161">
        <f>COUNTIF($NS14:$NW14,6)</f>
        <v/>
      </c>
      <c r="OS14" s="161">
        <f>COUNTIF($OI14:$OJ14,1)</f>
        <v/>
      </c>
      <c r="OT14" s="161">
        <f>COUNTIF($OI14:$OJ14,2)+$OF14</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IF($MS14=0,0,(IF(COUNTIF($RK14:$RN14,"Salto")&gt;0,1,0)+IF(COUNTIF($RK14:$RN14,"Queima")&gt;0,1,0)+IF(COUNTIF($RK14:$RN14,"Estilhaço")&gt;0,1,0))*FLOOR($PD14/2,1))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dela",IF(COUNTIF($OK14:$OL14,"Atrasar")&gt;0,"Sua Ação Completa",IF(COUNTIF($RK14:$RN14,"Rápido")&gt;0,"Sua Bônus",IF(COUNTIF($RK14:$RN14,"Reação")&gt;0,"Sua Reação","Sua Padrão")))&amp;" + a básica dela"&amp;IF(COUNTIF($RK14:$RN14,"Reação")&gt;0," e a coletiva","")&amp;IF(COUNTIF($OK14:$OL14,"Carregar")&gt;0," · em dois turnos","")))</f>
        <v/>
      </c>
      <c r="QC14" s="161">
        <f>IF($MW14&lt;&gt;"",$MW14,IF($NJ14=0,"",INDEX($AA$2:$AA$11,$NJ14)))</f>
        <v/>
      </c>
      <c r="QD14" s="161">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COUNTIF($RK14:$RN14,"Longe")+3*COUNTIF($RK14:$RN14,"Muito Longe")</f>
        <v/>
      </c>
      <c r="QG14" s="161">
        <f>COUNTIF($RK14:$RN14,"Maior")+3*COUNTIF($RK14:$RN14,"Muito Maior")</f>
        <v/>
      </c>
      <c r="QH14" s="161">
        <f>IF($NJ14=0,0,CHOOSE(1+INDEX($AC$2:$AC$11,$NJ14),0,$QF14,$QG14,$QF14+$QG14))</f>
        <v/>
      </c>
      <c r="QI14" s="161">
        <f>IF($NJ14=0,0,CHOOSE(1+INDEX($AD$2:$AD$11,$NJ14),0,$QF14,$QG14,$QF14+$QG14))</f>
        <v/>
      </c>
      <c r="QJ14" s="161">
        <f>IF(OR($ND14=0,$NJ14=0),"",INDEX($AI$2:$AN$41,($NJ14-1)*4+IF($MS14=0,1,IF($MS14&lt;=5,2,IF($MS14=6,3,4))),1+MIN(5,$QH14))&amp;INDEX($AO$2:$AT$41,($NJ14-1)*4+IF($MS14=0,1,IF($MS14&lt;=5,2,IF($MS14=6,3,4))),1+MIN(5,$QI14))&amp;IF(INDEX($AE$2:$AE$11,$NJ14)=1,IF(COUNTIF($RK14:$RN14,"Mais Um")&gt;0," · +"&amp;COUNTIF($RK14:$RN14,"Mais Um")&amp;IF(COUNTIF($RK14:$RN14,"Mais Um")&gt;1," alvos"," alvo"),"")&amp;IF(COUNTIF($RK14:$RN14,"Rajada")&gt;0,IF($MS14=0,"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IFERROR(MATCH($MU15,$V$2:$V$11,0),0)</f>
        <v/>
      </c>
      <c r="NK15" s="161">
        <f>IFERROR(VLOOKUP(SUBSTITUTE(SUBSTITUTE(SUBSTITUTE($MX15,"~","~~"),"*","~*"),"?","~?"),'DADOS_MELHORIAS'!$AG$2:$AL$113,2,FALSE),"")</f>
        <v/>
      </c>
      <c r="NL15" s="161">
        <f>IFERROR(VLOOKUP(SUBSTITUTE(SUBSTITUTE(SUBSTITUTE($MY15,"~","~~"),"*","~*"),"?","~?"),'DADOS_MELHORIAS'!$AG$2:$AL$113,2,FALSE),"")</f>
        <v/>
      </c>
      <c r="NM15" s="161">
        <f>IFERROR(VLOOKUP(SUBSTITUTE(SUBSTITUTE(SUBSTITUTE($MZ15,"~","~~"),"*","~*"),"?","~?"),'DADOS_MELHORIAS'!$AG$2:$AL$113,2,FALSE),"")</f>
        <v/>
      </c>
      <c r="NN15" s="161">
        <f>IFERROR(VLOOKUP(SUBSTITUTE(SUBSTITUTE(SUBSTITUTE($NA15,"~","~~"),"*","~*"),"?","~?"),'DADOS_MELHORIAS'!$AG$2:$AL$113,2,FALSE),"")</f>
        <v/>
      </c>
      <c r="NO15" s="161">
        <f>IFERROR(VLOOKUP(SUBSTITUTE(SUBSTITUTE(SUBSTITUTE($MX15,"~","~~"),"*","~*"),"?","~?"),'DADOS_MELHORIAS'!$AG$2:$AL$113,3,FALSE),0)</f>
        <v/>
      </c>
      <c r="NP15" s="161">
        <f>IFERROR(VLOOKUP(SUBSTITUTE(SUBSTITUTE(SUBSTITUTE($MY15,"~","~~"),"*","~*"),"?","~?"),'DADOS_MELHORIAS'!$AG$2:$AL$113,3,FALSE),0)</f>
        <v/>
      </c>
      <c r="NQ15" s="161">
        <f>IFERROR(VLOOKUP(SUBSTITUTE(SUBSTITUTE(SUBSTITUTE($MZ15,"~","~~"),"*","~*"),"?","~?"),'DADOS_MELHORIAS'!$AG$2:$AL$113,3,FALSE),0)</f>
        <v/>
      </c>
      <c r="NR15" s="161">
        <f>IFERROR(VLOOKUP(SUBSTITUTE(SUBSTITUTE(SUBSTITUTE($NA15,"~","~~"),"*","~*"),"?","~?"),'DADOS_MELHORIAS'!$AG$2:$AL$113,3,FALSE),0)</f>
        <v/>
      </c>
      <c r="NS15" s="161">
        <f>IF($MS15=0,0,IF($NJ15=0,0,INDEX($X$2:$X$11,$NJ15)))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IF($NJ15=0,0,IF(INDEX($W$2:$W$11,$NJ15)="",0,IF((COUNTIF(INDEX($EL$2:$EP$13,$MO15,0),INDEX($W$2:$W$11,$NJ15))+COUNTIF(INDEX($QV$2:$QY$13,$MO15,0),INDEX($W$2:$W$11,$NJ15)))=0,1,0)))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1">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f>
        <v/>
      </c>
      <c r="OE15" s="161">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1">
        <f>IF($NJ15=0,0,INDEX($Y$2:$Y$11,$NJ15))</f>
        <v/>
      </c>
      <c r="OG15" s="161">
        <f>IF($NJ15=0,0,INDEX($Z$2:$Z$11,$NJ15))</f>
        <v/>
      </c>
      <c r="OH15" s="161">
        <f>IF($NJ15=0,0,INDEX($AB$2:$AB$11,$NJ15))</f>
        <v/>
      </c>
      <c r="OI15" s="161">
        <f>IFERROR(VLOOKUP(SUBSTITUTE(SUBSTITUTE(SUBSTITUTE($NB15,"~","~~"),"*","~*"),"?","~?"),'DADOS_RESTRICOES'!$M$2:$Q$54,3,FALSE),0)</f>
        <v/>
      </c>
      <c r="OJ15" s="161">
        <f>IFERROR(VLOOKUP(SUBSTITUTE(SUBSTITUTE(SUBSTITUTE($NC15,"~","~~"),"*","~*"),"?","~?"),'DADOS_RESTRICOES'!$M$2:$Q$54,3,FALSE),0)</f>
        <v/>
      </c>
      <c r="OK15" s="161">
        <f>IFERROR(VLOOKUP(SUBSTITUTE(SUBSTITUTE(SUBSTITUTE($NB15,"~","~~"),"*","~*"),"?","~?"),'DADOS_RESTRICOES'!$M$2:$Q$54,2,FALSE),"")</f>
        <v/>
      </c>
      <c r="OL15" s="161">
        <f>IFERROR(VLOOKUP(SUBSTITUTE(SUBSTITUTE(SUBSTITUTE($NC15,"~","~~"),"*","~*"),"?","~?"),'DADOS_RESTRICOES'!$M$2:$Q$54,2,FALSE),"")</f>
        <v/>
      </c>
      <c r="OM15" s="161">
        <f>COUNTIF($NS15:$NW15,1)</f>
        <v/>
      </c>
      <c r="ON15" s="161">
        <f>COUNTIF($NS15:$NW15,2)</f>
        <v/>
      </c>
      <c r="OO15" s="161">
        <f>COUNTIF($NS15:$NW15,3)</f>
        <v/>
      </c>
      <c r="OP15" s="161">
        <f>COUNTIF($NS15:$NW15,4)</f>
        <v/>
      </c>
      <c r="OQ15" s="161">
        <f>COUNTIF($NS15:$NW15,5)</f>
        <v/>
      </c>
      <c r="OR15" s="161">
        <f>COUNTIF($NS15:$NW15,6)</f>
        <v/>
      </c>
      <c r="OS15" s="161">
        <f>COUNTIF($OI15:$OJ15,1)</f>
        <v/>
      </c>
      <c r="OT15" s="161">
        <f>COUNTIF($OI15:$OJ15,2)+$OF15</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IF($MS15=0,0,(IF(COUNTIF($RK15:$RN15,"Salto")&gt;0,1,0)+IF(COUNTIF($RK15:$RN15,"Queima")&gt;0,1,0)+IF(COUNTIF($RK15:$RN15,"Estilhaço")&gt;0,1,0))*FLOOR($PD15/2,1))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dela",IF(COUNTIF($OK15:$OL15,"Atrasar")&gt;0,"Sua Ação Completa",IF(COUNTIF($RK15:$RN15,"Rápido")&gt;0,"Sua Bônus",IF(COUNTIF($RK15:$RN15,"Reação")&gt;0,"Sua Reação","Sua Padrão")))&amp;" + a básica dela"&amp;IF(COUNTIF($RK15:$RN15,"Reação")&gt;0," e a coletiva","")&amp;IF(COUNTIF($OK15:$OL15,"Carregar")&gt;0," · em dois turnos","")))</f>
        <v/>
      </c>
      <c r="QC15" s="161">
        <f>IF($MW15&lt;&gt;"",$MW15,IF($NJ15=0,"",INDEX($AA$2:$AA$11,$NJ15)))</f>
        <v/>
      </c>
      <c r="QD15" s="161">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COUNTIF($RK15:$RN15,"Longe")+3*COUNTIF($RK15:$RN15,"Muito Longe")</f>
        <v/>
      </c>
      <c r="QG15" s="161">
        <f>COUNTIF($RK15:$RN15,"Maior")+3*COUNTIF($RK15:$RN15,"Muito Maior")</f>
        <v/>
      </c>
      <c r="QH15" s="161">
        <f>IF($NJ15=0,0,CHOOSE(1+INDEX($AC$2:$AC$11,$NJ15),0,$QF15,$QG15,$QF15+$QG15))</f>
        <v/>
      </c>
      <c r="QI15" s="161">
        <f>IF($NJ15=0,0,CHOOSE(1+INDEX($AD$2:$AD$11,$NJ15),0,$QF15,$QG15,$QF15+$QG15))</f>
        <v/>
      </c>
      <c r="QJ15" s="161">
        <f>IF(OR($ND15=0,$NJ15=0),"",INDEX($AI$2:$AN$41,($NJ15-1)*4+IF($MS15=0,1,IF($MS15&lt;=5,2,IF($MS15=6,3,4))),1+MIN(5,$QH15))&amp;INDEX($AO$2:$AT$41,($NJ15-1)*4+IF($MS15=0,1,IF($MS15&lt;=5,2,IF($MS15=6,3,4))),1+MIN(5,$QI15))&amp;IF(INDEX($AE$2:$AE$11,$NJ15)=1,IF(COUNTIF($RK15:$RN15,"Mais Um")&gt;0," · +"&amp;COUNTIF($RK15:$RN15,"Mais Um")&amp;IF(COUNTIF($RK15:$RN15,"Mais Um")&gt;1," alvos"," alvo"),"")&amp;IF(COUNTIF($RK15:$RN15,"Rajada")&gt;0,IF($MS15=0,"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IFERROR(MATCH($MU16,$V$2:$V$11,0),0)</f>
        <v/>
      </c>
      <c r="NK16" s="161">
        <f>IFERROR(VLOOKUP(SUBSTITUTE(SUBSTITUTE(SUBSTITUTE($MX16,"~","~~"),"*","~*"),"?","~?"),'DADOS_MELHORIAS'!$AG$2:$AL$113,2,FALSE),"")</f>
        <v/>
      </c>
      <c r="NL16" s="161">
        <f>IFERROR(VLOOKUP(SUBSTITUTE(SUBSTITUTE(SUBSTITUTE($MY16,"~","~~"),"*","~*"),"?","~?"),'DADOS_MELHORIAS'!$AG$2:$AL$113,2,FALSE),"")</f>
        <v/>
      </c>
      <c r="NM16" s="161">
        <f>IFERROR(VLOOKUP(SUBSTITUTE(SUBSTITUTE(SUBSTITUTE($MZ16,"~","~~"),"*","~*"),"?","~?"),'DADOS_MELHORIAS'!$AG$2:$AL$113,2,FALSE),"")</f>
        <v/>
      </c>
      <c r="NN16" s="161">
        <f>IFERROR(VLOOKUP(SUBSTITUTE(SUBSTITUTE(SUBSTITUTE($NA16,"~","~~"),"*","~*"),"?","~?"),'DADOS_MELHORIAS'!$AG$2:$AL$113,2,FALSE),"")</f>
        <v/>
      </c>
      <c r="NO16" s="161">
        <f>IFERROR(VLOOKUP(SUBSTITUTE(SUBSTITUTE(SUBSTITUTE($MX16,"~","~~"),"*","~*"),"?","~?"),'DADOS_MELHORIAS'!$AG$2:$AL$113,3,FALSE),0)</f>
        <v/>
      </c>
      <c r="NP16" s="161">
        <f>IFERROR(VLOOKUP(SUBSTITUTE(SUBSTITUTE(SUBSTITUTE($MY16,"~","~~"),"*","~*"),"?","~?"),'DADOS_MELHORIAS'!$AG$2:$AL$113,3,FALSE),0)</f>
        <v/>
      </c>
      <c r="NQ16" s="161">
        <f>IFERROR(VLOOKUP(SUBSTITUTE(SUBSTITUTE(SUBSTITUTE($MZ16,"~","~~"),"*","~*"),"?","~?"),'DADOS_MELHORIAS'!$AG$2:$AL$113,3,FALSE),0)</f>
        <v/>
      </c>
      <c r="NR16" s="161">
        <f>IFERROR(VLOOKUP(SUBSTITUTE(SUBSTITUTE(SUBSTITUTE($NA16,"~","~~"),"*","~*"),"?","~?"),'DADOS_MELHORIAS'!$AG$2:$AL$113,3,FALSE),0)</f>
        <v/>
      </c>
      <c r="NS16" s="161">
        <f>IF($MS16=0,0,IF($NJ16=0,0,INDEX($X$2:$X$11,$NJ16)))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IF($NJ16=0,0,IF(INDEX($W$2:$W$11,$NJ16)="",0,IF((COUNTIF(INDEX($EL$2:$EP$13,$MO16,0),INDEX($W$2:$W$11,$NJ16))+COUNTIF(INDEX($QV$2:$QY$13,$MO16,0),INDEX($W$2:$W$11,$NJ16)))=0,1,0)))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1">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f>
        <v/>
      </c>
      <c r="OE16" s="161">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1">
        <f>IF($NJ16=0,0,INDEX($Y$2:$Y$11,$NJ16))</f>
        <v/>
      </c>
      <c r="OG16" s="161">
        <f>IF($NJ16=0,0,INDEX($Z$2:$Z$11,$NJ16))</f>
        <v/>
      </c>
      <c r="OH16" s="161">
        <f>IF($NJ16=0,0,INDEX($AB$2:$AB$11,$NJ16))</f>
        <v/>
      </c>
      <c r="OI16" s="161">
        <f>IFERROR(VLOOKUP(SUBSTITUTE(SUBSTITUTE(SUBSTITUTE($NB16,"~","~~"),"*","~*"),"?","~?"),'DADOS_RESTRICOES'!$M$2:$Q$54,3,FALSE),0)</f>
        <v/>
      </c>
      <c r="OJ16" s="161">
        <f>IFERROR(VLOOKUP(SUBSTITUTE(SUBSTITUTE(SUBSTITUTE($NC16,"~","~~"),"*","~*"),"?","~?"),'DADOS_RESTRICOES'!$M$2:$Q$54,3,FALSE),0)</f>
        <v/>
      </c>
      <c r="OK16" s="161">
        <f>IFERROR(VLOOKUP(SUBSTITUTE(SUBSTITUTE(SUBSTITUTE($NB16,"~","~~"),"*","~*"),"?","~?"),'DADOS_RESTRICOES'!$M$2:$Q$54,2,FALSE),"")</f>
        <v/>
      </c>
      <c r="OL16" s="161">
        <f>IFERROR(VLOOKUP(SUBSTITUTE(SUBSTITUTE(SUBSTITUTE($NC16,"~","~~"),"*","~*"),"?","~?"),'DADOS_RESTRICOES'!$M$2:$Q$54,2,FALSE),"")</f>
        <v/>
      </c>
      <c r="OM16" s="161">
        <f>COUNTIF($NS16:$NW16,1)</f>
        <v/>
      </c>
      <c r="ON16" s="161">
        <f>COUNTIF($NS16:$NW16,2)</f>
        <v/>
      </c>
      <c r="OO16" s="161">
        <f>COUNTIF($NS16:$NW16,3)</f>
        <v/>
      </c>
      <c r="OP16" s="161">
        <f>COUNTIF($NS16:$NW16,4)</f>
        <v/>
      </c>
      <c r="OQ16" s="161">
        <f>COUNTIF($NS16:$NW16,5)</f>
        <v/>
      </c>
      <c r="OR16" s="161">
        <f>COUNTIF($NS16:$NW16,6)</f>
        <v/>
      </c>
      <c r="OS16" s="161">
        <f>COUNTIF($OI16:$OJ16,1)</f>
        <v/>
      </c>
      <c r="OT16" s="161">
        <f>COUNTIF($OI16:$OJ16,2)+$OF16</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IF($MS16=0,0,(IF(COUNTIF($RK16:$RN16,"Salto")&gt;0,1,0)+IF(COUNTIF($RK16:$RN16,"Queima")&gt;0,1,0)+IF(COUNTIF($RK16:$RN16,"Estilhaço")&gt;0,1,0))*FLOOR($PD16/2,1))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dela",IF(COUNTIF($OK16:$OL16,"Atrasar")&gt;0,"Sua Ação Completa",IF(COUNTIF($RK16:$RN16,"Rápido")&gt;0,"Sua Bônus",IF(COUNTIF($RK16:$RN16,"Reação")&gt;0,"Sua Reação","Sua Padrão")))&amp;" + a básica dela"&amp;IF(COUNTIF($RK16:$RN16,"Reação")&gt;0," e a coletiva","")&amp;IF(COUNTIF($OK16:$OL16,"Carregar")&gt;0," · em dois turnos","")))</f>
        <v/>
      </c>
      <c r="QC16" s="161">
        <f>IF($MW16&lt;&gt;"",$MW16,IF($NJ16=0,"",INDEX($AA$2:$AA$11,$NJ16)))</f>
        <v/>
      </c>
      <c r="QD16" s="161">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COUNTIF($RK16:$RN16,"Longe")+3*COUNTIF($RK16:$RN16,"Muito Longe")</f>
        <v/>
      </c>
      <c r="QG16" s="161">
        <f>COUNTIF($RK16:$RN16,"Maior")+3*COUNTIF($RK16:$RN16,"Muito Maior")</f>
        <v/>
      </c>
      <c r="QH16" s="161">
        <f>IF($NJ16=0,0,CHOOSE(1+INDEX($AC$2:$AC$11,$NJ16),0,$QF16,$QG16,$QF16+$QG16))</f>
        <v/>
      </c>
      <c r="QI16" s="161">
        <f>IF($NJ16=0,0,CHOOSE(1+INDEX($AD$2:$AD$11,$NJ16),0,$QF16,$QG16,$QF16+$QG16))</f>
        <v/>
      </c>
      <c r="QJ16" s="161">
        <f>IF(OR($ND16=0,$NJ16=0),"",INDEX($AI$2:$AN$41,($NJ16-1)*4+IF($MS16=0,1,IF($MS16&lt;=5,2,IF($MS16=6,3,4))),1+MIN(5,$QH16))&amp;INDEX($AO$2:$AT$41,($NJ16-1)*4+IF($MS16=0,1,IF($MS16&lt;=5,2,IF($MS16=6,3,4))),1+MIN(5,$QI16))&amp;IF(INDEX($AE$2:$AE$11,$NJ16)=1,IF(COUNTIF($RK16:$RN16,"Mais Um")&gt;0," · +"&amp;COUNTIF($RK16:$RN16,"Mais Um")&amp;IF(COUNTIF($RK16:$RN16,"Mais Um")&gt;1," alvos"," alvo"),"")&amp;IF(COUNTIF($RK16:$RN16,"Rajada")&gt;0,IF($MS16=0,"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IFERROR(MATCH($MU17,$V$2:$V$11,0),0)</f>
        <v/>
      </c>
      <c r="NK17" s="161">
        <f>IFERROR(VLOOKUP(SUBSTITUTE(SUBSTITUTE(SUBSTITUTE($MX17,"~","~~"),"*","~*"),"?","~?"),'DADOS_MELHORIAS'!$AG$2:$AL$113,2,FALSE),"")</f>
        <v/>
      </c>
      <c r="NL17" s="161">
        <f>IFERROR(VLOOKUP(SUBSTITUTE(SUBSTITUTE(SUBSTITUTE($MY17,"~","~~"),"*","~*"),"?","~?"),'DADOS_MELHORIAS'!$AG$2:$AL$113,2,FALSE),"")</f>
        <v/>
      </c>
      <c r="NM17" s="161">
        <f>IFERROR(VLOOKUP(SUBSTITUTE(SUBSTITUTE(SUBSTITUTE($MZ17,"~","~~"),"*","~*"),"?","~?"),'DADOS_MELHORIAS'!$AG$2:$AL$113,2,FALSE),"")</f>
        <v/>
      </c>
      <c r="NN17" s="161">
        <f>IFERROR(VLOOKUP(SUBSTITUTE(SUBSTITUTE(SUBSTITUTE($NA17,"~","~~"),"*","~*"),"?","~?"),'DADOS_MELHORIAS'!$AG$2:$AL$113,2,FALSE),"")</f>
        <v/>
      </c>
      <c r="NO17" s="161">
        <f>IFERROR(VLOOKUP(SUBSTITUTE(SUBSTITUTE(SUBSTITUTE($MX17,"~","~~"),"*","~*"),"?","~?"),'DADOS_MELHORIAS'!$AG$2:$AL$113,3,FALSE),0)</f>
        <v/>
      </c>
      <c r="NP17" s="161">
        <f>IFERROR(VLOOKUP(SUBSTITUTE(SUBSTITUTE(SUBSTITUTE($MY17,"~","~~"),"*","~*"),"?","~?"),'DADOS_MELHORIAS'!$AG$2:$AL$113,3,FALSE),0)</f>
        <v/>
      </c>
      <c r="NQ17" s="161">
        <f>IFERROR(VLOOKUP(SUBSTITUTE(SUBSTITUTE(SUBSTITUTE($MZ17,"~","~~"),"*","~*"),"?","~?"),'DADOS_MELHORIAS'!$AG$2:$AL$113,3,FALSE),0)</f>
        <v/>
      </c>
      <c r="NR17" s="161">
        <f>IFERROR(VLOOKUP(SUBSTITUTE(SUBSTITUTE(SUBSTITUTE($NA17,"~","~~"),"*","~*"),"?","~?"),'DADOS_MELHORIAS'!$AG$2:$AL$113,3,FALSE),0)</f>
        <v/>
      </c>
      <c r="NS17" s="161">
        <f>IF($MS17=0,0,IF($NJ17=0,0,INDEX($X$2:$X$11,$NJ17)))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IF($NJ17=0,0,IF(INDEX($W$2:$W$11,$NJ17)="",0,IF((COUNTIF(INDEX($EL$2:$EP$13,$MO17,0),INDEX($W$2:$W$11,$NJ17))+COUNTIF(INDEX($QV$2:$QY$13,$MO17,0),INDEX($W$2:$W$11,$NJ17)))=0,1,0)))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1">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f>
        <v/>
      </c>
      <c r="OE17" s="161">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1">
        <f>IF($NJ17=0,0,INDEX($Y$2:$Y$11,$NJ17))</f>
        <v/>
      </c>
      <c r="OG17" s="161">
        <f>IF($NJ17=0,0,INDEX($Z$2:$Z$11,$NJ17))</f>
        <v/>
      </c>
      <c r="OH17" s="161">
        <f>IF($NJ17=0,0,INDEX($AB$2:$AB$11,$NJ17))</f>
        <v/>
      </c>
      <c r="OI17" s="161">
        <f>IFERROR(VLOOKUP(SUBSTITUTE(SUBSTITUTE(SUBSTITUTE($NB17,"~","~~"),"*","~*"),"?","~?"),'DADOS_RESTRICOES'!$M$2:$Q$54,3,FALSE),0)</f>
        <v/>
      </c>
      <c r="OJ17" s="161">
        <f>IFERROR(VLOOKUP(SUBSTITUTE(SUBSTITUTE(SUBSTITUTE($NC17,"~","~~"),"*","~*"),"?","~?"),'DADOS_RESTRICOES'!$M$2:$Q$54,3,FALSE),0)</f>
        <v/>
      </c>
      <c r="OK17" s="161">
        <f>IFERROR(VLOOKUP(SUBSTITUTE(SUBSTITUTE(SUBSTITUTE($NB17,"~","~~"),"*","~*"),"?","~?"),'DADOS_RESTRICOES'!$M$2:$Q$54,2,FALSE),"")</f>
        <v/>
      </c>
      <c r="OL17" s="161">
        <f>IFERROR(VLOOKUP(SUBSTITUTE(SUBSTITUTE(SUBSTITUTE($NC17,"~","~~"),"*","~*"),"?","~?"),'DADOS_RESTRICOES'!$M$2:$Q$54,2,FALSE),"")</f>
        <v/>
      </c>
      <c r="OM17" s="161">
        <f>COUNTIF($NS17:$NW17,1)</f>
        <v/>
      </c>
      <c r="ON17" s="161">
        <f>COUNTIF($NS17:$NW17,2)</f>
        <v/>
      </c>
      <c r="OO17" s="161">
        <f>COUNTIF($NS17:$NW17,3)</f>
        <v/>
      </c>
      <c r="OP17" s="161">
        <f>COUNTIF($NS17:$NW17,4)</f>
        <v/>
      </c>
      <c r="OQ17" s="161">
        <f>COUNTIF($NS17:$NW17,5)</f>
        <v/>
      </c>
      <c r="OR17" s="161">
        <f>COUNTIF($NS17:$NW17,6)</f>
        <v/>
      </c>
      <c r="OS17" s="161">
        <f>COUNTIF($OI17:$OJ17,1)</f>
        <v/>
      </c>
      <c r="OT17" s="161">
        <f>COUNTIF($OI17:$OJ17,2)+$OF17</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IF($MS17=0,0,(IF(COUNTIF($RK17:$RN17,"Salto")&gt;0,1,0)+IF(COUNTIF($RK17:$RN17,"Queima")&gt;0,1,0)+IF(COUNTIF($RK17:$RN17,"Estilhaço")&gt;0,1,0))*FLOOR($PD17/2,1))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dela",IF(COUNTIF($OK17:$OL17,"Atrasar")&gt;0,"Sua Ação Completa",IF(COUNTIF($RK17:$RN17,"Rápido")&gt;0,"Sua Bônus",IF(COUNTIF($RK17:$RN17,"Reação")&gt;0,"Sua Reação","Sua Padrão")))&amp;" + a básica dela"&amp;IF(COUNTIF($RK17:$RN17,"Reação")&gt;0," e a coletiva","")&amp;IF(COUNTIF($OK17:$OL17,"Carregar")&gt;0," · em dois turnos","")))</f>
        <v/>
      </c>
      <c r="QC17" s="161">
        <f>IF($MW17&lt;&gt;"",$MW17,IF($NJ17=0,"",INDEX($AA$2:$AA$11,$NJ17)))</f>
        <v/>
      </c>
      <c r="QD17" s="161">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COUNTIF($RK17:$RN17,"Longe")+3*COUNTIF($RK17:$RN17,"Muito Longe")</f>
        <v/>
      </c>
      <c r="QG17" s="161">
        <f>COUNTIF($RK17:$RN17,"Maior")+3*COUNTIF($RK17:$RN17,"Muito Maior")</f>
        <v/>
      </c>
      <c r="QH17" s="161">
        <f>IF($NJ17=0,0,CHOOSE(1+INDEX($AC$2:$AC$11,$NJ17),0,$QF17,$QG17,$QF17+$QG17))</f>
        <v/>
      </c>
      <c r="QI17" s="161">
        <f>IF($NJ17=0,0,CHOOSE(1+INDEX($AD$2:$AD$11,$NJ17),0,$QF17,$QG17,$QF17+$QG17))</f>
        <v/>
      </c>
      <c r="QJ17" s="161">
        <f>IF(OR($ND17=0,$NJ17=0),"",INDEX($AI$2:$AN$41,($NJ17-1)*4+IF($MS17=0,1,IF($MS17&lt;=5,2,IF($MS17=6,3,4))),1+MIN(5,$QH17))&amp;INDEX($AO$2:$AT$41,($NJ17-1)*4+IF($MS17=0,1,IF($MS17&lt;=5,2,IF($MS17=6,3,4))),1+MIN(5,$QI17))&amp;IF(INDEX($AE$2:$AE$11,$NJ17)=1,IF(COUNTIF($RK17:$RN17,"Mais Um")&gt;0," · +"&amp;COUNTIF($RK17:$RN17,"Mais Um")&amp;IF(COUNTIF($RK17:$RN17,"Mais Um")&gt;1," alvos"," alvo"),"")&amp;IF(COUNTIF($RK17:$RN17,"Rajada")&gt;0,IF($MS17=0,"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IFERROR(MATCH($MU18,$V$2:$V$11,0),0)</f>
        <v/>
      </c>
      <c r="NK18" s="161">
        <f>IFERROR(VLOOKUP(SUBSTITUTE(SUBSTITUTE(SUBSTITUTE($MX18,"~","~~"),"*","~*"),"?","~?"),'DADOS_MELHORIAS'!$AG$2:$AL$113,2,FALSE),"")</f>
        <v/>
      </c>
      <c r="NL18" s="161">
        <f>IFERROR(VLOOKUP(SUBSTITUTE(SUBSTITUTE(SUBSTITUTE($MY18,"~","~~"),"*","~*"),"?","~?"),'DADOS_MELHORIAS'!$AG$2:$AL$113,2,FALSE),"")</f>
        <v/>
      </c>
      <c r="NM18" s="161">
        <f>IFERROR(VLOOKUP(SUBSTITUTE(SUBSTITUTE(SUBSTITUTE($MZ18,"~","~~"),"*","~*"),"?","~?"),'DADOS_MELHORIAS'!$AG$2:$AL$113,2,FALSE),"")</f>
        <v/>
      </c>
      <c r="NN18" s="161">
        <f>IFERROR(VLOOKUP(SUBSTITUTE(SUBSTITUTE(SUBSTITUTE($NA18,"~","~~"),"*","~*"),"?","~?"),'DADOS_MELHORIAS'!$AG$2:$AL$113,2,FALSE),"")</f>
        <v/>
      </c>
      <c r="NO18" s="161">
        <f>IFERROR(VLOOKUP(SUBSTITUTE(SUBSTITUTE(SUBSTITUTE($MX18,"~","~~"),"*","~*"),"?","~?"),'DADOS_MELHORIAS'!$AG$2:$AL$113,3,FALSE),0)</f>
        <v/>
      </c>
      <c r="NP18" s="161">
        <f>IFERROR(VLOOKUP(SUBSTITUTE(SUBSTITUTE(SUBSTITUTE($MY18,"~","~~"),"*","~*"),"?","~?"),'DADOS_MELHORIAS'!$AG$2:$AL$113,3,FALSE),0)</f>
        <v/>
      </c>
      <c r="NQ18" s="161">
        <f>IFERROR(VLOOKUP(SUBSTITUTE(SUBSTITUTE(SUBSTITUTE($MZ18,"~","~~"),"*","~*"),"?","~?"),'DADOS_MELHORIAS'!$AG$2:$AL$113,3,FALSE),0)</f>
        <v/>
      </c>
      <c r="NR18" s="161">
        <f>IFERROR(VLOOKUP(SUBSTITUTE(SUBSTITUTE(SUBSTITUTE($NA18,"~","~~"),"*","~*"),"?","~?"),'DADOS_MELHORIAS'!$AG$2:$AL$113,3,FALSE),0)</f>
        <v/>
      </c>
      <c r="NS18" s="161">
        <f>IF($MS18=0,0,IF($NJ18=0,0,INDEX($X$2:$X$11,$NJ18)))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IF($NJ18=0,0,IF(INDEX($W$2:$W$11,$NJ18)="",0,IF((COUNTIF(INDEX($EL$2:$EP$13,$MO18,0),INDEX($W$2:$W$11,$NJ18))+COUNTIF(INDEX($QV$2:$QY$13,$MO18,0),INDEX($W$2:$W$11,$NJ18)))=0,1,0)))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1">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f>
        <v/>
      </c>
      <c r="OE18" s="161">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1">
        <f>IF($NJ18=0,0,INDEX($Y$2:$Y$11,$NJ18))</f>
        <v/>
      </c>
      <c r="OG18" s="161">
        <f>IF($NJ18=0,0,INDEX($Z$2:$Z$11,$NJ18))</f>
        <v/>
      </c>
      <c r="OH18" s="161">
        <f>IF($NJ18=0,0,INDEX($AB$2:$AB$11,$NJ18))</f>
        <v/>
      </c>
      <c r="OI18" s="161">
        <f>IFERROR(VLOOKUP(SUBSTITUTE(SUBSTITUTE(SUBSTITUTE($NB18,"~","~~"),"*","~*"),"?","~?"),'DADOS_RESTRICOES'!$M$2:$Q$54,3,FALSE),0)</f>
        <v/>
      </c>
      <c r="OJ18" s="161">
        <f>IFERROR(VLOOKUP(SUBSTITUTE(SUBSTITUTE(SUBSTITUTE($NC18,"~","~~"),"*","~*"),"?","~?"),'DADOS_RESTRICOES'!$M$2:$Q$54,3,FALSE),0)</f>
        <v/>
      </c>
      <c r="OK18" s="161">
        <f>IFERROR(VLOOKUP(SUBSTITUTE(SUBSTITUTE(SUBSTITUTE($NB18,"~","~~"),"*","~*"),"?","~?"),'DADOS_RESTRICOES'!$M$2:$Q$54,2,FALSE),"")</f>
        <v/>
      </c>
      <c r="OL18" s="161">
        <f>IFERROR(VLOOKUP(SUBSTITUTE(SUBSTITUTE(SUBSTITUTE($NC18,"~","~~"),"*","~*"),"?","~?"),'DADOS_RESTRICOES'!$M$2:$Q$54,2,FALSE),"")</f>
        <v/>
      </c>
      <c r="OM18" s="161">
        <f>COUNTIF($NS18:$NW18,1)</f>
        <v/>
      </c>
      <c r="ON18" s="161">
        <f>COUNTIF($NS18:$NW18,2)</f>
        <v/>
      </c>
      <c r="OO18" s="161">
        <f>COUNTIF($NS18:$NW18,3)</f>
        <v/>
      </c>
      <c r="OP18" s="161">
        <f>COUNTIF($NS18:$NW18,4)</f>
        <v/>
      </c>
      <c r="OQ18" s="161">
        <f>COUNTIF($NS18:$NW18,5)</f>
        <v/>
      </c>
      <c r="OR18" s="161">
        <f>COUNTIF($NS18:$NW18,6)</f>
        <v/>
      </c>
      <c r="OS18" s="161">
        <f>COUNTIF($OI18:$OJ18,1)</f>
        <v/>
      </c>
      <c r="OT18" s="161">
        <f>COUNTIF($OI18:$OJ18,2)+$OF18</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IF($MS18=0,0,(IF(COUNTIF($RK18:$RN18,"Salto")&gt;0,1,0)+IF(COUNTIF($RK18:$RN18,"Queima")&gt;0,1,0)+IF(COUNTIF($RK18:$RN18,"Estilhaço")&gt;0,1,0))*FLOOR($PD18/2,1))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dela",IF(COUNTIF($OK18:$OL18,"Atrasar")&gt;0,"Sua Ação Completa",IF(COUNTIF($RK18:$RN18,"Rápido")&gt;0,"Sua Bônus",IF(COUNTIF($RK18:$RN18,"Reação")&gt;0,"Sua Reação","Sua Padrão")))&amp;" + a básica dela"&amp;IF(COUNTIF($RK18:$RN18,"Reação")&gt;0," e a coletiva","")&amp;IF(COUNTIF($OK18:$OL18,"Carregar")&gt;0," · em dois turnos","")))</f>
        <v/>
      </c>
      <c r="QC18" s="161">
        <f>IF($MW18&lt;&gt;"",$MW18,IF($NJ18=0,"",INDEX($AA$2:$AA$11,$NJ18)))</f>
        <v/>
      </c>
      <c r="QD18" s="161">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COUNTIF($RK18:$RN18,"Longe")+3*COUNTIF($RK18:$RN18,"Muito Longe")</f>
        <v/>
      </c>
      <c r="QG18" s="161">
        <f>COUNTIF($RK18:$RN18,"Maior")+3*COUNTIF($RK18:$RN18,"Muito Maior")</f>
        <v/>
      </c>
      <c r="QH18" s="161">
        <f>IF($NJ18=0,0,CHOOSE(1+INDEX($AC$2:$AC$11,$NJ18),0,$QF18,$QG18,$QF18+$QG18))</f>
        <v/>
      </c>
      <c r="QI18" s="161">
        <f>IF($NJ18=0,0,CHOOSE(1+INDEX($AD$2:$AD$11,$NJ18),0,$QF18,$QG18,$QF18+$QG18))</f>
        <v/>
      </c>
      <c r="QJ18" s="161">
        <f>IF(OR($ND18=0,$NJ18=0),"",INDEX($AI$2:$AN$41,($NJ18-1)*4+IF($MS18=0,1,IF($MS18&lt;=5,2,IF($MS18=6,3,4))),1+MIN(5,$QH18))&amp;INDEX($AO$2:$AT$41,($NJ18-1)*4+IF($MS18=0,1,IF($MS18&lt;=5,2,IF($MS18=6,3,4))),1+MIN(5,$QI18))&amp;IF(INDEX($AE$2:$AE$11,$NJ18)=1,IF(COUNTIF($RK18:$RN18,"Mais Um")&gt;0," · +"&amp;COUNTIF($RK18:$RN18,"Mais Um")&amp;IF(COUNTIF($RK18:$RN18,"Mais Um")&gt;1," alvos"," alvo"),"")&amp;IF(COUNTIF($RK18:$RN18,"Rajada")&gt;0,IF($MS18=0,"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IFERROR(MATCH($MU19,$V$2:$V$11,0),0)</f>
        <v/>
      </c>
      <c r="NK19" s="161">
        <f>IFERROR(VLOOKUP(SUBSTITUTE(SUBSTITUTE(SUBSTITUTE($MX19,"~","~~"),"*","~*"),"?","~?"),'DADOS_MELHORIAS'!$AG$2:$AL$113,2,FALSE),"")</f>
        <v/>
      </c>
      <c r="NL19" s="161">
        <f>IFERROR(VLOOKUP(SUBSTITUTE(SUBSTITUTE(SUBSTITUTE($MY19,"~","~~"),"*","~*"),"?","~?"),'DADOS_MELHORIAS'!$AG$2:$AL$113,2,FALSE),"")</f>
        <v/>
      </c>
      <c r="NM19" s="161">
        <f>IFERROR(VLOOKUP(SUBSTITUTE(SUBSTITUTE(SUBSTITUTE($MZ19,"~","~~"),"*","~*"),"?","~?"),'DADOS_MELHORIAS'!$AG$2:$AL$113,2,FALSE),"")</f>
        <v/>
      </c>
      <c r="NN19" s="161">
        <f>IFERROR(VLOOKUP(SUBSTITUTE(SUBSTITUTE(SUBSTITUTE($NA19,"~","~~"),"*","~*"),"?","~?"),'DADOS_MELHORIAS'!$AG$2:$AL$113,2,FALSE),"")</f>
        <v/>
      </c>
      <c r="NO19" s="161">
        <f>IFERROR(VLOOKUP(SUBSTITUTE(SUBSTITUTE(SUBSTITUTE($MX19,"~","~~"),"*","~*"),"?","~?"),'DADOS_MELHORIAS'!$AG$2:$AL$113,3,FALSE),0)</f>
        <v/>
      </c>
      <c r="NP19" s="161">
        <f>IFERROR(VLOOKUP(SUBSTITUTE(SUBSTITUTE(SUBSTITUTE($MY19,"~","~~"),"*","~*"),"?","~?"),'DADOS_MELHORIAS'!$AG$2:$AL$113,3,FALSE),0)</f>
        <v/>
      </c>
      <c r="NQ19" s="161">
        <f>IFERROR(VLOOKUP(SUBSTITUTE(SUBSTITUTE(SUBSTITUTE($MZ19,"~","~~"),"*","~*"),"?","~?"),'DADOS_MELHORIAS'!$AG$2:$AL$113,3,FALSE),0)</f>
        <v/>
      </c>
      <c r="NR19" s="161">
        <f>IFERROR(VLOOKUP(SUBSTITUTE(SUBSTITUTE(SUBSTITUTE($NA19,"~","~~"),"*","~*"),"?","~?"),'DADOS_MELHORIAS'!$AG$2:$AL$113,3,FALSE),0)</f>
        <v/>
      </c>
      <c r="NS19" s="161">
        <f>IF($MS19=0,0,IF($NJ19=0,0,INDEX($X$2:$X$11,$NJ19)))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IF($NJ19=0,0,IF(INDEX($W$2:$W$11,$NJ19)="",0,IF((COUNTIF(INDEX($EL$2:$EP$13,$MO19,0),INDEX($W$2:$W$11,$NJ19))+COUNTIF(INDEX($QV$2:$QY$13,$MO19,0),INDEX($W$2:$W$11,$NJ19)))=0,1,0)))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1">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f>
        <v/>
      </c>
      <c r="OE19" s="161">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1">
        <f>IF($NJ19=0,0,INDEX($Y$2:$Y$11,$NJ19))</f>
        <v/>
      </c>
      <c r="OG19" s="161">
        <f>IF($NJ19=0,0,INDEX($Z$2:$Z$11,$NJ19))</f>
        <v/>
      </c>
      <c r="OH19" s="161">
        <f>IF($NJ19=0,0,INDEX($AB$2:$AB$11,$NJ19))</f>
        <v/>
      </c>
      <c r="OI19" s="161">
        <f>IFERROR(VLOOKUP(SUBSTITUTE(SUBSTITUTE(SUBSTITUTE($NB19,"~","~~"),"*","~*"),"?","~?"),'DADOS_RESTRICOES'!$M$2:$Q$54,3,FALSE),0)</f>
        <v/>
      </c>
      <c r="OJ19" s="161">
        <f>IFERROR(VLOOKUP(SUBSTITUTE(SUBSTITUTE(SUBSTITUTE($NC19,"~","~~"),"*","~*"),"?","~?"),'DADOS_RESTRICOES'!$M$2:$Q$54,3,FALSE),0)</f>
        <v/>
      </c>
      <c r="OK19" s="161">
        <f>IFERROR(VLOOKUP(SUBSTITUTE(SUBSTITUTE(SUBSTITUTE($NB19,"~","~~"),"*","~*"),"?","~?"),'DADOS_RESTRICOES'!$M$2:$Q$54,2,FALSE),"")</f>
        <v/>
      </c>
      <c r="OL19" s="161">
        <f>IFERROR(VLOOKUP(SUBSTITUTE(SUBSTITUTE(SUBSTITUTE($NC19,"~","~~"),"*","~*"),"?","~?"),'DADOS_RESTRICOES'!$M$2:$Q$54,2,FALSE),"")</f>
        <v/>
      </c>
      <c r="OM19" s="161">
        <f>COUNTIF($NS19:$NW19,1)</f>
        <v/>
      </c>
      <c r="ON19" s="161">
        <f>COUNTIF($NS19:$NW19,2)</f>
        <v/>
      </c>
      <c r="OO19" s="161">
        <f>COUNTIF($NS19:$NW19,3)</f>
        <v/>
      </c>
      <c r="OP19" s="161">
        <f>COUNTIF($NS19:$NW19,4)</f>
        <v/>
      </c>
      <c r="OQ19" s="161">
        <f>COUNTIF($NS19:$NW19,5)</f>
        <v/>
      </c>
      <c r="OR19" s="161">
        <f>COUNTIF($NS19:$NW19,6)</f>
        <v/>
      </c>
      <c r="OS19" s="161">
        <f>COUNTIF($OI19:$OJ19,1)</f>
        <v/>
      </c>
      <c r="OT19" s="161">
        <f>COUNTIF($OI19:$OJ19,2)+$OF19</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IF($MS19=0,0,(IF(COUNTIF($RK19:$RN19,"Salto")&gt;0,1,0)+IF(COUNTIF($RK19:$RN19,"Queima")&gt;0,1,0)+IF(COUNTIF($RK19:$RN19,"Estilhaço")&gt;0,1,0))*FLOOR($PD19/2,1))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dela",IF(COUNTIF($OK19:$OL19,"Atrasar")&gt;0,"Sua Ação Completa",IF(COUNTIF($RK19:$RN19,"Rápido")&gt;0,"Sua Bônus",IF(COUNTIF($RK19:$RN19,"Reação")&gt;0,"Sua Reação","Sua Padrão")))&amp;" + a básica dela"&amp;IF(COUNTIF($RK19:$RN19,"Reação")&gt;0," e a coletiva","")&amp;IF(COUNTIF($OK19:$OL19,"Carregar")&gt;0," · em dois turnos","")))</f>
        <v/>
      </c>
      <c r="QC19" s="161">
        <f>IF($MW19&lt;&gt;"",$MW19,IF($NJ19=0,"",INDEX($AA$2:$AA$11,$NJ19)))</f>
        <v/>
      </c>
      <c r="QD19" s="161">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COUNTIF($RK19:$RN19,"Longe")+3*COUNTIF($RK19:$RN19,"Muito Longe")</f>
        <v/>
      </c>
      <c r="QG19" s="161">
        <f>COUNTIF($RK19:$RN19,"Maior")+3*COUNTIF($RK19:$RN19,"Muito Maior")</f>
        <v/>
      </c>
      <c r="QH19" s="161">
        <f>IF($NJ19=0,0,CHOOSE(1+INDEX($AC$2:$AC$11,$NJ19),0,$QF19,$QG19,$QF19+$QG19))</f>
        <v/>
      </c>
      <c r="QI19" s="161">
        <f>IF($NJ19=0,0,CHOOSE(1+INDEX($AD$2:$AD$11,$NJ19),0,$QF19,$QG19,$QF19+$QG19))</f>
        <v/>
      </c>
      <c r="QJ19" s="161">
        <f>IF(OR($ND19=0,$NJ19=0),"",INDEX($AI$2:$AN$41,($NJ19-1)*4+IF($MS19=0,1,IF($MS19&lt;=5,2,IF($MS19=6,3,4))),1+MIN(5,$QH19))&amp;INDEX($AO$2:$AT$41,($NJ19-1)*4+IF($MS19=0,1,IF($MS19&lt;=5,2,IF($MS19=6,3,4))),1+MIN(5,$QI19))&amp;IF(INDEX($AE$2:$AE$11,$NJ19)=1,IF(COUNTIF($RK19:$RN19,"Mais Um")&gt;0," · +"&amp;COUNTIF($RK19:$RN19,"Mais Um")&amp;IF(COUNTIF($RK19:$RN19,"Mais Um")&gt;1," alvos"," alvo"),"")&amp;IF(COUNTIF($RK19:$RN19,"Rajada")&gt;0,IF($MS19=0,"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IFERROR(MATCH($MU20,$V$2:$V$11,0),0)</f>
        <v/>
      </c>
      <c r="NK20" s="161">
        <f>IFERROR(VLOOKUP(SUBSTITUTE(SUBSTITUTE(SUBSTITUTE($MX20,"~","~~"),"*","~*"),"?","~?"),'DADOS_MELHORIAS'!$AG$2:$AL$113,2,FALSE),"")</f>
        <v/>
      </c>
      <c r="NL20" s="161">
        <f>IFERROR(VLOOKUP(SUBSTITUTE(SUBSTITUTE(SUBSTITUTE($MY20,"~","~~"),"*","~*"),"?","~?"),'DADOS_MELHORIAS'!$AG$2:$AL$113,2,FALSE),"")</f>
        <v/>
      </c>
      <c r="NM20" s="161">
        <f>IFERROR(VLOOKUP(SUBSTITUTE(SUBSTITUTE(SUBSTITUTE($MZ20,"~","~~"),"*","~*"),"?","~?"),'DADOS_MELHORIAS'!$AG$2:$AL$113,2,FALSE),"")</f>
        <v/>
      </c>
      <c r="NN20" s="161">
        <f>IFERROR(VLOOKUP(SUBSTITUTE(SUBSTITUTE(SUBSTITUTE($NA20,"~","~~"),"*","~*"),"?","~?"),'DADOS_MELHORIAS'!$AG$2:$AL$113,2,FALSE),"")</f>
        <v/>
      </c>
      <c r="NO20" s="161">
        <f>IFERROR(VLOOKUP(SUBSTITUTE(SUBSTITUTE(SUBSTITUTE($MX20,"~","~~"),"*","~*"),"?","~?"),'DADOS_MELHORIAS'!$AG$2:$AL$113,3,FALSE),0)</f>
        <v/>
      </c>
      <c r="NP20" s="161">
        <f>IFERROR(VLOOKUP(SUBSTITUTE(SUBSTITUTE(SUBSTITUTE($MY20,"~","~~"),"*","~*"),"?","~?"),'DADOS_MELHORIAS'!$AG$2:$AL$113,3,FALSE),0)</f>
        <v/>
      </c>
      <c r="NQ20" s="161">
        <f>IFERROR(VLOOKUP(SUBSTITUTE(SUBSTITUTE(SUBSTITUTE($MZ20,"~","~~"),"*","~*"),"?","~?"),'DADOS_MELHORIAS'!$AG$2:$AL$113,3,FALSE),0)</f>
        <v/>
      </c>
      <c r="NR20" s="161">
        <f>IFERROR(VLOOKUP(SUBSTITUTE(SUBSTITUTE(SUBSTITUTE($NA20,"~","~~"),"*","~*"),"?","~?"),'DADOS_MELHORIAS'!$AG$2:$AL$113,3,FALSE),0)</f>
        <v/>
      </c>
      <c r="NS20" s="161">
        <f>IF($MS20=0,0,IF($NJ20=0,0,INDEX($X$2:$X$11,$NJ20)))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IF($NJ20=0,0,IF(INDEX($W$2:$W$11,$NJ20)="",0,IF((COUNTIF(INDEX($EL$2:$EP$13,$MO20,0),INDEX($W$2:$W$11,$NJ20))+COUNTIF(INDEX($QV$2:$QY$13,$MO20,0),INDEX($W$2:$W$11,$NJ20)))=0,1,0)))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1">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f>
        <v/>
      </c>
      <c r="OE20" s="161">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1">
        <f>IF($NJ20=0,0,INDEX($Y$2:$Y$11,$NJ20))</f>
        <v/>
      </c>
      <c r="OG20" s="161">
        <f>IF($NJ20=0,0,INDEX($Z$2:$Z$11,$NJ20))</f>
        <v/>
      </c>
      <c r="OH20" s="161">
        <f>IF($NJ20=0,0,INDEX($AB$2:$AB$11,$NJ20))</f>
        <v/>
      </c>
      <c r="OI20" s="161">
        <f>IFERROR(VLOOKUP(SUBSTITUTE(SUBSTITUTE(SUBSTITUTE($NB20,"~","~~"),"*","~*"),"?","~?"),'DADOS_RESTRICOES'!$M$2:$Q$54,3,FALSE),0)</f>
        <v/>
      </c>
      <c r="OJ20" s="161">
        <f>IFERROR(VLOOKUP(SUBSTITUTE(SUBSTITUTE(SUBSTITUTE($NC20,"~","~~"),"*","~*"),"?","~?"),'DADOS_RESTRICOES'!$M$2:$Q$54,3,FALSE),0)</f>
        <v/>
      </c>
      <c r="OK20" s="161">
        <f>IFERROR(VLOOKUP(SUBSTITUTE(SUBSTITUTE(SUBSTITUTE($NB20,"~","~~"),"*","~*"),"?","~?"),'DADOS_RESTRICOES'!$M$2:$Q$54,2,FALSE),"")</f>
        <v/>
      </c>
      <c r="OL20" s="161">
        <f>IFERROR(VLOOKUP(SUBSTITUTE(SUBSTITUTE(SUBSTITUTE($NC20,"~","~~"),"*","~*"),"?","~?"),'DADOS_RESTRICOES'!$M$2:$Q$54,2,FALSE),"")</f>
        <v/>
      </c>
      <c r="OM20" s="161">
        <f>COUNTIF($NS20:$NW20,1)</f>
        <v/>
      </c>
      <c r="ON20" s="161">
        <f>COUNTIF($NS20:$NW20,2)</f>
        <v/>
      </c>
      <c r="OO20" s="161">
        <f>COUNTIF($NS20:$NW20,3)</f>
        <v/>
      </c>
      <c r="OP20" s="161">
        <f>COUNTIF($NS20:$NW20,4)</f>
        <v/>
      </c>
      <c r="OQ20" s="161">
        <f>COUNTIF($NS20:$NW20,5)</f>
        <v/>
      </c>
      <c r="OR20" s="161">
        <f>COUNTIF($NS20:$NW20,6)</f>
        <v/>
      </c>
      <c r="OS20" s="161">
        <f>COUNTIF($OI20:$OJ20,1)</f>
        <v/>
      </c>
      <c r="OT20" s="161">
        <f>COUNTIF($OI20:$OJ20,2)+$OF20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IF($MS20=0,0,(IF(COUNTIF($RK20:$RN20,"Salto")&gt;0,1,0)+IF(COUNTIF($RK20:$RN20,"Queima")&gt;0,1,0)+IF(COUNTIF($RK20:$RN20,"Estilhaço")&gt;0,1,0))*FLOOR($PD20/2,1))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dela",IF(COUNTIF($OK20:$OL20,"Atrasar")&gt;0,"Sua Ação Completa",IF(COUNTIF($RK20:$RN20,"Rápido")&gt;0,"Sua Bônus",IF(COUNTIF($RK20:$RN20,"Reação")&gt;0,"Sua Reação","Sua Padrão")))&amp;" + a básica dela"&amp;IF(COUNTIF($RK20:$RN20,"Reação")&gt;0," e a coletiva","")&amp;IF(COUNTIF($OK20:$OL20,"Carregar")&gt;0," · em dois turnos","")))</f>
        <v/>
      </c>
      <c r="QC20" s="161">
        <f>IF($MW20&lt;&gt;"",$MW20,IF($NJ20=0,"",INDEX($AA$2:$AA$11,$NJ20)))</f>
        <v/>
      </c>
      <c r="QD20" s="161">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COUNTIF($RK20:$RN20,"Longe")+3*COUNTIF($RK20:$RN20,"Muito Longe")</f>
        <v/>
      </c>
      <c r="QG20" s="161">
        <f>COUNTIF($RK20:$RN20,"Maior")+3*COUNTIF($RK20:$RN20,"Muito Maior")</f>
        <v/>
      </c>
      <c r="QH20" s="161">
        <f>IF($NJ20=0,0,CHOOSE(1+INDEX($AC$2:$AC$11,$NJ20),0,$QF20,$QG20,$QF20+$QG20))</f>
        <v/>
      </c>
      <c r="QI20" s="161">
        <f>IF($NJ20=0,0,CHOOSE(1+INDEX($AD$2:$AD$11,$NJ20),0,$QF20,$QG20,$QF20+$QG20))</f>
        <v/>
      </c>
      <c r="QJ20" s="161">
        <f>IF(OR($ND20=0,$NJ20=0),"",INDEX($AI$2:$AN$41,($NJ20-1)*4+IF($MS20=0,1,IF($MS20&lt;=5,2,IF($MS20=6,3,4))),1+MIN(5,$QH20))&amp;INDEX($AO$2:$AT$41,($NJ20-1)*4+IF($MS20=0,1,IF($MS20&lt;=5,2,IF($MS20=6,3,4))),1+MIN(5,$QI20))&amp;IF(INDEX($AE$2:$AE$11,$NJ20)=1,IF(COUNTIF($RK20:$RN20,"Mais Um")&gt;0," · +"&amp;COUNTIF($RK20:$RN20,"Mais Um")&amp;IF(COUNTIF($RK20:$RN20,"Mais Um")&gt;1," alvos"," alvo"),"")&amp;IF(COUNTIF($RK20:$RN20,"Rajada")&gt;0,IF($MS20=0,"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IFERROR(MATCH($MU21,$V$2:$V$11,0),0)</f>
        <v/>
      </c>
      <c r="NK21" s="161">
        <f>IFERROR(VLOOKUP(SUBSTITUTE(SUBSTITUTE(SUBSTITUTE($MX21,"~","~~"),"*","~*"),"?","~?"),'DADOS_MELHORIAS'!$AG$2:$AL$113,2,FALSE),"")</f>
        <v/>
      </c>
      <c r="NL21" s="161">
        <f>IFERROR(VLOOKUP(SUBSTITUTE(SUBSTITUTE(SUBSTITUTE($MY21,"~","~~"),"*","~*"),"?","~?"),'DADOS_MELHORIAS'!$AG$2:$AL$113,2,FALSE),"")</f>
        <v/>
      </c>
      <c r="NM21" s="161">
        <f>IFERROR(VLOOKUP(SUBSTITUTE(SUBSTITUTE(SUBSTITUTE($MZ21,"~","~~"),"*","~*"),"?","~?"),'DADOS_MELHORIAS'!$AG$2:$AL$113,2,FALSE),"")</f>
        <v/>
      </c>
      <c r="NN21" s="161">
        <f>IFERROR(VLOOKUP(SUBSTITUTE(SUBSTITUTE(SUBSTITUTE($NA21,"~","~~"),"*","~*"),"?","~?"),'DADOS_MELHORIAS'!$AG$2:$AL$113,2,FALSE),"")</f>
        <v/>
      </c>
      <c r="NO21" s="161">
        <f>IFERROR(VLOOKUP(SUBSTITUTE(SUBSTITUTE(SUBSTITUTE($MX21,"~","~~"),"*","~*"),"?","~?"),'DADOS_MELHORIAS'!$AG$2:$AL$113,3,FALSE),0)</f>
        <v/>
      </c>
      <c r="NP21" s="161">
        <f>IFERROR(VLOOKUP(SUBSTITUTE(SUBSTITUTE(SUBSTITUTE($MY21,"~","~~"),"*","~*"),"?","~?"),'DADOS_MELHORIAS'!$AG$2:$AL$113,3,FALSE),0)</f>
        <v/>
      </c>
      <c r="NQ21" s="161">
        <f>IFERROR(VLOOKUP(SUBSTITUTE(SUBSTITUTE(SUBSTITUTE($MZ21,"~","~~"),"*","~*"),"?","~?"),'DADOS_MELHORIAS'!$AG$2:$AL$113,3,FALSE),0)</f>
        <v/>
      </c>
      <c r="NR21" s="161">
        <f>IFERROR(VLOOKUP(SUBSTITUTE(SUBSTITUTE(SUBSTITUTE($NA21,"~","~~"),"*","~*"),"?","~?"),'DADOS_MELHORIAS'!$AG$2:$AL$113,3,FALSE),0)</f>
        <v/>
      </c>
      <c r="NS21" s="161">
        <f>IF($MS21=0,0,IF($NJ21=0,0,INDEX($X$2:$X$11,$NJ21)))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IF($NJ21=0,0,IF(INDEX($W$2:$W$11,$NJ21)="",0,IF((COUNTIF(INDEX($EL$2:$EP$13,$MO21,0),INDEX($W$2:$W$11,$NJ21))+COUNTIF(INDEX($QV$2:$QY$13,$MO21,0),INDEX($W$2:$W$11,$NJ21)))=0,1,0)))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1">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f>
        <v/>
      </c>
      <c r="OE21" s="161">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1">
        <f>IF($NJ21=0,0,INDEX($Y$2:$Y$11,$NJ21))</f>
        <v/>
      </c>
      <c r="OG21" s="161">
        <f>IF($NJ21=0,0,INDEX($Z$2:$Z$11,$NJ21))</f>
        <v/>
      </c>
      <c r="OH21" s="161">
        <f>IF($NJ21=0,0,INDEX($AB$2:$AB$11,$NJ21))</f>
        <v/>
      </c>
      <c r="OI21" s="161">
        <f>IFERROR(VLOOKUP(SUBSTITUTE(SUBSTITUTE(SUBSTITUTE($NB21,"~","~~"),"*","~*"),"?","~?"),'DADOS_RESTRICOES'!$M$2:$Q$54,3,FALSE),0)</f>
        <v/>
      </c>
      <c r="OJ21" s="161">
        <f>IFERROR(VLOOKUP(SUBSTITUTE(SUBSTITUTE(SUBSTITUTE($NC21,"~","~~"),"*","~*"),"?","~?"),'DADOS_RESTRICOES'!$M$2:$Q$54,3,FALSE),0)</f>
        <v/>
      </c>
      <c r="OK21" s="161">
        <f>IFERROR(VLOOKUP(SUBSTITUTE(SUBSTITUTE(SUBSTITUTE($NB21,"~","~~"),"*","~*"),"?","~?"),'DADOS_RESTRICOES'!$M$2:$Q$54,2,FALSE),"")</f>
        <v/>
      </c>
      <c r="OL21" s="161">
        <f>IFERROR(VLOOKUP(SUBSTITUTE(SUBSTITUTE(SUBSTITUTE($NC21,"~","~~"),"*","~*"),"?","~?"),'DADOS_RESTRICOES'!$M$2:$Q$54,2,FALSE),"")</f>
        <v/>
      </c>
      <c r="OM21" s="161">
        <f>COUNTIF($NS21:$NW21,1)</f>
        <v/>
      </c>
      <c r="ON21" s="161">
        <f>COUNTIF($NS21:$NW21,2)</f>
        <v/>
      </c>
      <c r="OO21" s="161">
        <f>COUNTIF($NS21:$NW21,3)</f>
        <v/>
      </c>
      <c r="OP21" s="161">
        <f>COUNTIF($NS21:$NW21,4)</f>
        <v/>
      </c>
      <c r="OQ21" s="161">
        <f>COUNTIF($NS21:$NW21,5)</f>
        <v/>
      </c>
      <c r="OR21" s="161">
        <f>COUNTIF($NS21:$NW21,6)</f>
        <v/>
      </c>
      <c r="OS21" s="161">
        <f>COUNTIF($OI21:$OJ21,1)</f>
        <v/>
      </c>
      <c r="OT21" s="161">
        <f>COUNTIF($OI21:$OJ21,2)+$OF21</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IF($MS21=0,0,(IF(COUNTIF($RK21:$RN21,"Salto")&gt;0,1,0)+IF(COUNTIF($RK21:$RN21,"Queima")&gt;0,1,0)+IF(COUNTIF($RK21:$RN21,"Estilhaço")&gt;0,1,0))*FLOOR($PD21/2,1))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dela",IF(COUNTIF($OK21:$OL21,"Atrasar")&gt;0,"Sua Ação Completa",IF(COUNTIF($RK21:$RN21,"Rápido")&gt;0,"Sua Bônus",IF(COUNTIF($RK21:$RN21,"Reação")&gt;0,"Sua Reação","Sua Padrão")))&amp;" + a básica dela"&amp;IF(COUNTIF($RK21:$RN21,"Reação")&gt;0," e a coletiva","")&amp;IF(COUNTIF($OK21:$OL21,"Carregar")&gt;0," · em dois turnos","")))</f>
        <v/>
      </c>
      <c r="QC21" s="161">
        <f>IF($MW21&lt;&gt;"",$MW21,IF($NJ21=0,"",INDEX($AA$2:$AA$11,$NJ21)))</f>
        <v/>
      </c>
      <c r="QD21" s="161">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COUNTIF($RK21:$RN21,"Longe")+3*COUNTIF($RK21:$RN21,"Muito Longe")</f>
        <v/>
      </c>
      <c r="QG21" s="161">
        <f>COUNTIF($RK21:$RN21,"Maior")+3*COUNTIF($RK21:$RN21,"Muito Maior")</f>
        <v/>
      </c>
      <c r="QH21" s="161">
        <f>IF($NJ21=0,0,CHOOSE(1+INDEX($AC$2:$AC$11,$NJ21),0,$QF21,$QG21,$QF21+$QG21))</f>
        <v/>
      </c>
      <c r="QI21" s="161">
        <f>IF($NJ21=0,0,CHOOSE(1+INDEX($AD$2:$AD$11,$NJ21),0,$QF21,$QG21,$QF21+$QG21))</f>
        <v/>
      </c>
      <c r="QJ21" s="161">
        <f>IF(OR($ND21=0,$NJ21=0),"",INDEX($AI$2:$AN$41,($NJ21-1)*4+IF($MS21=0,1,IF($MS21&lt;=5,2,IF($MS21=6,3,4))),1+MIN(5,$QH21))&amp;INDEX($AO$2:$AT$41,($NJ21-1)*4+IF($MS21=0,1,IF($MS21&lt;=5,2,IF($MS21=6,3,4))),1+MIN(5,$QI21))&amp;IF(INDEX($AE$2:$AE$11,$NJ21)=1,IF(COUNTIF($RK21:$RN21,"Mais Um")&gt;0," · +"&amp;COUNTIF($RK21:$RN21,"Mais Um")&amp;IF(COUNTIF($RK21:$RN21,"Mais Um")&gt;1," alvos"," alvo"),"")&amp;IF(COUNTIF($RK21:$RN21,"Rajada")&gt;0,IF($MS21=0,"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IFERROR(MATCH($MU22,$V$2:$V$11,0),0)</f>
        <v/>
      </c>
      <c r="NK22" s="161">
        <f>IFERROR(VLOOKUP(SUBSTITUTE(SUBSTITUTE(SUBSTITUTE($MX22,"~","~~"),"*","~*"),"?","~?"),'DADOS_MELHORIAS'!$AG$2:$AL$113,2,FALSE),"")</f>
        <v/>
      </c>
      <c r="NL22" s="161">
        <f>IFERROR(VLOOKUP(SUBSTITUTE(SUBSTITUTE(SUBSTITUTE($MY22,"~","~~"),"*","~*"),"?","~?"),'DADOS_MELHORIAS'!$AG$2:$AL$113,2,FALSE),"")</f>
        <v/>
      </c>
      <c r="NM22" s="161">
        <f>IFERROR(VLOOKUP(SUBSTITUTE(SUBSTITUTE(SUBSTITUTE($MZ22,"~","~~"),"*","~*"),"?","~?"),'DADOS_MELHORIAS'!$AG$2:$AL$113,2,FALSE),"")</f>
        <v/>
      </c>
      <c r="NN22" s="161">
        <f>IFERROR(VLOOKUP(SUBSTITUTE(SUBSTITUTE(SUBSTITUTE($NA22,"~","~~"),"*","~*"),"?","~?"),'DADOS_MELHORIAS'!$AG$2:$AL$113,2,FALSE),"")</f>
        <v/>
      </c>
      <c r="NO22" s="161">
        <f>IFERROR(VLOOKUP(SUBSTITUTE(SUBSTITUTE(SUBSTITUTE($MX22,"~","~~"),"*","~*"),"?","~?"),'DADOS_MELHORIAS'!$AG$2:$AL$113,3,FALSE),0)</f>
        <v/>
      </c>
      <c r="NP22" s="161">
        <f>IFERROR(VLOOKUP(SUBSTITUTE(SUBSTITUTE(SUBSTITUTE($MY22,"~","~~"),"*","~*"),"?","~?"),'DADOS_MELHORIAS'!$AG$2:$AL$113,3,FALSE),0)</f>
        <v/>
      </c>
      <c r="NQ22" s="161">
        <f>IFERROR(VLOOKUP(SUBSTITUTE(SUBSTITUTE(SUBSTITUTE($MZ22,"~","~~"),"*","~*"),"?","~?"),'DADOS_MELHORIAS'!$AG$2:$AL$113,3,FALSE),0)</f>
        <v/>
      </c>
      <c r="NR22" s="161">
        <f>IFERROR(VLOOKUP(SUBSTITUTE(SUBSTITUTE(SUBSTITUTE($NA22,"~","~~"),"*","~*"),"?","~?"),'DADOS_MELHORIAS'!$AG$2:$AL$113,3,FALSE),0)</f>
        <v/>
      </c>
      <c r="NS22" s="161">
        <f>IF($MS22=0,0,IF($NJ22=0,0,INDEX($X$2:$X$11,$NJ22)))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IF($NJ22=0,0,IF(INDEX($W$2:$W$11,$NJ22)="",0,IF((COUNTIF(INDEX($EL$2:$EP$13,$MO22,0),INDEX($W$2:$W$11,$NJ22))+COUNTIF(INDEX($QV$2:$QY$13,$MO22,0),INDEX($W$2:$W$11,$NJ22)))=0,1,0)))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1">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f>
        <v/>
      </c>
      <c r="OE22" s="161">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1">
        <f>IF($NJ22=0,0,INDEX($Y$2:$Y$11,$NJ22))</f>
        <v/>
      </c>
      <c r="OG22" s="161">
        <f>IF($NJ22=0,0,INDEX($Z$2:$Z$11,$NJ22))</f>
        <v/>
      </c>
      <c r="OH22" s="161">
        <f>IF($NJ22=0,0,INDEX($AB$2:$AB$11,$NJ22))</f>
        <v/>
      </c>
      <c r="OI22" s="161">
        <f>IFERROR(VLOOKUP(SUBSTITUTE(SUBSTITUTE(SUBSTITUTE($NB22,"~","~~"),"*","~*"),"?","~?"),'DADOS_RESTRICOES'!$M$2:$Q$54,3,FALSE),0)</f>
        <v/>
      </c>
      <c r="OJ22" s="161">
        <f>IFERROR(VLOOKUP(SUBSTITUTE(SUBSTITUTE(SUBSTITUTE($NC22,"~","~~"),"*","~*"),"?","~?"),'DADOS_RESTRICOES'!$M$2:$Q$54,3,FALSE),0)</f>
        <v/>
      </c>
      <c r="OK22" s="161">
        <f>IFERROR(VLOOKUP(SUBSTITUTE(SUBSTITUTE(SUBSTITUTE($NB22,"~","~~"),"*","~*"),"?","~?"),'DADOS_RESTRICOES'!$M$2:$Q$54,2,FALSE),"")</f>
        <v/>
      </c>
      <c r="OL22" s="161">
        <f>IFERROR(VLOOKUP(SUBSTITUTE(SUBSTITUTE(SUBSTITUTE($NC22,"~","~~"),"*","~*"),"?","~?"),'DADOS_RESTRICOES'!$M$2:$Q$54,2,FALSE),"")</f>
        <v/>
      </c>
      <c r="OM22" s="161">
        <f>COUNTIF($NS22:$NW22,1)</f>
        <v/>
      </c>
      <c r="ON22" s="161">
        <f>COUNTIF($NS22:$NW22,2)</f>
        <v/>
      </c>
      <c r="OO22" s="161">
        <f>COUNTIF($NS22:$NW22,3)</f>
        <v/>
      </c>
      <c r="OP22" s="161">
        <f>COUNTIF($NS22:$NW22,4)</f>
        <v/>
      </c>
      <c r="OQ22" s="161">
        <f>COUNTIF($NS22:$NW22,5)</f>
        <v/>
      </c>
      <c r="OR22" s="161">
        <f>COUNTIF($NS22:$NW22,6)</f>
        <v/>
      </c>
      <c r="OS22" s="161">
        <f>COUNTIF($OI22:$OJ22,1)</f>
        <v/>
      </c>
      <c r="OT22" s="161">
        <f>COUNTIF($OI22:$OJ22,2)+$OF22</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IF($MS22=0,0,(IF(COUNTIF($RK22:$RN22,"Salto")&gt;0,1,0)+IF(COUNTIF($RK22:$RN22,"Queima")&gt;0,1,0)+IF(COUNTIF($RK22:$RN22,"Estilhaço")&gt;0,1,0))*FLOOR($PD22/2,1))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dela",IF(COUNTIF($OK22:$OL22,"Atrasar")&gt;0,"Sua Ação Completa",IF(COUNTIF($RK22:$RN22,"Rápido")&gt;0,"Sua Bônus",IF(COUNTIF($RK22:$RN22,"Reação")&gt;0,"Sua Reação","Sua Padrão")))&amp;" + a básica dela"&amp;IF(COUNTIF($RK22:$RN22,"Reação")&gt;0," e a coletiva","")&amp;IF(COUNTIF($OK22:$OL22,"Carregar")&gt;0," · em dois turnos","")))</f>
        <v/>
      </c>
      <c r="QC22" s="161">
        <f>IF($MW22&lt;&gt;"",$MW22,IF($NJ22=0,"",INDEX($AA$2:$AA$11,$NJ22)))</f>
        <v/>
      </c>
      <c r="QD22" s="161">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COUNTIF($RK22:$RN22,"Longe")+3*COUNTIF($RK22:$RN22,"Muito Longe")</f>
        <v/>
      </c>
      <c r="QG22" s="161">
        <f>COUNTIF($RK22:$RN22,"Maior")+3*COUNTIF($RK22:$RN22,"Muito Maior")</f>
        <v/>
      </c>
      <c r="QH22" s="161">
        <f>IF($NJ22=0,0,CHOOSE(1+INDEX($AC$2:$AC$11,$NJ22),0,$QF22,$QG22,$QF22+$QG22))</f>
        <v/>
      </c>
      <c r="QI22" s="161">
        <f>IF($NJ22=0,0,CHOOSE(1+INDEX($AD$2:$AD$11,$NJ22),0,$QF22,$QG22,$QF22+$QG22))</f>
        <v/>
      </c>
      <c r="QJ22" s="161">
        <f>IF(OR($ND22=0,$NJ22=0),"",INDEX($AI$2:$AN$41,($NJ22-1)*4+IF($MS22=0,1,IF($MS22&lt;=5,2,IF($MS22=6,3,4))),1+MIN(5,$QH22))&amp;INDEX($AO$2:$AT$41,($NJ22-1)*4+IF($MS22=0,1,IF($MS22&lt;=5,2,IF($MS22=6,3,4))),1+MIN(5,$QI22))&amp;IF(INDEX($AE$2:$AE$11,$NJ22)=1,IF(COUNTIF($RK22:$RN22,"Mais Um")&gt;0," · +"&amp;COUNTIF($RK22:$RN22,"Mais Um")&amp;IF(COUNTIF($RK22:$RN22,"Mais Um")&gt;1," alvos"," alvo"),"")&amp;IF(COUNTIF($RK22:$RN22,"Rajada")&gt;0,IF($MS22=0,"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IFERROR(MATCH($MU23,$V$2:$V$11,0),0)</f>
        <v/>
      </c>
      <c r="NK23" s="161">
        <f>IFERROR(VLOOKUP(SUBSTITUTE(SUBSTITUTE(SUBSTITUTE($MX23,"~","~~"),"*","~*"),"?","~?"),'DADOS_MELHORIAS'!$AG$2:$AL$113,2,FALSE),"")</f>
        <v/>
      </c>
      <c r="NL23" s="161">
        <f>IFERROR(VLOOKUP(SUBSTITUTE(SUBSTITUTE(SUBSTITUTE($MY23,"~","~~"),"*","~*"),"?","~?"),'DADOS_MELHORIAS'!$AG$2:$AL$113,2,FALSE),"")</f>
        <v/>
      </c>
      <c r="NM23" s="161">
        <f>IFERROR(VLOOKUP(SUBSTITUTE(SUBSTITUTE(SUBSTITUTE($MZ23,"~","~~"),"*","~*"),"?","~?"),'DADOS_MELHORIAS'!$AG$2:$AL$113,2,FALSE),"")</f>
        <v/>
      </c>
      <c r="NN23" s="161">
        <f>IFERROR(VLOOKUP(SUBSTITUTE(SUBSTITUTE(SUBSTITUTE($NA23,"~","~~"),"*","~*"),"?","~?"),'DADOS_MELHORIAS'!$AG$2:$AL$113,2,FALSE),"")</f>
        <v/>
      </c>
      <c r="NO23" s="161">
        <f>IFERROR(VLOOKUP(SUBSTITUTE(SUBSTITUTE(SUBSTITUTE($MX23,"~","~~"),"*","~*"),"?","~?"),'DADOS_MELHORIAS'!$AG$2:$AL$113,3,FALSE),0)</f>
        <v/>
      </c>
      <c r="NP23" s="161">
        <f>IFERROR(VLOOKUP(SUBSTITUTE(SUBSTITUTE(SUBSTITUTE($MY23,"~","~~"),"*","~*"),"?","~?"),'DADOS_MELHORIAS'!$AG$2:$AL$113,3,FALSE),0)</f>
        <v/>
      </c>
      <c r="NQ23" s="161">
        <f>IFERROR(VLOOKUP(SUBSTITUTE(SUBSTITUTE(SUBSTITUTE($MZ23,"~","~~"),"*","~*"),"?","~?"),'DADOS_MELHORIAS'!$AG$2:$AL$113,3,FALSE),0)</f>
        <v/>
      </c>
      <c r="NR23" s="161">
        <f>IFERROR(VLOOKUP(SUBSTITUTE(SUBSTITUTE(SUBSTITUTE($NA23,"~","~~"),"*","~*"),"?","~?"),'DADOS_MELHORIAS'!$AG$2:$AL$113,3,FALSE),0)</f>
        <v/>
      </c>
      <c r="NS23" s="161">
        <f>IF($MS23=0,0,IF($NJ23=0,0,INDEX($X$2:$X$11,$NJ23)))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IF($NJ23=0,0,IF(INDEX($W$2:$W$11,$NJ23)="",0,IF((COUNTIF(INDEX($EL$2:$EP$13,$MO23,0),INDEX($W$2:$W$11,$NJ23))+COUNTIF(INDEX($QV$2:$QY$13,$MO23,0),INDEX($W$2:$W$11,$NJ23)))=0,1,0)))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1">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f>
        <v/>
      </c>
      <c r="OE23" s="161">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1">
        <f>IF($NJ23=0,0,INDEX($Y$2:$Y$11,$NJ23))</f>
        <v/>
      </c>
      <c r="OG23" s="161">
        <f>IF($NJ23=0,0,INDEX($Z$2:$Z$11,$NJ23))</f>
        <v/>
      </c>
      <c r="OH23" s="161">
        <f>IF($NJ23=0,0,INDEX($AB$2:$AB$11,$NJ23))</f>
        <v/>
      </c>
      <c r="OI23" s="161">
        <f>IFERROR(VLOOKUP(SUBSTITUTE(SUBSTITUTE(SUBSTITUTE($NB23,"~","~~"),"*","~*"),"?","~?"),'DADOS_RESTRICOES'!$M$2:$Q$54,3,FALSE),0)</f>
        <v/>
      </c>
      <c r="OJ23" s="161">
        <f>IFERROR(VLOOKUP(SUBSTITUTE(SUBSTITUTE(SUBSTITUTE($NC23,"~","~~"),"*","~*"),"?","~?"),'DADOS_RESTRICOES'!$M$2:$Q$54,3,FALSE),0)</f>
        <v/>
      </c>
      <c r="OK23" s="161">
        <f>IFERROR(VLOOKUP(SUBSTITUTE(SUBSTITUTE(SUBSTITUTE($NB23,"~","~~"),"*","~*"),"?","~?"),'DADOS_RESTRICOES'!$M$2:$Q$54,2,FALSE),"")</f>
        <v/>
      </c>
      <c r="OL23" s="161">
        <f>IFERROR(VLOOKUP(SUBSTITUTE(SUBSTITUTE(SUBSTITUTE($NC23,"~","~~"),"*","~*"),"?","~?"),'DADOS_RESTRICOES'!$M$2:$Q$54,2,FALSE),"")</f>
        <v/>
      </c>
      <c r="OM23" s="161">
        <f>COUNTIF($NS23:$NW23,1)</f>
        <v/>
      </c>
      <c r="ON23" s="161">
        <f>COUNTIF($NS23:$NW23,2)</f>
        <v/>
      </c>
      <c r="OO23" s="161">
        <f>COUNTIF($NS23:$NW23,3)</f>
        <v/>
      </c>
      <c r="OP23" s="161">
        <f>COUNTIF($NS23:$NW23,4)</f>
        <v/>
      </c>
      <c r="OQ23" s="161">
        <f>COUNTIF($NS23:$NW23,5)</f>
        <v/>
      </c>
      <c r="OR23" s="161">
        <f>COUNTIF($NS23:$NW23,6)</f>
        <v/>
      </c>
      <c r="OS23" s="161">
        <f>COUNTIF($OI23:$OJ23,1)</f>
        <v/>
      </c>
      <c r="OT23" s="161">
        <f>COUNTIF($OI23:$OJ23,2)+$OF23</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IF($MS23=0,0,(IF(COUNTIF($RK23:$RN23,"Salto")&gt;0,1,0)+IF(COUNTIF($RK23:$RN23,"Queima")&gt;0,1,0)+IF(COUNTIF($RK23:$RN23,"Estilhaço")&gt;0,1,0))*FLOOR($PD23/2,1))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dela",IF(COUNTIF($OK23:$OL23,"Atrasar")&gt;0,"Sua Ação Completa",IF(COUNTIF($RK23:$RN23,"Rápido")&gt;0,"Sua Bônus",IF(COUNTIF($RK23:$RN23,"Reação")&gt;0,"Sua Reação","Sua Padrão")))&amp;" + a básica dela"&amp;IF(COUNTIF($RK23:$RN23,"Reação")&gt;0," e a coletiva","")&amp;IF(COUNTIF($OK23:$OL23,"Carregar")&gt;0," · em dois turnos","")))</f>
        <v/>
      </c>
      <c r="QC23" s="161">
        <f>IF($MW23&lt;&gt;"",$MW23,IF($NJ23=0,"",INDEX($AA$2:$AA$11,$NJ23)))</f>
        <v/>
      </c>
      <c r="QD23" s="161">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COUNTIF($RK23:$RN23,"Longe")+3*COUNTIF($RK23:$RN23,"Muito Longe")</f>
        <v/>
      </c>
      <c r="QG23" s="161">
        <f>COUNTIF($RK23:$RN23,"Maior")+3*COUNTIF($RK23:$RN23,"Muito Maior")</f>
        <v/>
      </c>
      <c r="QH23" s="161">
        <f>IF($NJ23=0,0,CHOOSE(1+INDEX($AC$2:$AC$11,$NJ23),0,$QF23,$QG23,$QF23+$QG23))</f>
        <v/>
      </c>
      <c r="QI23" s="161">
        <f>IF($NJ23=0,0,CHOOSE(1+INDEX($AD$2:$AD$11,$NJ23),0,$QF23,$QG23,$QF23+$QG23))</f>
        <v/>
      </c>
      <c r="QJ23" s="161">
        <f>IF(OR($ND23=0,$NJ23=0),"",INDEX($AI$2:$AN$41,($NJ23-1)*4+IF($MS23=0,1,IF($MS23&lt;=5,2,IF($MS23=6,3,4))),1+MIN(5,$QH23))&amp;INDEX($AO$2:$AT$41,($NJ23-1)*4+IF($MS23=0,1,IF($MS23&lt;=5,2,IF($MS23=6,3,4))),1+MIN(5,$QI23))&amp;IF(INDEX($AE$2:$AE$11,$NJ23)=1,IF(COUNTIF($RK23:$RN23,"Mais Um")&gt;0," · +"&amp;COUNTIF($RK23:$RN23,"Mais Um")&amp;IF(COUNTIF($RK23:$RN23,"Mais Um")&gt;1," alvos"," alvo"),"")&amp;IF(COUNTIF($RK23:$RN23,"Rajada")&gt;0,IF($MS23=0,"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IFERROR(MATCH($MU24,$V$2:$V$11,0),0)</f>
        <v/>
      </c>
      <c r="NK24" s="161">
        <f>IFERROR(VLOOKUP(SUBSTITUTE(SUBSTITUTE(SUBSTITUTE($MX24,"~","~~"),"*","~*"),"?","~?"),'DADOS_MELHORIAS'!$AG$2:$AL$113,2,FALSE),"")</f>
        <v/>
      </c>
      <c r="NL24" s="161">
        <f>IFERROR(VLOOKUP(SUBSTITUTE(SUBSTITUTE(SUBSTITUTE($MY24,"~","~~"),"*","~*"),"?","~?"),'DADOS_MELHORIAS'!$AG$2:$AL$113,2,FALSE),"")</f>
        <v/>
      </c>
      <c r="NM24" s="161">
        <f>IFERROR(VLOOKUP(SUBSTITUTE(SUBSTITUTE(SUBSTITUTE($MZ24,"~","~~"),"*","~*"),"?","~?"),'DADOS_MELHORIAS'!$AG$2:$AL$113,2,FALSE),"")</f>
        <v/>
      </c>
      <c r="NN24" s="161">
        <f>IFERROR(VLOOKUP(SUBSTITUTE(SUBSTITUTE(SUBSTITUTE($NA24,"~","~~"),"*","~*"),"?","~?"),'DADOS_MELHORIAS'!$AG$2:$AL$113,2,FALSE),"")</f>
        <v/>
      </c>
      <c r="NO24" s="161">
        <f>IFERROR(VLOOKUP(SUBSTITUTE(SUBSTITUTE(SUBSTITUTE($MX24,"~","~~"),"*","~*"),"?","~?"),'DADOS_MELHORIAS'!$AG$2:$AL$113,3,FALSE),0)</f>
        <v/>
      </c>
      <c r="NP24" s="161">
        <f>IFERROR(VLOOKUP(SUBSTITUTE(SUBSTITUTE(SUBSTITUTE($MY24,"~","~~"),"*","~*"),"?","~?"),'DADOS_MELHORIAS'!$AG$2:$AL$113,3,FALSE),0)</f>
        <v/>
      </c>
      <c r="NQ24" s="161">
        <f>IFERROR(VLOOKUP(SUBSTITUTE(SUBSTITUTE(SUBSTITUTE($MZ24,"~","~~"),"*","~*"),"?","~?"),'DADOS_MELHORIAS'!$AG$2:$AL$113,3,FALSE),0)</f>
        <v/>
      </c>
      <c r="NR24" s="161">
        <f>IFERROR(VLOOKUP(SUBSTITUTE(SUBSTITUTE(SUBSTITUTE($NA24,"~","~~"),"*","~*"),"?","~?"),'DADOS_MELHORIAS'!$AG$2:$AL$113,3,FALSE),0)</f>
        <v/>
      </c>
      <c r="NS24" s="161">
        <f>IF($MS24=0,0,IF($NJ24=0,0,INDEX($X$2:$X$11,$NJ24)))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IF($NJ24=0,0,IF(INDEX($W$2:$W$11,$NJ24)="",0,IF((COUNTIF(INDEX($EL$2:$EP$13,$MO24,0),INDEX($W$2:$W$11,$NJ24))+COUNTIF(INDEX($QV$2:$QY$13,$MO24,0),INDEX($W$2:$W$11,$NJ24)))=0,1,0)))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1">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f>
        <v/>
      </c>
      <c r="OE24" s="161">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1">
        <f>IF($NJ24=0,0,INDEX($Y$2:$Y$11,$NJ24))</f>
        <v/>
      </c>
      <c r="OG24" s="161">
        <f>IF($NJ24=0,0,INDEX($Z$2:$Z$11,$NJ24))</f>
        <v/>
      </c>
      <c r="OH24" s="161">
        <f>IF($NJ24=0,0,INDEX($AB$2:$AB$11,$NJ24))</f>
        <v/>
      </c>
      <c r="OI24" s="161">
        <f>IFERROR(VLOOKUP(SUBSTITUTE(SUBSTITUTE(SUBSTITUTE($NB24,"~","~~"),"*","~*"),"?","~?"),'DADOS_RESTRICOES'!$M$2:$Q$54,3,FALSE),0)</f>
        <v/>
      </c>
      <c r="OJ24" s="161">
        <f>IFERROR(VLOOKUP(SUBSTITUTE(SUBSTITUTE(SUBSTITUTE($NC24,"~","~~"),"*","~*"),"?","~?"),'DADOS_RESTRICOES'!$M$2:$Q$54,3,FALSE),0)</f>
        <v/>
      </c>
      <c r="OK24" s="161">
        <f>IFERROR(VLOOKUP(SUBSTITUTE(SUBSTITUTE(SUBSTITUTE($NB24,"~","~~"),"*","~*"),"?","~?"),'DADOS_RESTRICOES'!$M$2:$Q$54,2,FALSE),"")</f>
        <v/>
      </c>
      <c r="OL24" s="161">
        <f>IFERROR(VLOOKUP(SUBSTITUTE(SUBSTITUTE(SUBSTITUTE($NC24,"~","~~"),"*","~*"),"?","~?"),'DADOS_RESTRICOES'!$M$2:$Q$54,2,FALSE),"")</f>
        <v/>
      </c>
      <c r="OM24" s="161">
        <f>COUNTIF($NS24:$NW24,1)</f>
        <v/>
      </c>
      <c r="ON24" s="161">
        <f>COUNTIF($NS24:$NW24,2)</f>
        <v/>
      </c>
      <c r="OO24" s="161">
        <f>COUNTIF($NS24:$NW24,3)</f>
        <v/>
      </c>
      <c r="OP24" s="161">
        <f>COUNTIF($NS24:$NW24,4)</f>
        <v/>
      </c>
      <c r="OQ24" s="161">
        <f>COUNTIF($NS24:$NW24,5)</f>
        <v/>
      </c>
      <c r="OR24" s="161">
        <f>COUNTIF($NS24:$NW24,6)</f>
        <v/>
      </c>
      <c r="OS24" s="161">
        <f>COUNTIF($OI24:$OJ24,1)</f>
        <v/>
      </c>
      <c r="OT24" s="161">
        <f>COUNTIF($OI24:$OJ24,2)+$OF24</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IF($MS24=0,0,(IF(COUNTIF($RK24:$RN24,"Salto")&gt;0,1,0)+IF(COUNTIF($RK24:$RN24,"Queima")&gt;0,1,0)+IF(COUNTIF($RK24:$RN24,"Estilhaço")&gt;0,1,0))*FLOOR($PD24/2,1))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dela",IF(COUNTIF($OK24:$OL24,"Atrasar")&gt;0,"Sua Ação Completa",IF(COUNTIF($RK24:$RN24,"Rápido")&gt;0,"Sua Bônus",IF(COUNTIF($RK24:$RN24,"Reação")&gt;0,"Sua Reação","Sua Padrão")))&amp;" + a básica dela"&amp;IF(COUNTIF($RK24:$RN24,"Reação")&gt;0," e a coletiva","")&amp;IF(COUNTIF($OK24:$OL24,"Carregar")&gt;0," · em dois turnos","")))</f>
        <v/>
      </c>
      <c r="QC24" s="161">
        <f>IF($MW24&lt;&gt;"",$MW24,IF($NJ24=0,"",INDEX($AA$2:$AA$11,$NJ24)))</f>
        <v/>
      </c>
      <c r="QD24" s="161">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COUNTIF($RK24:$RN24,"Longe")+3*COUNTIF($RK24:$RN24,"Muito Longe")</f>
        <v/>
      </c>
      <c r="QG24" s="161">
        <f>COUNTIF($RK24:$RN24,"Maior")+3*COUNTIF($RK24:$RN24,"Muito Maior")</f>
        <v/>
      </c>
      <c r="QH24" s="161">
        <f>IF($NJ24=0,0,CHOOSE(1+INDEX($AC$2:$AC$11,$NJ24),0,$QF24,$QG24,$QF24+$QG24))</f>
        <v/>
      </c>
      <c r="QI24" s="161">
        <f>IF($NJ24=0,0,CHOOSE(1+INDEX($AD$2:$AD$11,$NJ24),0,$QF24,$QG24,$QF24+$QG24))</f>
        <v/>
      </c>
      <c r="QJ24" s="161">
        <f>IF(OR($ND24=0,$NJ24=0),"",INDEX($AI$2:$AN$41,($NJ24-1)*4+IF($MS24=0,1,IF($MS24&lt;=5,2,IF($MS24=6,3,4))),1+MIN(5,$QH24))&amp;INDEX($AO$2:$AT$41,($NJ24-1)*4+IF($MS24=0,1,IF($MS24&lt;=5,2,IF($MS24=6,3,4))),1+MIN(5,$QI24))&amp;IF(INDEX($AE$2:$AE$11,$NJ24)=1,IF(COUNTIF($RK24:$RN24,"Mais Um")&gt;0," · +"&amp;COUNTIF($RK24:$RN24,"Mais Um")&amp;IF(COUNTIF($RK24:$RN24,"Mais Um")&gt;1," alvos"," alvo"),"")&amp;IF(COUNTIF($RK24:$RN24,"Rajada")&gt;0,IF($MS24=0,"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IFERROR(MATCH($MU25,$V$2:$V$11,0),0)</f>
        <v/>
      </c>
      <c r="NK25" s="161">
        <f>IFERROR(VLOOKUP(SUBSTITUTE(SUBSTITUTE(SUBSTITUTE($MX25,"~","~~"),"*","~*"),"?","~?"),'DADOS_MELHORIAS'!$AG$2:$AL$113,2,FALSE),"")</f>
        <v/>
      </c>
      <c r="NL25" s="161">
        <f>IFERROR(VLOOKUP(SUBSTITUTE(SUBSTITUTE(SUBSTITUTE($MY25,"~","~~"),"*","~*"),"?","~?"),'DADOS_MELHORIAS'!$AG$2:$AL$113,2,FALSE),"")</f>
        <v/>
      </c>
      <c r="NM25" s="161">
        <f>IFERROR(VLOOKUP(SUBSTITUTE(SUBSTITUTE(SUBSTITUTE($MZ25,"~","~~"),"*","~*"),"?","~?"),'DADOS_MELHORIAS'!$AG$2:$AL$113,2,FALSE),"")</f>
        <v/>
      </c>
      <c r="NN25" s="161">
        <f>IFERROR(VLOOKUP(SUBSTITUTE(SUBSTITUTE(SUBSTITUTE($NA25,"~","~~"),"*","~*"),"?","~?"),'DADOS_MELHORIAS'!$AG$2:$AL$113,2,FALSE),"")</f>
        <v/>
      </c>
      <c r="NO25" s="161">
        <f>IFERROR(VLOOKUP(SUBSTITUTE(SUBSTITUTE(SUBSTITUTE($MX25,"~","~~"),"*","~*"),"?","~?"),'DADOS_MELHORIAS'!$AG$2:$AL$113,3,FALSE),0)</f>
        <v/>
      </c>
      <c r="NP25" s="161">
        <f>IFERROR(VLOOKUP(SUBSTITUTE(SUBSTITUTE(SUBSTITUTE($MY25,"~","~~"),"*","~*"),"?","~?"),'DADOS_MELHORIAS'!$AG$2:$AL$113,3,FALSE),0)</f>
        <v/>
      </c>
      <c r="NQ25" s="161">
        <f>IFERROR(VLOOKUP(SUBSTITUTE(SUBSTITUTE(SUBSTITUTE($MZ25,"~","~~"),"*","~*"),"?","~?"),'DADOS_MELHORIAS'!$AG$2:$AL$113,3,FALSE),0)</f>
        <v/>
      </c>
      <c r="NR25" s="161">
        <f>IFERROR(VLOOKUP(SUBSTITUTE(SUBSTITUTE(SUBSTITUTE($NA25,"~","~~"),"*","~*"),"?","~?"),'DADOS_MELHORIAS'!$AG$2:$AL$113,3,FALSE),0)</f>
        <v/>
      </c>
      <c r="NS25" s="161">
        <f>IF($MS25=0,0,IF($NJ25=0,0,INDEX($X$2:$X$11,$NJ25)))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IF($NJ25=0,0,IF(INDEX($W$2:$W$11,$NJ25)="",0,IF((COUNTIF(INDEX($EL$2:$EP$13,$MO25,0),INDEX($W$2:$W$11,$NJ25))+COUNTIF(INDEX($QV$2:$QY$13,$MO25,0),INDEX($W$2:$W$11,$NJ25)))=0,1,0)))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1">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f>
        <v/>
      </c>
      <c r="OE25" s="161">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1">
        <f>IF($NJ25=0,0,INDEX($Y$2:$Y$11,$NJ25))</f>
        <v/>
      </c>
      <c r="OG25" s="161">
        <f>IF($NJ25=0,0,INDEX($Z$2:$Z$11,$NJ25))</f>
        <v/>
      </c>
      <c r="OH25" s="161">
        <f>IF($NJ25=0,0,INDEX($AB$2:$AB$11,$NJ25))</f>
        <v/>
      </c>
      <c r="OI25" s="161">
        <f>IFERROR(VLOOKUP(SUBSTITUTE(SUBSTITUTE(SUBSTITUTE($NB25,"~","~~"),"*","~*"),"?","~?"),'DADOS_RESTRICOES'!$M$2:$Q$54,3,FALSE),0)</f>
        <v/>
      </c>
      <c r="OJ25" s="161">
        <f>IFERROR(VLOOKUP(SUBSTITUTE(SUBSTITUTE(SUBSTITUTE($NC25,"~","~~"),"*","~*"),"?","~?"),'DADOS_RESTRICOES'!$M$2:$Q$54,3,FALSE),0)</f>
        <v/>
      </c>
      <c r="OK25" s="161">
        <f>IFERROR(VLOOKUP(SUBSTITUTE(SUBSTITUTE(SUBSTITUTE($NB25,"~","~~"),"*","~*"),"?","~?"),'DADOS_RESTRICOES'!$M$2:$Q$54,2,FALSE),"")</f>
        <v/>
      </c>
      <c r="OL25" s="161">
        <f>IFERROR(VLOOKUP(SUBSTITUTE(SUBSTITUTE(SUBSTITUTE($NC25,"~","~~"),"*","~*"),"?","~?"),'DADOS_RESTRICOES'!$M$2:$Q$54,2,FALSE),"")</f>
        <v/>
      </c>
      <c r="OM25" s="161">
        <f>COUNTIF($NS25:$NW25,1)</f>
        <v/>
      </c>
      <c r="ON25" s="161">
        <f>COUNTIF($NS25:$NW25,2)</f>
        <v/>
      </c>
      <c r="OO25" s="161">
        <f>COUNTIF($NS25:$NW25,3)</f>
        <v/>
      </c>
      <c r="OP25" s="161">
        <f>COUNTIF($NS25:$NW25,4)</f>
        <v/>
      </c>
      <c r="OQ25" s="161">
        <f>COUNTIF($NS25:$NW25,5)</f>
        <v/>
      </c>
      <c r="OR25" s="161">
        <f>COUNTIF($NS25:$NW25,6)</f>
        <v/>
      </c>
      <c r="OS25" s="161">
        <f>COUNTIF($OI25:$OJ25,1)</f>
        <v/>
      </c>
      <c r="OT25" s="161">
        <f>COUNTIF($OI25:$OJ25,2)+$OF25</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IF($MS25=0,0,(IF(COUNTIF($RK25:$RN25,"Salto")&gt;0,1,0)+IF(COUNTIF($RK25:$RN25,"Queima")&gt;0,1,0)+IF(COUNTIF($RK25:$RN25,"Estilhaço")&gt;0,1,0))*FLOOR($PD25/2,1))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dela",IF(COUNTIF($OK25:$OL25,"Atrasar")&gt;0,"Sua Ação Completa",IF(COUNTIF($RK25:$RN25,"Rápido")&gt;0,"Sua Bônus",IF(COUNTIF($RK25:$RN25,"Reação")&gt;0,"Sua Reação","Sua Padrão")))&amp;" + a básica dela"&amp;IF(COUNTIF($RK25:$RN25,"Reação")&gt;0," e a coletiva","")&amp;IF(COUNTIF($OK25:$OL25,"Carregar")&gt;0," · em dois turnos","")))</f>
        <v/>
      </c>
      <c r="QC25" s="161">
        <f>IF($MW25&lt;&gt;"",$MW25,IF($NJ25=0,"",INDEX($AA$2:$AA$11,$NJ25)))</f>
        <v/>
      </c>
      <c r="QD25" s="161">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COUNTIF($RK25:$RN25,"Longe")+3*COUNTIF($RK25:$RN25,"Muito Longe")</f>
        <v/>
      </c>
      <c r="QG25" s="161">
        <f>COUNTIF($RK25:$RN25,"Maior")+3*COUNTIF($RK25:$RN25,"Muito Maior")</f>
        <v/>
      </c>
      <c r="QH25" s="161">
        <f>IF($NJ25=0,0,CHOOSE(1+INDEX($AC$2:$AC$11,$NJ25),0,$QF25,$QG25,$QF25+$QG25))</f>
        <v/>
      </c>
      <c r="QI25" s="161">
        <f>IF($NJ25=0,0,CHOOSE(1+INDEX($AD$2:$AD$11,$NJ25),0,$QF25,$QG25,$QF25+$QG25))</f>
        <v/>
      </c>
      <c r="QJ25" s="161">
        <f>IF(OR($ND25=0,$NJ25=0),"",INDEX($AI$2:$AN$41,($NJ25-1)*4+IF($MS25=0,1,IF($MS25&lt;=5,2,IF($MS25=6,3,4))),1+MIN(5,$QH25))&amp;INDEX($AO$2:$AT$41,($NJ25-1)*4+IF($MS25=0,1,IF($MS25&lt;=5,2,IF($MS25=6,3,4))),1+MIN(5,$QI25))&amp;IF(INDEX($AE$2:$AE$11,$NJ25)=1,IF(COUNTIF($RK25:$RN25,"Mais Um")&gt;0," · +"&amp;COUNTIF($RK25:$RN25,"Mais Um")&amp;IF(COUNTIF($RK25:$RN25,"Mais Um")&gt;1," alvos"," alvo"),"")&amp;IF(COUNTIF($RK25:$RN25,"Rajada")&gt;0,IF($MS25=0,"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IFERROR(MATCH($MU26,$V$2:$V$11,0),0)</f>
        <v/>
      </c>
      <c r="NK26" s="161">
        <f>IFERROR(VLOOKUP(SUBSTITUTE(SUBSTITUTE(SUBSTITUTE($MX26,"~","~~"),"*","~*"),"?","~?"),'DADOS_MELHORIAS'!$AG$2:$AL$113,2,FALSE),"")</f>
        <v/>
      </c>
      <c r="NL26" s="161">
        <f>IFERROR(VLOOKUP(SUBSTITUTE(SUBSTITUTE(SUBSTITUTE($MY26,"~","~~"),"*","~*"),"?","~?"),'DADOS_MELHORIAS'!$AG$2:$AL$113,2,FALSE),"")</f>
        <v/>
      </c>
      <c r="NM26" s="161">
        <f>IFERROR(VLOOKUP(SUBSTITUTE(SUBSTITUTE(SUBSTITUTE($MZ26,"~","~~"),"*","~*"),"?","~?"),'DADOS_MELHORIAS'!$AG$2:$AL$113,2,FALSE),"")</f>
        <v/>
      </c>
      <c r="NN26" s="161">
        <f>IFERROR(VLOOKUP(SUBSTITUTE(SUBSTITUTE(SUBSTITUTE($NA26,"~","~~"),"*","~*"),"?","~?"),'DADOS_MELHORIAS'!$AG$2:$AL$113,2,FALSE),"")</f>
        <v/>
      </c>
      <c r="NO26" s="161">
        <f>IFERROR(VLOOKUP(SUBSTITUTE(SUBSTITUTE(SUBSTITUTE($MX26,"~","~~"),"*","~*"),"?","~?"),'DADOS_MELHORIAS'!$AG$2:$AL$113,3,FALSE),0)</f>
        <v/>
      </c>
      <c r="NP26" s="161">
        <f>IFERROR(VLOOKUP(SUBSTITUTE(SUBSTITUTE(SUBSTITUTE($MY26,"~","~~"),"*","~*"),"?","~?"),'DADOS_MELHORIAS'!$AG$2:$AL$113,3,FALSE),0)</f>
        <v/>
      </c>
      <c r="NQ26" s="161">
        <f>IFERROR(VLOOKUP(SUBSTITUTE(SUBSTITUTE(SUBSTITUTE($MZ26,"~","~~"),"*","~*"),"?","~?"),'DADOS_MELHORIAS'!$AG$2:$AL$113,3,FALSE),0)</f>
        <v/>
      </c>
      <c r="NR26" s="161">
        <f>IFERROR(VLOOKUP(SUBSTITUTE(SUBSTITUTE(SUBSTITUTE($NA26,"~","~~"),"*","~*"),"?","~?"),'DADOS_MELHORIAS'!$AG$2:$AL$113,3,FALSE),0)</f>
        <v/>
      </c>
      <c r="NS26" s="161">
        <f>IF($MS26=0,0,IF($NJ26=0,0,INDEX($X$2:$X$11,$NJ26)))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IF($NJ26=0,0,IF(INDEX($W$2:$W$11,$NJ26)="",0,IF((COUNTIF(INDEX($EL$2:$EP$13,$MO26,0),INDEX($W$2:$W$11,$NJ26))+COUNTIF(INDEX($QV$2:$QY$13,$MO26,0),INDEX($W$2:$W$11,$NJ26)))=0,1,0)))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1">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f>
        <v/>
      </c>
      <c r="OE26" s="161">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1">
        <f>IF($NJ26=0,0,INDEX($Y$2:$Y$11,$NJ26))</f>
        <v/>
      </c>
      <c r="OG26" s="161">
        <f>IF($NJ26=0,0,INDEX($Z$2:$Z$11,$NJ26))</f>
        <v/>
      </c>
      <c r="OH26" s="161">
        <f>IF($NJ26=0,0,INDEX($AB$2:$AB$11,$NJ26))</f>
        <v/>
      </c>
      <c r="OI26" s="161">
        <f>IFERROR(VLOOKUP(SUBSTITUTE(SUBSTITUTE(SUBSTITUTE($NB26,"~","~~"),"*","~*"),"?","~?"),'DADOS_RESTRICOES'!$M$2:$Q$54,3,FALSE),0)</f>
        <v/>
      </c>
      <c r="OJ26" s="161">
        <f>IFERROR(VLOOKUP(SUBSTITUTE(SUBSTITUTE(SUBSTITUTE($NC26,"~","~~"),"*","~*"),"?","~?"),'DADOS_RESTRICOES'!$M$2:$Q$54,3,FALSE),0)</f>
        <v/>
      </c>
      <c r="OK26" s="161">
        <f>IFERROR(VLOOKUP(SUBSTITUTE(SUBSTITUTE(SUBSTITUTE($NB26,"~","~~"),"*","~*"),"?","~?"),'DADOS_RESTRICOES'!$M$2:$Q$54,2,FALSE),"")</f>
        <v/>
      </c>
      <c r="OL26" s="161">
        <f>IFERROR(VLOOKUP(SUBSTITUTE(SUBSTITUTE(SUBSTITUTE($NC26,"~","~~"),"*","~*"),"?","~?"),'DADOS_RESTRICOES'!$M$2:$Q$54,2,FALSE),"")</f>
        <v/>
      </c>
      <c r="OM26" s="161">
        <f>COUNTIF($NS26:$NW26,1)</f>
        <v/>
      </c>
      <c r="ON26" s="161">
        <f>COUNTIF($NS26:$NW26,2)</f>
        <v/>
      </c>
      <c r="OO26" s="161">
        <f>COUNTIF($NS26:$NW26,3)</f>
        <v/>
      </c>
      <c r="OP26" s="161">
        <f>COUNTIF($NS26:$NW26,4)</f>
        <v/>
      </c>
      <c r="OQ26" s="161">
        <f>COUNTIF($NS26:$NW26,5)</f>
        <v/>
      </c>
      <c r="OR26" s="161">
        <f>COUNTIF($NS26:$NW26,6)</f>
        <v/>
      </c>
      <c r="OS26" s="161">
        <f>COUNTIF($OI26:$OJ26,1)</f>
        <v/>
      </c>
      <c r="OT26" s="161">
        <f>COUNTIF($OI26:$OJ26,2)+$OF26</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IF($MS26=0,0,(IF(COUNTIF($RK26:$RN26,"Salto")&gt;0,1,0)+IF(COUNTIF($RK26:$RN26,"Queima")&gt;0,1,0)+IF(COUNTIF($RK26:$RN26,"Estilhaço")&gt;0,1,0))*FLOOR($PD26/2,1))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dela",IF(COUNTIF($OK26:$OL26,"Atrasar")&gt;0,"Sua Ação Completa",IF(COUNTIF($RK26:$RN26,"Rápido")&gt;0,"Sua Bônus",IF(COUNTIF($RK26:$RN26,"Reação")&gt;0,"Sua Reação","Sua Padrão")))&amp;" + a básica dela"&amp;IF(COUNTIF($RK26:$RN26,"Reação")&gt;0," e a coletiva","")&amp;IF(COUNTIF($OK26:$OL26,"Carregar")&gt;0," · em dois turnos","")))</f>
        <v/>
      </c>
      <c r="QC26" s="161">
        <f>IF($MW26&lt;&gt;"",$MW26,IF($NJ26=0,"",INDEX($AA$2:$AA$11,$NJ26)))</f>
        <v/>
      </c>
      <c r="QD26" s="161">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COUNTIF($RK26:$RN26,"Longe")+3*COUNTIF($RK26:$RN26,"Muito Longe")</f>
        <v/>
      </c>
      <c r="QG26" s="161">
        <f>COUNTIF($RK26:$RN26,"Maior")+3*COUNTIF($RK26:$RN26,"Muito Maior")</f>
        <v/>
      </c>
      <c r="QH26" s="161">
        <f>IF($NJ26=0,0,CHOOSE(1+INDEX($AC$2:$AC$11,$NJ26),0,$QF26,$QG26,$QF26+$QG26))</f>
        <v/>
      </c>
      <c r="QI26" s="161">
        <f>IF($NJ26=0,0,CHOOSE(1+INDEX($AD$2:$AD$11,$NJ26),0,$QF26,$QG26,$QF26+$QG26))</f>
        <v/>
      </c>
      <c r="QJ26" s="161">
        <f>IF(OR($ND26=0,$NJ26=0),"",INDEX($AI$2:$AN$41,($NJ26-1)*4+IF($MS26=0,1,IF($MS26&lt;=5,2,IF($MS26=6,3,4))),1+MIN(5,$QH26))&amp;INDEX($AO$2:$AT$41,($NJ26-1)*4+IF($MS26=0,1,IF($MS26&lt;=5,2,IF($MS26=6,3,4))),1+MIN(5,$QI26))&amp;IF(INDEX($AE$2:$AE$11,$NJ26)=1,IF(COUNTIF($RK26:$RN26,"Mais Um")&gt;0," · +"&amp;COUNTIF($RK26:$RN26,"Mais Um")&amp;IF(COUNTIF($RK26:$RN26,"Mais Um")&gt;1," alvos"," alvo"),"")&amp;IF(COUNTIF($RK26:$RN26,"Rajada")&gt;0,IF($MS26=0,"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IFERROR(MATCH($MU27,$V$2:$V$11,0),0)</f>
        <v/>
      </c>
      <c r="NK27" s="161">
        <f>IFERROR(VLOOKUP(SUBSTITUTE(SUBSTITUTE(SUBSTITUTE($MX27,"~","~~"),"*","~*"),"?","~?"),'DADOS_MELHORIAS'!$AG$2:$AL$113,2,FALSE),"")</f>
        <v/>
      </c>
      <c r="NL27" s="161">
        <f>IFERROR(VLOOKUP(SUBSTITUTE(SUBSTITUTE(SUBSTITUTE($MY27,"~","~~"),"*","~*"),"?","~?"),'DADOS_MELHORIAS'!$AG$2:$AL$113,2,FALSE),"")</f>
        <v/>
      </c>
      <c r="NM27" s="161">
        <f>IFERROR(VLOOKUP(SUBSTITUTE(SUBSTITUTE(SUBSTITUTE($MZ27,"~","~~"),"*","~*"),"?","~?"),'DADOS_MELHORIAS'!$AG$2:$AL$113,2,FALSE),"")</f>
        <v/>
      </c>
      <c r="NN27" s="161">
        <f>IFERROR(VLOOKUP(SUBSTITUTE(SUBSTITUTE(SUBSTITUTE($NA27,"~","~~"),"*","~*"),"?","~?"),'DADOS_MELHORIAS'!$AG$2:$AL$113,2,FALSE),"")</f>
        <v/>
      </c>
      <c r="NO27" s="161">
        <f>IFERROR(VLOOKUP(SUBSTITUTE(SUBSTITUTE(SUBSTITUTE($MX27,"~","~~"),"*","~*"),"?","~?"),'DADOS_MELHORIAS'!$AG$2:$AL$113,3,FALSE),0)</f>
        <v/>
      </c>
      <c r="NP27" s="161">
        <f>IFERROR(VLOOKUP(SUBSTITUTE(SUBSTITUTE(SUBSTITUTE($MY27,"~","~~"),"*","~*"),"?","~?"),'DADOS_MELHORIAS'!$AG$2:$AL$113,3,FALSE),0)</f>
        <v/>
      </c>
      <c r="NQ27" s="161">
        <f>IFERROR(VLOOKUP(SUBSTITUTE(SUBSTITUTE(SUBSTITUTE($MZ27,"~","~~"),"*","~*"),"?","~?"),'DADOS_MELHORIAS'!$AG$2:$AL$113,3,FALSE),0)</f>
        <v/>
      </c>
      <c r="NR27" s="161">
        <f>IFERROR(VLOOKUP(SUBSTITUTE(SUBSTITUTE(SUBSTITUTE($NA27,"~","~~"),"*","~*"),"?","~?"),'DADOS_MELHORIAS'!$AG$2:$AL$113,3,FALSE),0)</f>
        <v/>
      </c>
      <c r="NS27" s="161">
        <f>IF($MS27=0,0,IF($NJ27=0,0,INDEX($X$2:$X$11,$NJ27)))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IF($NJ27=0,0,IF(INDEX($W$2:$W$11,$NJ27)="",0,IF((COUNTIF(INDEX($EL$2:$EP$13,$MO27,0),INDEX($W$2:$W$11,$NJ27))+COUNTIF(INDEX($QV$2:$QY$13,$MO27,0),INDEX($W$2:$W$11,$NJ27)))=0,1,0)))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1">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f>
        <v/>
      </c>
      <c r="OE27" s="161">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1">
        <f>IF($NJ27=0,0,INDEX($Y$2:$Y$11,$NJ27))</f>
        <v/>
      </c>
      <c r="OG27" s="161">
        <f>IF($NJ27=0,0,INDEX($Z$2:$Z$11,$NJ27))</f>
        <v/>
      </c>
      <c r="OH27" s="161">
        <f>IF($NJ27=0,0,INDEX($AB$2:$AB$11,$NJ27))</f>
        <v/>
      </c>
      <c r="OI27" s="161">
        <f>IFERROR(VLOOKUP(SUBSTITUTE(SUBSTITUTE(SUBSTITUTE($NB27,"~","~~"),"*","~*"),"?","~?"),'DADOS_RESTRICOES'!$M$2:$Q$54,3,FALSE),0)</f>
        <v/>
      </c>
      <c r="OJ27" s="161">
        <f>IFERROR(VLOOKUP(SUBSTITUTE(SUBSTITUTE(SUBSTITUTE($NC27,"~","~~"),"*","~*"),"?","~?"),'DADOS_RESTRICOES'!$M$2:$Q$54,3,FALSE),0)</f>
        <v/>
      </c>
      <c r="OK27" s="161">
        <f>IFERROR(VLOOKUP(SUBSTITUTE(SUBSTITUTE(SUBSTITUTE($NB27,"~","~~"),"*","~*"),"?","~?"),'DADOS_RESTRICOES'!$M$2:$Q$54,2,FALSE),"")</f>
        <v/>
      </c>
      <c r="OL27" s="161">
        <f>IFERROR(VLOOKUP(SUBSTITUTE(SUBSTITUTE(SUBSTITUTE($NC27,"~","~~"),"*","~*"),"?","~?"),'DADOS_RESTRICOES'!$M$2:$Q$54,2,FALSE),"")</f>
        <v/>
      </c>
      <c r="OM27" s="161">
        <f>COUNTIF($NS27:$NW27,1)</f>
        <v/>
      </c>
      <c r="ON27" s="161">
        <f>COUNTIF($NS27:$NW27,2)</f>
        <v/>
      </c>
      <c r="OO27" s="161">
        <f>COUNTIF($NS27:$NW27,3)</f>
        <v/>
      </c>
      <c r="OP27" s="161">
        <f>COUNTIF($NS27:$NW27,4)</f>
        <v/>
      </c>
      <c r="OQ27" s="161">
        <f>COUNTIF($NS27:$NW27,5)</f>
        <v/>
      </c>
      <c r="OR27" s="161">
        <f>COUNTIF($NS27:$NW27,6)</f>
        <v/>
      </c>
      <c r="OS27" s="161">
        <f>COUNTIF($OI27:$OJ27,1)</f>
        <v/>
      </c>
      <c r="OT27" s="161">
        <f>COUNTIF($OI27:$OJ27,2)+$OF27</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IF($MS27=0,0,(IF(COUNTIF($RK27:$RN27,"Salto")&gt;0,1,0)+IF(COUNTIF($RK27:$RN27,"Queima")&gt;0,1,0)+IF(COUNTIF($RK27:$RN27,"Estilhaço")&gt;0,1,0))*FLOOR($PD27/2,1))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dela",IF(COUNTIF($OK27:$OL27,"Atrasar")&gt;0,"Sua Ação Completa",IF(COUNTIF($RK27:$RN27,"Rápido")&gt;0,"Sua Bônus",IF(COUNTIF($RK27:$RN27,"Reação")&gt;0,"Sua Reação","Sua Padrão")))&amp;" + a básica dela"&amp;IF(COUNTIF($RK27:$RN27,"Reação")&gt;0," e a coletiva","")&amp;IF(COUNTIF($OK27:$OL27,"Carregar")&gt;0," · em dois turnos","")))</f>
        <v/>
      </c>
      <c r="QC27" s="161">
        <f>IF($MW27&lt;&gt;"",$MW27,IF($NJ27=0,"",INDEX($AA$2:$AA$11,$NJ27)))</f>
        <v/>
      </c>
      <c r="QD27" s="161">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COUNTIF($RK27:$RN27,"Longe")+3*COUNTIF($RK27:$RN27,"Muito Longe")</f>
        <v/>
      </c>
      <c r="QG27" s="161">
        <f>COUNTIF($RK27:$RN27,"Maior")+3*COUNTIF($RK27:$RN27,"Muito Maior")</f>
        <v/>
      </c>
      <c r="QH27" s="161">
        <f>IF($NJ27=0,0,CHOOSE(1+INDEX($AC$2:$AC$11,$NJ27),0,$QF27,$QG27,$QF27+$QG27))</f>
        <v/>
      </c>
      <c r="QI27" s="161">
        <f>IF($NJ27=0,0,CHOOSE(1+INDEX($AD$2:$AD$11,$NJ27),0,$QF27,$QG27,$QF27+$QG27))</f>
        <v/>
      </c>
      <c r="QJ27" s="161">
        <f>IF(OR($ND27=0,$NJ27=0),"",INDEX($AI$2:$AN$41,($NJ27-1)*4+IF($MS27=0,1,IF($MS27&lt;=5,2,IF($MS27=6,3,4))),1+MIN(5,$QH27))&amp;INDEX($AO$2:$AT$41,($NJ27-1)*4+IF($MS27=0,1,IF($MS27&lt;=5,2,IF($MS27=6,3,4))),1+MIN(5,$QI27))&amp;IF(INDEX($AE$2:$AE$11,$NJ27)=1,IF(COUNTIF($RK27:$RN27,"Mais Um")&gt;0," · +"&amp;COUNTIF($RK27:$RN27,"Mais Um")&amp;IF(COUNTIF($RK27:$RN27,"Mais Um")&gt;1," alvos"," alvo"),"")&amp;IF(COUNTIF($RK27:$RN27,"Rajada")&gt;0,IF($MS27=0,"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IFERROR(MATCH($MU28,$V$2:$V$11,0),0)</f>
        <v/>
      </c>
      <c r="NK28" s="161">
        <f>IFERROR(VLOOKUP(SUBSTITUTE(SUBSTITUTE(SUBSTITUTE($MX28,"~","~~"),"*","~*"),"?","~?"),'DADOS_MELHORIAS'!$AG$2:$AL$113,2,FALSE),"")</f>
        <v/>
      </c>
      <c r="NL28" s="161">
        <f>IFERROR(VLOOKUP(SUBSTITUTE(SUBSTITUTE(SUBSTITUTE($MY28,"~","~~"),"*","~*"),"?","~?"),'DADOS_MELHORIAS'!$AG$2:$AL$113,2,FALSE),"")</f>
        <v/>
      </c>
      <c r="NM28" s="161">
        <f>IFERROR(VLOOKUP(SUBSTITUTE(SUBSTITUTE(SUBSTITUTE($MZ28,"~","~~"),"*","~*"),"?","~?"),'DADOS_MELHORIAS'!$AG$2:$AL$113,2,FALSE),"")</f>
        <v/>
      </c>
      <c r="NN28" s="161">
        <f>IFERROR(VLOOKUP(SUBSTITUTE(SUBSTITUTE(SUBSTITUTE($NA28,"~","~~"),"*","~*"),"?","~?"),'DADOS_MELHORIAS'!$AG$2:$AL$113,2,FALSE),"")</f>
        <v/>
      </c>
      <c r="NO28" s="161">
        <f>IFERROR(VLOOKUP(SUBSTITUTE(SUBSTITUTE(SUBSTITUTE($MX28,"~","~~"),"*","~*"),"?","~?"),'DADOS_MELHORIAS'!$AG$2:$AL$113,3,FALSE),0)</f>
        <v/>
      </c>
      <c r="NP28" s="161">
        <f>IFERROR(VLOOKUP(SUBSTITUTE(SUBSTITUTE(SUBSTITUTE($MY28,"~","~~"),"*","~*"),"?","~?"),'DADOS_MELHORIAS'!$AG$2:$AL$113,3,FALSE),0)</f>
        <v/>
      </c>
      <c r="NQ28" s="161">
        <f>IFERROR(VLOOKUP(SUBSTITUTE(SUBSTITUTE(SUBSTITUTE($MZ28,"~","~~"),"*","~*"),"?","~?"),'DADOS_MELHORIAS'!$AG$2:$AL$113,3,FALSE),0)</f>
        <v/>
      </c>
      <c r="NR28" s="161">
        <f>IFERROR(VLOOKUP(SUBSTITUTE(SUBSTITUTE(SUBSTITUTE($NA28,"~","~~"),"*","~*"),"?","~?"),'DADOS_MELHORIAS'!$AG$2:$AL$113,3,FALSE),0)</f>
        <v/>
      </c>
      <c r="NS28" s="161">
        <f>IF($MS28=0,0,IF($NJ28=0,0,INDEX($X$2:$X$11,$NJ28)))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IF($NJ28=0,0,IF(INDEX($W$2:$W$11,$NJ28)="",0,IF((COUNTIF(INDEX($EL$2:$EP$13,$MO28,0),INDEX($W$2:$W$11,$NJ28))+COUNTIF(INDEX($QV$2:$QY$13,$MO28,0),INDEX($W$2:$W$11,$NJ28)))=0,1,0)))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1">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f>
        <v/>
      </c>
      <c r="OE28" s="161">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1">
        <f>IF($NJ28=0,0,INDEX($Y$2:$Y$11,$NJ28))</f>
        <v/>
      </c>
      <c r="OG28" s="161">
        <f>IF($NJ28=0,0,INDEX($Z$2:$Z$11,$NJ28))</f>
        <v/>
      </c>
      <c r="OH28" s="161">
        <f>IF($NJ28=0,0,INDEX($AB$2:$AB$11,$NJ28))</f>
        <v/>
      </c>
      <c r="OI28" s="161">
        <f>IFERROR(VLOOKUP(SUBSTITUTE(SUBSTITUTE(SUBSTITUTE($NB28,"~","~~"),"*","~*"),"?","~?"),'DADOS_RESTRICOES'!$M$2:$Q$54,3,FALSE),0)</f>
        <v/>
      </c>
      <c r="OJ28" s="161">
        <f>IFERROR(VLOOKUP(SUBSTITUTE(SUBSTITUTE(SUBSTITUTE($NC28,"~","~~"),"*","~*"),"?","~?"),'DADOS_RESTRICOES'!$M$2:$Q$54,3,FALSE),0)</f>
        <v/>
      </c>
      <c r="OK28" s="161">
        <f>IFERROR(VLOOKUP(SUBSTITUTE(SUBSTITUTE(SUBSTITUTE($NB28,"~","~~"),"*","~*"),"?","~?"),'DADOS_RESTRICOES'!$M$2:$Q$54,2,FALSE),"")</f>
        <v/>
      </c>
      <c r="OL28" s="161">
        <f>IFERROR(VLOOKUP(SUBSTITUTE(SUBSTITUTE(SUBSTITUTE($NC28,"~","~~"),"*","~*"),"?","~?"),'DADOS_RESTRICOES'!$M$2:$Q$54,2,FALSE),"")</f>
        <v/>
      </c>
      <c r="OM28" s="161">
        <f>COUNTIF($NS28:$NW28,1)</f>
        <v/>
      </c>
      <c r="ON28" s="161">
        <f>COUNTIF($NS28:$NW28,2)</f>
        <v/>
      </c>
      <c r="OO28" s="161">
        <f>COUNTIF($NS28:$NW28,3)</f>
        <v/>
      </c>
      <c r="OP28" s="161">
        <f>COUNTIF($NS28:$NW28,4)</f>
        <v/>
      </c>
      <c r="OQ28" s="161">
        <f>COUNTIF($NS28:$NW28,5)</f>
        <v/>
      </c>
      <c r="OR28" s="161">
        <f>COUNTIF($NS28:$NW28,6)</f>
        <v/>
      </c>
      <c r="OS28" s="161">
        <f>COUNTIF($OI28:$OJ28,1)</f>
        <v/>
      </c>
      <c r="OT28" s="161">
        <f>COUNTIF($OI28:$OJ28,2)+$OF28</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IF($MS28=0,0,(IF(COUNTIF($RK28:$RN28,"Salto")&gt;0,1,0)+IF(COUNTIF($RK28:$RN28,"Queima")&gt;0,1,0)+IF(COUNTIF($RK28:$RN28,"Estilhaço")&gt;0,1,0))*FLOOR($PD28/2,1))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dela",IF(COUNTIF($OK28:$OL28,"Atrasar")&gt;0,"Sua Ação Completa",IF(COUNTIF($RK28:$RN28,"Rápido")&gt;0,"Sua Bônus",IF(COUNTIF($RK28:$RN28,"Reação")&gt;0,"Sua Reação","Sua Padrão")))&amp;" + a básica dela"&amp;IF(COUNTIF($RK28:$RN28,"Reação")&gt;0," e a coletiva","")&amp;IF(COUNTIF($OK28:$OL28,"Carregar")&gt;0," · em dois turnos","")))</f>
        <v/>
      </c>
      <c r="QC28" s="161">
        <f>IF($MW28&lt;&gt;"",$MW28,IF($NJ28=0,"",INDEX($AA$2:$AA$11,$NJ28)))</f>
        <v/>
      </c>
      <c r="QD28" s="161">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COUNTIF($RK28:$RN28,"Longe")+3*COUNTIF($RK28:$RN28,"Muito Longe")</f>
        <v/>
      </c>
      <c r="QG28" s="161">
        <f>COUNTIF($RK28:$RN28,"Maior")+3*COUNTIF($RK28:$RN28,"Muito Maior")</f>
        <v/>
      </c>
      <c r="QH28" s="161">
        <f>IF($NJ28=0,0,CHOOSE(1+INDEX($AC$2:$AC$11,$NJ28),0,$QF28,$QG28,$QF28+$QG28))</f>
        <v/>
      </c>
      <c r="QI28" s="161">
        <f>IF($NJ28=0,0,CHOOSE(1+INDEX($AD$2:$AD$11,$NJ28),0,$QF28,$QG28,$QF28+$QG28))</f>
        <v/>
      </c>
      <c r="QJ28" s="161">
        <f>IF(OR($ND28=0,$NJ28=0),"",INDEX($AI$2:$AN$41,($NJ28-1)*4+IF($MS28=0,1,IF($MS28&lt;=5,2,IF($MS28=6,3,4))),1+MIN(5,$QH28))&amp;INDEX($AO$2:$AT$41,($NJ28-1)*4+IF($MS28=0,1,IF($MS28&lt;=5,2,IF($MS28=6,3,4))),1+MIN(5,$QI28))&amp;IF(INDEX($AE$2:$AE$11,$NJ28)=1,IF(COUNTIF($RK28:$RN28,"Mais Um")&gt;0," · +"&amp;COUNTIF($RK28:$RN28,"Mais Um")&amp;IF(COUNTIF($RK28:$RN28,"Mais Um")&gt;1," alvos"," alvo"),"")&amp;IF(COUNTIF($RK28:$RN28,"Rajada")&gt;0,IF($MS28=0,"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IFERROR(MATCH($MU29,$V$2:$V$11,0),0)</f>
        <v/>
      </c>
      <c r="NK29" s="161">
        <f>IFERROR(VLOOKUP(SUBSTITUTE(SUBSTITUTE(SUBSTITUTE($MX29,"~","~~"),"*","~*"),"?","~?"),'DADOS_MELHORIAS'!$AG$2:$AL$113,2,FALSE),"")</f>
        <v/>
      </c>
      <c r="NL29" s="161">
        <f>IFERROR(VLOOKUP(SUBSTITUTE(SUBSTITUTE(SUBSTITUTE($MY29,"~","~~"),"*","~*"),"?","~?"),'DADOS_MELHORIAS'!$AG$2:$AL$113,2,FALSE),"")</f>
        <v/>
      </c>
      <c r="NM29" s="161">
        <f>IFERROR(VLOOKUP(SUBSTITUTE(SUBSTITUTE(SUBSTITUTE($MZ29,"~","~~"),"*","~*"),"?","~?"),'DADOS_MELHORIAS'!$AG$2:$AL$113,2,FALSE),"")</f>
        <v/>
      </c>
      <c r="NN29" s="161">
        <f>IFERROR(VLOOKUP(SUBSTITUTE(SUBSTITUTE(SUBSTITUTE($NA29,"~","~~"),"*","~*"),"?","~?"),'DADOS_MELHORIAS'!$AG$2:$AL$113,2,FALSE),"")</f>
        <v/>
      </c>
      <c r="NO29" s="161">
        <f>IFERROR(VLOOKUP(SUBSTITUTE(SUBSTITUTE(SUBSTITUTE($MX29,"~","~~"),"*","~*"),"?","~?"),'DADOS_MELHORIAS'!$AG$2:$AL$113,3,FALSE),0)</f>
        <v/>
      </c>
      <c r="NP29" s="161">
        <f>IFERROR(VLOOKUP(SUBSTITUTE(SUBSTITUTE(SUBSTITUTE($MY29,"~","~~"),"*","~*"),"?","~?"),'DADOS_MELHORIAS'!$AG$2:$AL$113,3,FALSE),0)</f>
        <v/>
      </c>
      <c r="NQ29" s="161">
        <f>IFERROR(VLOOKUP(SUBSTITUTE(SUBSTITUTE(SUBSTITUTE($MZ29,"~","~~"),"*","~*"),"?","~?"),'DADOS_MELHORIAS'!$AG$2:$AL$113,3,FALSE),0)</f>
        <v/>
      </c>
      <c r="NR29" s="161">
        <f>IFERROR(VLOOKUP(SUBSTITUTE(SUBSTITUTE(SUBSTITUTE($NA29,"~","~~"),"*","~*"),"?","~?"),'DADOS_MELHORIAS'!$AG$2:$AL$113,3,FALSE),0)</f>
        <v/>
      </c>
      <c r="NS29" s="161">
        <f>IF($MS29=0,0,IF($NJ29=0,0,INDEX($X$2:$X$11,$NJ29)))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IF($NJ29=0,0,IF(INDEX($W$2:$W$11,$NJ29)="",0,IF((COUNTIF(INDEX($EL$2:$EP$13,$MO29,0),INDEX($W$2:$W$11,$NJ29))+COUNTIF(INDEX($QV$2:$QY$13,$MO29,0),INDEX($W$2:$W$11,$NJ29)))=0,1,0)))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1">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f>
        <v/>
      </c>
      <c r="OE29" s="161">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1">
        <f>IF($NJ29=0,0,INDEX($Y$2:$Y$11,$NJ29))</f>
        <v/>
      </c>
      <c r="OG29" s="161">
        <f>IF($NJ29=0,0,INDEX($Z$2:$Z$11,$NJ29))</f>
        <v/>
      </c>
      <c r="OH29" s="161">
        <f>IF($NJ29=0,0,INDEX($AB$2:$AB$11,$NJ29))</f>
        <v/>
      </c>
      <c r="OI29" s="161">
        <f>IFERROR(VLOOKUP(SUBSTITUTE(SUBSTITUTE(SUBSTITUTE($NB29,"~","~~"),"*","~*"),"?","~?"),'DADOS_RESTRICOES'!$M$2:$Q$54,3,FALSE),0)</f>
        <v/>
      </c>
      <c r="OJ29" s="161">
        <f>IFERROR(VLOOKUP(SUBSTITUTE(SUBSTITUTE(SUBSTITUTE($NC29,"~","~~"),"*","~*"),"?","~?"),'DADOS_RESTRICOES'!$M$2:$Q$54,3,FALSE),0)</f>
        <v/>
      </c>
      <c r="OK29" s="161">
        <f>IFERROR(VLOOKUP(SUBSTITUTE(SUBSTITUTE(SUBSTITUTE($NB29,"~","~~"),"*","~*"),"?","~?"),'DADOS_RESTRICOES'!$M$2:$Q$54,2,FALSE),"")</f>
        <v/>
      </c>
      <c r="OL29" s="161">
        <f>IFERROR(VLOOKUP(SUBSTITUTE(SUBSTITUTE(SUBSTITUTE($NC29,"~","~~"),"*","~*"),"?","~?"),'DADOS_RESTRICOES'!$M$2:$Q$54,2,FALSE),"")</f>
        <v/>
      </c>
      <c r="OM29" s="161">
        <f>COUNTIF($NS29:$NW29,1)</f>
        <v/>
      </c>
      <c r="ON29" s="161">
        <f>COUNTIF($NS29:$NW29,2)</f>
        <v/>
      </c>
      <c r="OO29" s="161">
        <f>COUNTIF($NS29:$NW29,3)</f>
        <v/>
      </c>
      <c r="OP29" s="161">
        <f>COUNTIF($NS29:$NW29,4)</f>
        <v/>
      </c>
      <c r="OQ29" s="161">
        <f>COUNTIF($NS29:$NW29,5)</f>
        <v/>
      </c>
      <c r="OR29" s="161">
        <f>COUNTIF($NS29:$NW29,6)</f>
        <v/>
      </c>
      <c r="OS29" s="161">
        <f>COUNTIF($OI29:$OJ29,1)</f>
        <v/>
      </c>
      <c r="OT29" s="161">
        <f>COUNTIF($OI29:$OJ29,2)+$OF29</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IF($MS29=0,0,(IF(COUNTIF($RK29:$RN29,"Salto")&gt;0,1,0)+IF(COUNTIF($RK29:$RN29,"Queima")&gt;0,1,0)+IF(COUNTIF($RK29:$RN29,"Estilhaço")&gt;0,1,0))*FLOOR($PD29/2,1))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dela",IF(COUNTIF($OK29:$OL29,"Atrasar")&gt;0,"Sua Ação Completa",IF(COUNTIF($RK29:$RN29,"Rápido")&gt;0,"Sua Bônus",IF(COUNTIF($RK29:$RN29,"Reação")&gt;0,"Sua Reação","Sua Padrão")))&amp;" + a básica dela"&amp;IF(COUNTIF($RK29:$RN29,"Reação")&gt;0," e a coletiva","")&amp;IF(COUNTIF($OK29:$OL29,"Carregar")&gt;0," · em dois turnos","")))</f>
        <v/>
      </c>
      <c r="QC29" s="161">
        <f>IF($MW29&lt;&gt;"",$MW29,IF($NJ29=0,"",INDEX($AA$2:$AA$11,$NJ29)))</f>
        <v/>
      </c>
      <c r="QD29" s="161">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COUNTIF($RK29:$RN29,"Longe")+3*COUNTIF($RK29:$RN29,"Muito Longe")</f>
        <v/>
      </c>
      <c r="QG29" s="161">
        <f>COUNTIF($RK29:$RN29,"Maior")+3*COUNTIF($RK29:$RN29,"Muito Maior")</f>
        <v/>
      </c>
      <c r="QH29" s="161">
        <f>IF($NJ29=0,0,CHOOSE(1+INDEX($AC$2:$AC$11,$NJ29),0,$QF29,$QG29,$QF29+$QG29))</f>
        <v/>
      </c>
      <c r="QI29" s="161">
        <f>IF($NJ29=0,0,CHOOSE(1+INDEX($AD$2:$AD$11,$NJ29),0,$QF29,$QG29,$QF29+$QG29))</f>
        <v/>
      </c>
      <c r="QJ29" s="161">
        <f>IF(OR($ND29=0,$NJ29=0),"",INDEX($AI$2:$AN$41,($NJ29-1)*4+IF($MS29=0,1,IF($MS29&lt;=5,2,IF($MS29=6,3,4))),1+MIN(5,$QH29))&amp;INDEX($AO$2:$AT$41,($NJ29-1)*4+IF($MS29=0,1,IF($MS29&lt;=5,2,IF($MS29=6,3,4))),1+MIN(5,$QI29))&amp;IF(INDEX($AE$2:$AE$11,$NJ29)=1,IF(COUNTIF($RK29:$RN29,"Mais Um")&gt;0," · +"&amp;COUNTIF($RK29:$RN29,"Mais Um")&amp;IF(COUNTIF($RK29:$RN29,"Mais Um")&gt;1," alvos"," alvo"),"")&amp;IF(COUNTIF($RK29:$RN29,"Rajada")&gt;0,IF($MS29=0,"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IFERROR(MATCH($MU30,$V$2:$V$11,0),0)</f>
        <v/>
      </c>
      <c r="NK30" s="161">
        <f>IFERROR(VLOOKUP(SUBSTITUTE(SUBSTITUTE(SUBSTITUTE($MX30,"~","~~"),"*","~*"),"?","~?"),'DADOS_MELHORIAS'!$AG$2:$AL$113,2,FALSE),"")</f>
        <v/>
      </c>
      <c r="NL30" s="161">
        <f>IFERROR(VLOOKUP(SUBSTITUTE(SUBSTITUTE(SUBSTITUTE($MY30,"~","~~"),"*","~*"),"?","~?"),'DADOS_MELHORIAS'!$AG$2:$AL$113,2,FALSE),"")</f>
        <v/>
      </c>
      <c r="NM30" s="161">
        <f>IFERROR(VLOOKUP(SUBSTITUTE(SUBSTITUTE(SUBSTITUTE($MZ30,"~","~~"),"*","~*"),"?","~?"),'DADOS_MELHORIAS'!$AG$2:$AL$113,2,FALSE),"")</f>
        <v/>
      </c>
      <c r="NN30" s="161">
        <f>IFERROR(VLOOKUP(SUBSTITUTE(SUBSTITUTE(SUBSTITUTE($NA30,"~","~~"),"*","~*"),"?","~?"),'DADOS_MELHORIAS'!$AG$2:$AL$113,2,FALSE),"")</f>
        <v/>
      </c>
      <c r="NO30" s="161">
        <f>IFERROR(VLOOKUP(SUBSTITUTE(SUBSTITUTE(SUBSTITUTE($MX30,"~","~~"),"*","~*"),"?","~?"),'DADOS_MELHORIAS'!$AG$2:$AL$113,3,FALSE),0)</f>
        <v/>
      </c>
      <c r="NP30" s="161">
        <f>IFERROR(VLOOKUP(SUBSTITUTE(SUBSTITUTE(SUBSTITUTE($MY30,"~","~~"),"*","~*"),"?","~?"),'DADOS_MELHORIAS'!$AG$2:$AL$113,3,FALSE),0)</f>
        <v/>
      </c>
      <c r="NQ30" s="161">
        <f>IFERROR(VLOOKUP(SUBSTITUTE(SUBSTITUTE(SUBSTITUTE($MZ30,"~","~~"),"*","~*"),"?","~?"),'DADOS_MELHORIAS'!$AG$2:$AL$113,3,FALSE),0)</f>
        <v/>
      </c>
      <c r="NR30" s="161">
        <f>IFERROR(VLOOKUP(SUBSTITUTE(SUBSTITUTE(SUBSTITUTE($NA30,"~","~~"),"*","~*"),"?","~?"),'DADOS_MELHORIAS'!$AG$2:$AL$113,3,FALSE),0)</f>
        <v/>
      </c>
      <c r="NS30" s="161">
        <f>IF($MS30=0,0,IF($NJ30=0,0,INDEX($X$2:$X$11,$NJ30)))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IF($NJ30=0,0,IF(INDEX($W$2:$W$11,$NJ30)="",0,IF((COUNTIF(INDEX($EL$2:$EP$13,$MO30,0),INDEX($W$2:$W$11,$NJ30))+COUNTIF(INDEX($QV$2:$QY$13,$MO30,0),INDEX($W$2:$W$11,$NJ30)))=0,1,0)))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1">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f>
        <v/>
      </c>
      <c r="OE30" s="161">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1">
        <f>IF($NJ30=0,0,INDEX($Y$2:$Y$11,$NJ30))</f>
        <v/>
      </c>
      <c r="OG30" s="161">
        <f>IF($NJ30=0,0,INDEX($Z$2:$Z$11,$NJ30))</f>
        <v/>
      </c>
      <c r="OH30" s="161">
        <f>IF($NJ30=0,0,INDEX($AB$2:$AB$11,$NJ30))</f>
        <v/>
      </c>
      <c r="OI30" s="161">
        <f>IFERROR(VLOOKUP(SUBSTITUTE(SUBSTITUTE(SUBSTITUTE($NB30,"~","~~"),"*","~*"),"?","~?"),'DADOS_RESTRICOES'!$M$2:$Q$54,3,FALSE),0)</f>
        <v/>
      </c>
      <c r="OJ30" s="161">
        <f>IFERROR(VLOOKUP(SUBSTITUTE(SUBSTITUTE(SUBSTITUTE($NC30,"~","~~"),"*","~*"),"?","~?"),'DADOS_RESTRICOES'!$M$2:$Q$54,3,FALSE),0)</f>
        <v/>
      </c>
      <c r="OK30" s="161">
        <f>IFERROR(VLOOKUP(SUBSTITUTE(SUBSTITUTE(SUBSTITUTE($NB30,"~","~~"),"*","~*"),"?","~?"),'DADOS_RESTRICOES'!$M$2:$Q$54,2,FALSE),"")</f>
        <v/>
      </c>
      <c r="OL30" s="161">
        <f>IFERROR(VLOOKUP(SUBSTITUTE(SUBSTITUTE(SUBSTITUTE($NC30,"~","~~"),"*","~*"),"?","~?"),'DADOS_RESTRICOES'!$M$2:$Q$54,2,FALSE),"")</f>
        <v/>
      </c>
      <c r="OM30" s="161">
        <f>COUNTIF($NS30:$NW30,1)</f>
        <v/>
      </c>
      <c r="ON30" s="161">
        <f>COUNTIF($NS30:$NW30,2)</f>
        <v/>
      </c>
      <c r="OO30" s="161">
        <f>COUNTIF($NS30:$NW30,3)</f>
        <v/>
      </c>
      <c r="OP30" s="161">
        <f>COUNTIF($NS30:$NW30,4)</f>
        <v/>
      </c>
      <c r="OQ30" s="161">
        <f>COUNTIF($NS30:$NW30,5)</f>
        <v/>
      </c>
      <c r="OR30" s="161">
        <f>COUNTIF($NS30:$NW30,6)</f>
        <v/>
      </c>
      <c r="OS30" s="161">
        <f>COUNTIF($OI30:$OJ30,1)</f>
        <v/>
      </c>
      <c r="OT30" s="161">
        <f>COUNTIF($OI30:$OJ30,2)+$OF30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IF($MS30=0,0,(IF(COUNTIF($RK30:$RN30,"Salto")&gt;0,1,0)+IF(COUNTIF($RK30:$RN30,"Queima")&gt;0,1,0)+IF(COUNTIF($RK30:$RN30,"Estilhaço")&gt;0,1,0))*FLOOR($PD30/2,1))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dela",IF(COUNTIF($OK30:$OL30,"Atrasar")&gt;0,"Sua Ação Completa",IF(COUNTIF($RK30:$RN30,"Rápido")&gt;0,"Sua Bônus",IF(COUNTIF($RK30:$RN30,"Reação")&gt;0,"Sua Reação","Sua Padrão")))&amp;" + a básica dela"&amp;IF(COUNTIF($RK30:$RN30,"Reação")&gt;0," e a coletiva","")&amp;IF(COUNTIF($OK30:$OL30,"Carregar")&gt;0," · em dois turnos","")))</f>
        <v/>
      </c>
      <c r="QC30" s="161">
        <f>IF($MW30&lt;&gt;"",$MW30,IF($NJ30=0,"",INDEX($AA$2:$AA$11,$NJ30)))</f>
        <v/>
      </c>
      <c r="QD30" s="161">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COUNTIF($RK30:$RN30,"Longe")+3*COUNTIF($RK30:$RN30,"Muito Longe")</f>
        <v/>
      </c>
      <c r="QG30" s="161">
        <f>COUNTIF($RK30:$RN30,"Maior")+3*COUNTIF($RK30:$RN30,"Muito Maior")</f>
        <v/>
      </c>
      <c r="QH30" s="161">
        <f>IF($NJ30=0,0,CHOOSE(1+INDEX($AC$2:$AC$11,$NJ30),0,$QF30,$QG30,$QF30+$QG30))</f>
        <v/>
      </c>
      <c r="QI30" s="161">
        <f>IF($NJ30=0,0,CHOOSE(1+INDEX($AD$2:$AD$11,$NJ30),0,$QF30,$QG30,$QF30+$QG30))</f>
        <v/>
      </c>
      <c r="QJ30" s="161">
        <f>IF(OR($ND30=0,$NJ30=0),"",INDEX($AI$2:$AN$41,($NJ30-1)*4+IF($MS30=0,1,IF($MS30&lt;=5,2,IF($MS30=6,3,4))),1+MIN(5,$QH30))&amp;INDEX($AO$2:$AT$41,($NJ30-1)*4+IF($MS30=0,1,IF($MS30&lt;=5,2,IF($MS30=6,3,4))),1+MIN(5,$QI30))&amp;IF(INDEX($AE$2:$AE$11,$NJ30)=1,IF(COUNTIF($RK30:$RN30,"Mais Um")&gt;0," · +"&amp;COUNTIF($RK30:$RN30,"Mais Um")&amp;IF(COUNTIF($RK30:$RN30,"Mais Um")&gt;1," alvos"," alvo"),"")&amp;IF(COUNTIF($RK30:$RN30,"Rajada")&gt;0,IF($MS30=0,"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IFERROR(MATCH($MU31,$V$2:$V$11,0),0)</f>
        <v/>
      </c>
      <c r="NK31" s="161">
        <f>IFERROR(VLOOKUP(SUBSTITUTE(SUBSTITUTE(SUBSTITUTE($MX31,"~","~~"),"*","~*"),"?","~?"),'DADOS_MELHORIAS'!$AG$2:$AL$113,2,FALSE),"")</f>
        <v/>
      </c>
      <c r="NL31" s="161">
        <f>IFERROR(VLOOKUP(SUBSTITUTE(SUBSTITUTE(SUBSTITUTE($MY31,"~","~~"),"*","~*"),"?","~?"),'DADOS_MELHORIAS'!$AG$2:$AL$113,2,FALSE),"")</f>
        <v/>
      </c>
      <c r="NM31" s="161">
        <f>IFERROR(VLOOKUP(SUBSTITUTE(SUBSTITUTE(SUBSTITUTE($MZ31,"~","~~"),"*","~*"),"?","~?"),'DADOS_MELHORIAS'!$AG$2:$AL$113,2,FALSE),"")</f>
        <v/>
      </c>
      <c r="NN31" s="161">
        <f>IFERROR(VLOOKUP(SUBSTITUTE(SUBSTITUTE(SUBSTITUTE($NA31,"~","~~"),"*","~*"),"?","~?"),'DADOS_MELHORIAS'!$AG$2:$AL$113,2,FALSE),"")</f>
        <v/>
      </c>
      <c r="NO31" s="161">
        <f>IFERROR(VLOOKUP(SUBSTITUTE(SUBSTITUTE(SUBSTITUTE($MX31,"~","~~"),"*","~*"),"?","~?"),'DADOS_MELHORIAS'!$AG$2:$AL$113,3,FALSE),0)</f>
        <v/>
      </c>
      <c r="NP31" s="161">
        <f>IFERROR(VLOOKUP(SUBSTITUTE(SUBSTITUTE(SUBSTITUTE($MY31,"~","~~"),"*","~*"),"?","~?"),'DADOS_MELHORIAS'!$AG$2:$AL$113,3,FALSE),0)</f>
        <v/>
      </c>
      <c r="NQ31" s="161">
        <f>IFERROR(VLOOKUP(SUBSTITUTE(SUBSTITUTE(SUBSTITUTE($MZ31,"~","~~"),"*","~*"),"?","~?"),'DADOS_MELHORIAS'!$AG$2:$AL$113,3,FALSE),0)</f>
        <v/>
      </c>
      <c r="NR31" s="161">
        <f>IFERROR(VLOOKUP(SUBSTITUTE(SUBSTITUTE(SUBSTITUTE($NA31,"~","~~"),"*","~*"),"?","~?"),'DADOS_MELHORIAS'!$AG$2:$AL$113,3,FALSE),0)</f>
        <v/>
      </c>
      <c r="NS31" s="161">
        <f>IF($MS31=0,0,IF($NJ31=0,0,INDEX($X$2:$X$11,$NJ31)))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IF($NJ31=0,0,IF(INDEX($W$2:$W$11,$NJ31)="",0,IF((COUNTIF(INDEX($EL$2:$EP$13,$MO31,0),INDEX($W$2:$W$11,$NJ31))+COUNTIF(INDEX($QV$2:$QY$13,$MO31,0),INDEX($W$2:$W$11,$NJ31)))=0,1,0)))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1">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f>
        <v/>
      </c>
      <c r="OE31" s="161">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1">
        <f>IF($NJ31=0,0,INDEX($Y$2:$Y$11,$NJ31))</f>
        <v/>
      </c>
      <c r="OG31" s="161">
        <f>IF($NJ31=0,0,INDEX($Z$2:$Z$11,$NJ31))</f>
        <v/>
      </c>
      <c r="OH31" s="161">
        <f>IF($NJ31=0,0,INDEX($AB$2:$AB$11,$NJ31))</f>
        <v/>
      </c>
      <c r="OI31" s="161">
        <f>IFERROR(VLOOKUP(SUBSTITUTE(SUBSTITUTE(SUBSTITUTE($NB31,"~","~~"),"*","~*"),"?","~?"),'DADOS_RESTRICOES'!$M$2:$Q$54,3,FALSE),0)</f>
        <v/>
      </c>
      <c r="OJ31" s="161">
        <f>IFERROR(VLOOKUP(SUBSTITUTE(SUBSTITUTE(SUBSTITUTE($NC31,"~","~~"),"*","~*"),"?","~?"),'DADOS_RESTRICOES'!$M$2:$Q$54,3,FALSE),0)</f>
        <v/>
      </c>
      <c r="OK31" s="161">
        <f>IFERROR(VLOOKUP(SUBSTITUTE(SUBSTITUTE(SUBSTITUTE($NB31,"~","~~"),"*","~*"),"?","~?"),'DADOS_RESTRICOES'!$M$2:$Q$54,2,FALSE),"")</f>
        <v/>
      </c>
      <c r="OL31" s="161">
        <f>IFERROR(VLOOKUP(SUBSTITUTE(SUBSTITUTE(SUBSTITUTE($NC31,"~","~~"),"*","~*"),"?","~?"),'DADOS_RESTRICOES'!$M$2:$Q$54,2,FALSE),"")</f>
        <v/>
      </c>
      <c r="OM31" s="161">
        <f>COUNTIF($NS31:$NW31,1)</f>
        <v/>
      </c>
      <c r="ON31" s="161">
        <f>COUNTIF($NS31:$NW31,2)</f>
        <v/>
      </c>
      <c r="OO31" s="161">
        <f>COUNTIF($NS31:$NW31,3)</f>
        <v/>
      </c>
      <c r="OP31" s="161">
        <f>COUNTIF($NS31:$NW31,4)</f>
        <v/>
      </c>
      <c r="OQ31" s="161">
        <f>COUNTIF($NS31:$NW31,5)</f>
        <v/>
      </c>
      <c r="OR31" s="161">
        <f>COUNTIF($NS31:$NW31,6)</f>
        <v/>
      </c>
      <c r="OS31" s="161">
        <f>COUNTIF($OI31:$OJ31,1)</f>
        <v/>
      </c>
      <c r="OT31" s="161">
        <f>COUNTIF($OI31:$OJ31,2)+$OF31</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IF($MS31=0,0,(IF(COUNTIF($RK31:$RN31,"Salto")&gt;0,1,0)+IF(COUNTIF($RK31:$RN31,"Queima")&gt;0,1,0)+IF(COUNTIF($RK31:$RN31,"Estilhaço")&gt;0,1,0))*FLOOR($PD31/2,1))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dela",IF(COUNTIF($OK31:$OL31,"Atrasar")&gt;0,"Sua Ação Completa",IF(COUNTIF($RK31:$RN31,"Rápido")&gt;0,"Sua Bônus",IF(COUNTIF($RK31:$RN31,"Reação")&gt;0,"Sua Reação","Sua Padrão")))&amp;" + a básica dela"&amp;IF(COUNTIF($RK31:$RN31,"Reação")&gt;0," e a coletiva","")&amp;IF(COUNTIF($OK31:$OL31,"Carregar")&gt;0," · em dois turnos","")))</f>
        <v/>
      </c>
      <c r="QC31" s="161">
        <f>IF($MW31&lt;&gt;"",$MW31,IF($NJ31=0,"",INDEX($AA$2:$AA$11,$NJ31)))</f>
        <v/>
      </c>
      <c r="QD31" s="161">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COUNTIF($RK31:$RN31,"Longe")+3*COUNTIF($RK31:$RN31,"Muito Longe")</f>
        <v/>
      </c>
      <c r="QG31" s="161">
        <f>COUNTIF($RK31:$RN31,"Maior")+3*COUNTIF($RK31:$RN31,"Muito Maior")</f>
        <v/>
      </c>
      <c r="QH31" s="161">
        <f>IF($NJ31=0,0,CHOOSE(1+INDEX($AC$2:$AC$11,$NJ31),0,$QF31,$QG31,$QF31+$QG31))</f>
        <v/>
      </c>
      <c r="QI31" s="161">
        <f>IF($NJ31=0,0,CHOOSE(1+INDEX($AD$2:$AD$11,$NJ31),0,$QF31,$QG31,$QF31+$QG31))</f>
        <v/>
      </c>
      <c r="QJ31" s="161">
        <f>IF(OR($ND31=0,$NJ31=0),"",INDEX($AI$2:$AN$41,($NJ31-1)*4+IF($MS31=0,1,IF($MS31&lt;=5,2,IF($MS31=6,3,4))),1+MIN(5,$QH31))&amp;INDEX($AO$2:$AT$41,($NJ31-1)*4+IF($MS31=0,1,IF($MS31&lt;=5,2,IF($MS31=6,3,4))),1+MIN(5,$QI31))&amp;IF(INDEX($AE$2:$AE$11,$NJ31)=1,IF(COUNTIF($RK31:$RN31,"Mais Um")&gt;0," · +"&amp;COUNTIF($RK31:$RN31,"Mais Um")&amp;IF(COUNTIF($RK31:$RN31,"Mais Um")&gt;1," alvos"," alvo"),"")&amp;IF(COUNTIF($RK31:$RN31,"Rajada")&gt;0,IF($MS31=0,"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IFERROR(MATCH($MU32,$V$2:$V$11,0),0)</f>
        <v/>
      </c>
      <c r="NK32" s="161">
        <f>IFERROR(VLOOKUP(SUBSTITUTE(SUBSTITUTE(SUBSTITUTE($MX32,"~","~~"),"*","~*"),"?","~?"),'DADOS_MELHORIAS'!$AG$2:$AL$113,2,FALSE),"")</f>
        <v/>
      </c>
      <c r="NL32" s="161">
        <f>IFERROR(VLOOKUP(SUBSTITUTE(SUBSTITUTE(SUBSTITUTE($MY32,"~","~~"),"*","~*"),"?","~?"),'DADOS_MELHORIAS'!$AG$2:$AL$113,2,FALSE),"")</f>
        <v/>
      </c>
      <c r="NM32" s="161">
        <f>IFERROR(VLOOKUP(SUBSTITUTE(SUBSTITUTE(SUBSTITUTE($MZ32,"~","~~"),"*","~*"),"?","~?"),'DADOS_MELHORIAS'!$AG$2:$AL$113,2,FALSE),"")</f>
        <v/>
      </c>
      <c r="NN32" s="161">
        <f>IFERROR(VLOOKUP(SUBSTITUTE(SUBSTITUTE(SUBSTITUTE($NA32,"~","~~"),"*","~*"),"?","~?"),'DADOS_MELHORIAS'!$AG$2:$AL$113,2,FALSE),"")</f>
        <v/>
      </c>
      <c r="NO32" s="161">
        <f>IFERROR(VLOOKUP(SUBSTITUTE(SUBSTITUTE(SUBSTITUTE($MX32,"~","~~"),"*","~*"),"?","~?"),'DADOS_MELHORIAS'!$AG$2:$AL$113,3,FALSE),0)</f>
        <v/>
      </c>
      <c r="NP32" s="161">
        <f>IFERROR(VLOOKUP(SUBSTITUTE(SUBSTITUTE(SUBSTITUTE($MY32,"~","~~"),"*","~*"),"?","~?"),'DADOS_MELHORIAS'!$AG$2:$AL$113,3,FALSE),0)</f>
        <v/>
      </c>
      <c r="NQ32" s="161">
        <f>IFERROR(VLOOKUP(SUBSTITUTE(SUBSTITUTE(SUBSTITUTE($MZ32,"~","~~"),"*","~*"),"?","~?"),'DADOS_MELHORIAS'!$AG$2:$AL$113,3,FALSE),0)</f>
        <v/>
      </c>
      <c r="NR32" s="161">
        <f>IFERROR(VLOOKUP(SUBSTITUTE(SUBSTITUTE(SUBSTITUTE($NA32,"~","~~"),"*","~*"),"?","~?"),'DADOS_MELHORIAS'!$AG$2:$AL$113,3,FALSE),0)</f>
        <v/>
      </c>
      <c r="NS32" s="161">
        <f>IF($MS32=0,0,IF($NJ32=0,0,INDEX($X$2:$X$11,$NJ32)))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IF($NJ32=0,0,IF(INDEX($W$2:$W$11,$NJ32)="",0,IF((COUNTIF(INDEX($EL$2:$EP$13,$MO32,0),INDEX($W$2:$W$11,$NJ32))+COUNTIF(INDEX($QV$2:$QY$13,$MO32,0),INDEX($W$2:$W$11,$NJ32)))=0,1,0)))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1">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f>
        <v/>
      </c>
      <c r="OE32" s="161">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1">
        <f>IF($NJ32=0,0,INDEX($Y$2:$Y$11,$NJ32))</f>
        <v/>
      </c>
      <c r="OG32" s="161">
        <f>IF($NJ32=0,0,INDEX($Z$2:$Z$11,$NJ32))</f>
        <v/>
      </c>
      <c r="OH32" s="161">
        <f>IF($NJ32=0,0,INDEX($AB$2:$AB$11,$NJ32))</f>
        <v/>
      </c>
      <c r="OI32" s="161">
        <f>IFERROR(VLOOKUP(SUBSTITUTE(SUBSTITUTE(SUBSTITUTE($NB32,"~","~~"),"*","~*"),"?","~?"),'DADOS_RESTRICOES'!$M$2:$Q$54,3,FALSE),0)</f>
        <v/>
      </c>
      <c r="OJ32" s="161">
        <f>IFERROR(VLOOKUP(SUBSTITUTE(SUBSTITUTE(SUBSTITUTE($NC32,"~","~~"),"*","~*"),"?","~?"),'DADOS_RESTRICOES'!$M$2:$Q$54,3,FALSE),0)</f>
        <v/>
      </c>
      <c r="OK32" s="161">
        <f>IFERROR(VLOOKUP(SUBSTITUTE(SUBSTITUTE(SUBSTITUTE($NB32,"~","~~"),"*","~*"),"?","~?"),'DADOS_RESTRICOES'!$M$2:$Q$54,2,FALSE),"")</f>
        <v/>
      </c>
      <c r="OL32" s="161">
        <f>IFERROR(VLOOKUP(SUBSTITUTE(SUBSTITUTE(SUBSTITUTE($NC32,"~","~~"),"*","~*"),"?","~?"),'DADOS_RESTRICOES'!$M$2:$Q$54,2,FALSE),"")</f>
        <v/>
      </c>
      <c r="OM32" s="161">
        <f>COUNTIF($NS32:$NW32,1)</f>
        <v/>
      </c>
      <c r="ON32" s="161">
        <f>COUNTIF($NS32:$NW32,2)</f>
        <v/>
      </c>
      <c r="OO32" s="161">
        <f>COUNTIF($NS32:$NW32,3)</f>
        <v/>
      </c>
      <c r="OP32" s="161">
        <f>COUNTIF($NS32:$NW32,4)</f>
        <v/>
      </c>
      <c r="OQ32" s="161">
        <f>COUNTIF($NS32:$NW32,5)</f>
        <v/>
      </c>
      <c r="OR32" s="161">
        <f>COUNTIF($NS32:$NW32,6)</f>
        <v/>
      </c>
      <c r="OS32" s="161">
        <f>COUNTIF($OI32:$OJ32,1)</f>
        <v/>
      </c>
      <c r="OT32" s="161">
        <f>COUNTIF($OI32:$OJ32,2)+$OF32</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IF($MS32=0,0,(IF(COUNTIF($RK32:$RN32,"Salto")&gt;0,1,0)+IF(COUNTIF($RK32:$RN32,"Queima")&gt;0,1,0)+IF(COUNTIF($RK32:$RN32,"Estilhaço")&gt;0,1,0))*FLOOR($PD32/2,1))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dela",IF(COUNTIF($OK32:$OL32,"Atrasar")&gt;0,"Sua Ação Completa",IF(COUNTIF($RK32:$RN32,"Rápido")&gt;0,"Sua Bônus",IF(COUNTIF($RK32:$RN32,"Reação")&gt;0,"Sua Reação","Sua Padrão")))&amp;" + a básica dela"&amp;IF(COUNTIF($RK32:$RN32,"Reação")&gt;0," e a coletiva","")&amp;IF(COUNTIF($OK32:$OL32,"Carregar")&gt;0," · em dois turnos","")))</f>
        <v/>
      </c>
      <c r="QC32" s="161">
        <f>IF($MW32&lt;&gt;"",$MW32,IF($NJ32=0,"",INDEX($AA$2:$AA$11,$NJ32)))</f>
        <v/>
      </c>
      <c r="QD32" s="161">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COUNTIF($RK32:$RN32,"Longe")+3*COUNTIF($RK32:$RN32,"Muito Longe")</f>
        <v/>
      </c>
      <c r="QG32" s="161">
        <f>COUNTIF($RK32:$RN32,"Maior")+3*COUNTIF($RK32:$RN32,"Muito Maior")</f>
        <v/>
      </c>
      <c r="QH32" s="161">
        <f>IF($NJ32=0,0,CHOOSE(1+INDEX($AC$2:$AC$11,$NJ32),0,$QF32,$QG32,$QF32+$QG32))</f>
        <v/>
      </c>
      <c r="QI32" s="161">
        <f>IF($NJ32=0,0,CHOOSE(1+INDEX($AD$2:$AD$11,$NJ32),0,$QF32,$QG32,$QF32+$QG32))</f>
        <v/>
      </c>
      <c r="QJ32" s="161">
        <f>IF(OR($ND32=0,$NJ32=0),"",INDEX($AI$2:$AN$41,($NJ32-1)*4+IF($MS32=0,1,IF($MS32&lt;=5,2,IF($MS32=6,3,4))),1+MIN(5,$QH32))&amp;INDEX($AO$2:$AT$41,($NJ32-1)*4+IF($MS32=0,1,IF($MS32&lt;=5,2,IF($MS32=6,3,4))),1+MIN(5,$QI32))&amp;IF(INDEX($AE$2:$AE$11,$NJ32)=1,IF(COUNTIF($RK32:$RN32,"Mais Um")&gt;0," · +"&amp;COUNTIF($RK32:$RN32,"Mais Um")&amp;IF(COUNTIF($RK32:$RN32,"Mais Um")&gt;1," alvos"," alvo"),"")&amp;IF(COUNTIF($RK32:$RN32,"Rajada")&gt;0,IF($MS32=0,"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IFERROR(MATCH($MU33,$V$2:$V$11,0),0)</f>
        <v/>
      </c>
      <c r="NK33" s="161">
        <f>IFERROR(VLOOKUP(SUBSTITUTE(SUBSTITUTE(SUBSTITUTE($MX33,"~","~~"),"*","~*"),"?","~?"),'DADOS_MELHORIAS'!$AG$2:$AL$113,2,FALSE),"")</f>
        <v/>
      </c>
      <c r="NL33" s="161">
        <f>IFERROR(VLOOKUP(SUBSTITUTE(SUBSTITUTE(SUBSTITUTE($MY33,"~","~~"),"*","~*"),"?","~?"),'DADOS_MELHORIAS'!$AG$2:$AL$113,2,FALSE),"")</f>
        <v/>
      </c>
      <c r="NM33" s="161">
        <f>IFERROR(VLOOKUP(SUBSTITUTE(SUBSTITUTE(SUBSTITUTE($MZ33,"~","~~"),"*","~*"),"?","~?"),'DADOS_MELHORIAS'!$AG$2:$AL$113,2,FALSE),"")</f>
        <v/>
      </c>
      <c r="NN33" s="161">
        <f>IFERROR(VLOOKUP(SUBSTITUTE(SUBSTITUTE(SUBSTITUTE($NA33,"~","~~"),"*","~*"),"?","~?"),'DADOS_MELHORIAS'!$AG$2:$AL$113,2,FALSE),"")</f>
        <v/>
      </c>
      <c r="NO33" s="161">
        <f>IFERROR(VLOOKUP(SUBSTITUTE(SUBSTITUTE(SUBSTITUTE($MX33,"~","~~"),"*","~*"),"?","~?"),'DADOS_MELHORIAS'!$AG$2:$AL$113,3,FALSE),0)</f>
        <v/>
      </c>
      <c r="NP33" s="161">
        <f>IFERROR(VLOOKUP(SUBSTITUTE(SUBSTITUTE(SUBSTITUTE($MY33,"~","~~"),"*","~*"),"?","~?"),'DADOS_MELHORIAS'!$AG$2:$AL$113,3,FALSE),0)</f>
        <v/>
      </c>
      <c r="NQ33" s="161">
        <f>IFERROR(VLOOKUP(SUBSTITUTE(SUBSTITUTE(SUBSTITUTE($MZ33,"~","~~"),"*","~*"),"?","~?"),'DADOS_MELHORIAS'!$AG$2:$AL$113,3,FALSE),0)</f>
        <v/>
      </c>
      <c r="NR33" s="161">
        <f>IFERROR(VLOOKUP(SUBSTITUTE(SUBSTITUTE(SUBSTITUTE($NA33,"~","~~"),"*","~*"),"?","~?"),'DADOS_MELHORIAS'!$AG$2:$AL$113,3,FALSE),0)</f>
        <v/>
      </c>
      <c r="NS33" s="161">
        <f>IF($MS33=0,0,IF($NJ33=0,0,INDEX($X$2:$X$11,$NJ33)))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IF($NJ33=0,0,IF(INDEX($W$2:$W$11,$NJ33)="",0,IF((COUNTIF(INDEX($EL$2:$EP$13,$MO33,0),INDEX($W$2:$W$11,$NJ33))+COUNTIF(INDEX($QV$2:$QY$13,$MO33,0),INDEX($W$2:$W$11,$NJ33)))=0,1,0)))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1">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f>
        <v/>
      </c>
      <c r="OE33" s="161">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1">
        <f>IF($NJ33=0,0,INDEX($Y$2:$Y$11,$NJ33))</f>
        <v/>
      </c>
      <c r="OG33" s="161">
        <f>IF($NJ33=0,0,INDEX($Z$2:$Z$11,$NJ33))</f>
        <v/>
      </c>
      <c r="OH33" s="161">
        <f>IF($NJ33=0,0,INDEX($AB$2:$AB$11,$NJ33))</f>
        <v/>
      </c>
      <c r="OI33" s="161">
        <f>IFERROR(VLOOKUP(SUBSTITUTE(SUBSTITUTE(SUBSTITUTE($NB33,"~","~~"),"*","~*"),"?","~?"),'DADOS_RESTRICOES'!$M$2:$Q$54,3,FALSE),0)</f>
        <v/>
      </c>
      <c r="OJ33" s="161">
        <f>IFERROR(VLOOKUP(SUBSTITUTE(SUBSTITUTE(SUBSTITUTE($NC33,"~","~~"),"*","~*"),"?","~?"),'DADOS_RESTRICOES'!$M$2:$Q$54,3,FALSE),0)</f>
        <v/>
      </c>
      <c r="OK33" s="161">
        <f>IFERROR(VLOOKUP(SUBSTITUTE(SUBSTITUTE(SUBSTITUTE($NB33,"~","~~"),"*","~*"),"?","~?"),'DADOS_RESTRICOES'!$M$2:$Q$54,2,FALSE),"")</f>
        <v/>
      </c>
      <c r="OL33" s="161">
        <f>IFERROR(VLOOKUP(SUBSTITUTE(SUBSTITUTE(SUBSTITUTE($NC33,"~","~~"),"*","~*"),"?","~?"),'DADOS_RESTRICOES'!$M$2:$Q$54,2,FALSE),"")</f>
        <v/>
      </c>
      <c r="OM33" s="161">
        <f>COUNTIF($NS33:$NW33,1)</f>
        <v/>
      </c>
      <c r="ON33" s="161">
        <f>COUNTIF($NS33:$NW33,2)</f>
        <v/>
      </c>
      <c r="OO33" s="161">
        <f>COUNTIF($NS33:$NW33,3)</f>
        <v/>
      </c>
      <c r="OP33" s="161">
        <f>COUNTIF($NS33:$NW33,4)</f>
        <v/>
      </c>
      <c r="OQ33" s="161">
        <f>COUNTIF($NS33:$NW33,5)</f>
        <v/>
      </c>
      <c r="OR33" s="161">
        <f>COUNTIF($NS33:$NW33,6)</f>
        <v/>
      </c>
      <c r="OS33" s="161">
        <f>COUNTIF($OI33:$OJ33,1)</f>
        <v/>
      </c>
      <c r="OT33" s="161">
        <f>COUNTIF($OI33:$OJ33,2)+$OF33</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IF($MS33=0,0,(IF(COUNTIF($RK33:$RN33,"Salto")&gt;0,1,0)+IF(COUNTIF($RK33:$RN33,"Queima")&gt;0,1,0)+IF(COUNTIF($RK33:$RN33,"Estilhaço")&gt;0,1,0))*FLOOR($PD33/2,1))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dela",IF(COUNTIF($OK33:$OL33,"Atrasar")&gt;0,"Sua Ação Completa",IF(COUNTIF($RK33:$RN33,"Rápido")&gt;0,"Sua Bônus",IF(COUNTIF($RK33:$RN33,"Reação")&gt;0,"Sua Reação","Sua Padrão")))&amp;" + a básica dela"&amp;IF(COUNTIF($RK33:$RN33,"Reação")&gt;0," e a coletiva","")&amp;IF(COUNTIF($OK33:$OL33,"Carregar")&gt;0," · em dois turnos","")))</f>
        <v/>
      </c>
      <c r="QC33" s="161">
        <f>IF($MW33&lt;&gt;"",$MW33,IF($NJ33=0,"",INDEX($AA$2:$AA$11,$NJ33)))</f>
        <v/>
      </c>
      <c r="QD33" s="161">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COUNTIF($RK33:$RN33,"Longe")+3*COUNTIF($RK33:$RN33,"Muito Longe")</f>
        <v/>
      </c>
      <c r="QG33" s="161">
        <f>COUNTIF($RK33:$RN33,"Maior")+3*COUNTIF($RK33:$RN33,"Muito Maior")</f>
        <v/>
      </c>
      <c r="QH33" s="161">
        <f>IF($NJ33=0,0,CHOOSE(1+INDEX($AC$2:$AC$11,$NJ33),0,$QF33,$QG33,$QF33+$QG33))</f>
        <v/>
      </c>
      <c r="QI33" s="161">
        <f>IF($NJ33=0,0,CHOOSE(1+INDEX($AD$2:$AD$11,$NJ33),0,$QF33,$QG33,$QF33+$QG33))</f>
        <v/>
      </c>
      <c r="QJ33" s="161">
        <f>IF(OR($ND33=0,$NJ33=0),"",INDEX($AI$2:$AN$41,($NJ33-1)*4+IF($MS33=0,1,IF($MS33&lt;=5,2,IF($MS33=6,3,4))),1+MIN(5,$QH33))&amp;INDEX($AO$2:$AT$41,($NJ33-1)*4+IF($MS33=0,1,IF($MS33&lt;=5,2,IF($MS33=6,3,4))),1+MIN(5,$QI33))&amp;IF(INDEX($AE$2:$AE$11,$NJ33)=1,IF(COUNTIF($RK33:$RN33,"Mais Um")&gt;0," · +"&amp;COUNTIF($RK33:$RN33,"Mais Um")&amp;IF(COUNTIF($RK33:$RN33,"Mais Um")&gt;1," alvos"," alvo"),"")&amp;IF(COUNTIF($RK33:$RN33,"Rajada")&gt;0,IF($MS33=0,"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IFERROR(MATCH($MU34,$V$2:$V$11,0),0)</f>
        <v/>
      </c>
      <c r="NK34" s="161">
        <f>IFERROR(VLOOKUP(SUBSTITUTE(SUBSTITUTE(SUBSTITUTE($MX34,"~","~~"),"*","~*"),"?","~?"),'DADOS_MELHORIAS'!$AG$2:$AL$113,2,FALSE),"")</f>
        <v/>
      </c>
      <c r="NL34" s="161">
        <f>IFERROR(VLOOKUP(SUBSTITUTE(SUBSTITUTE(SUBSTITUTE($MY34,"~","~~"),"*","~*"),"?","~?"),'DADOS_MELHORIAS'!$AG$2:$AL$113,2,FALSE),"")</f>
        <v/>
      </c>
      <c r="NM34" s="161">
        <f>IFERROR(VLOOKUP(SUBSTITUTE(SUBSTITUTE(SUBSTITUTE($MZ34,"~","~~"),"*","~*"),"?","~?"),'DADOS_MELHORIAS'!$AG$2:$AL$113,2,FALSE),"")</f>
        <v/>
      </c>
      <c r="NN34" s="161">
        <f>IFERROR(VLOOKUP(SUBSTITUTE(SUBSTITUTE(SUBSTITUTE($NA34,"~","~~"),"*","~*"),"?","~?"),'DADOS_MELHORIAS'!$AG$2:$AL$113,2,FALSE),"")</f>
        <v/>
      </c>
      <c r="NO34" s="161">
        <f>IFERROR(VLOOKUP(SUBSTITUTE(SUBSTITUTE(SUBSTITUTE($MX34,"~","~~"),"*","~*"),"?","~?"),'DADOS_MELHORIAS'!$AG$2:$AL$113,3,FALSE),0)</f>
        <v/>
      </c>
      <c r="NP34" s="161">
        <f>IFERROR(VLOOKUP(SUBSTITUTE(SUBSTITUTE(SUBSTITUTE($MY34,"~","~~"),"*","~*"),"?","~?"),'DADOS_MELHORIAS'!$AG$2:$AL$113,3,FALSE),0)</f>
        <v/>
      </c>
      <c r="NQ34" s="161">
        <f>IFERROR(VLOOKUP(SUBSTITUTE(SUBSTITUTE(SUBSTITUTE($MZ34,"~","~~"),"*","~*"),"?","~?"),'DADOS_MELHORIAS'!$AG$2:$AL$113,3,FALSE),0)</f>
        <v/>
      </c>
      <c r="NR34" s="161">
        <f>IFERROR(VLOOKUP(SUBSTITUTE(SUBSTITUTE(SUBSTITUTE($NA34,"~","~~"),"*","~*"),"?","~?"),'DADOS_MELHORIAS'!$AG$2:$AL$113,3,FALSE),0)</f>
        <v/>
      </c>
      <c r="NS34" s="161">
        <f>IF($MS34=0,0,IF($NJ34=0,0,INDEX($X$2:$X$11,$NJ34)))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IF($NJ34=0,0,IF(INDEX($W$2:$W$11,$NJ34)="",0,IF((COUNTIF(INDEX($EL$2:$EP$13,$MO34,0),INDEX($W$2:$W$11,$NJ34))+COUNTIF(INDEX($QV$2:$QY$13,$MO34,0),INDEX($W$2:$W$11,$NJ34)))=0,1,0)))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1">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f>
        <v/>
      </c>
      <c r="OE34" s="161">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1">
        <f>IF($NJ34=0,0,INDEX($Y$2:$Y$11,$NJ34))</f>
        <v/>
      </c>
      <c r="OG34" s="161">
        <f>IF($NJ34=0,0,INDEX($Z$2:$Z$11,$NJ34))</f>
        <v/>
      </c>
      <c r="OH34" s="161">
        <f>IF($NJ34=0,0,INDEX($AB$2:$AB$11,$NJ34))</f>
        <v/>
      </c>
      <c r="OI34" s="161">
        <f>IFERROR(VLOOKUP(SUBSTITUTE(SUBSTITUTE(SUBSTITUTE($NB34,"~","~~"),"*","~*"),"?","~?"),'DADOS_RESTRICOES'!$M$2:$Q$54,3,FALSE),0)</f>
        <v/>
      </c>
      <c r="OJ34" s="161">
        <f>IFERROR(VLOOKUP(SUBSTITUTE(SUBSTITUTE(SUBSTITUTE($NC34,"~","~~"),"*","~*"),"?","~?"),'DADOS_RESTRICOES'!$M$2:$Q$54,3,FALSE),0)</f>
        <v/>
      </c>
      <c r="OK34" s="161">
        <f>IFERROR(VLOOKUP(SUBSTITUTE(SUBSTITUTE(SUBSTITUTE($NB34,"~","~~"),"*","~*"),"?","~?"),'DADOS_RESTRICOES'!$M$2:$Q$54,2,FALSE),"")</f>
        <v/>
      </c>
      <c r="OL34" s="161">
        <f>IFERROR(VLOOKUP(SUBSTITUTE(SUBSTITUTE(SUBSTITUTE($NC34,"~","~~"),"*","~*"),"?","~?"),'DADOS_RESTRICOES'!$M$2:$Q$54,2,FALSE),"")</f>
        <v/>
      </c>
      <c r="OM34" s="161">
        <f>COUNTIF($NS34:$NW34,1)</f>
        <v/>
      </c>
      <c r="ON34" s="161">
        <f>COUNTIF($NS34:$NW34,2)</f>
        <v/>
      </c>
      <c r="OO34" s="161">
        <f>COUNTIF($NS34:$NW34,3)</f>
        <v/>
      </c>
      <c r="OP34" s="161">
        <f>COUNTIF($NS34:$NW34,4)</f>
        <v/>
      </c>
      <c r="OQ34" s="161">
        <f>COUNTIF($NS34:$NW34,5)</f>
        <v/>
      </c>
      <c r="OR34" s="161">
        <f>COUNTIF($NS34:$NW34,6)</f>
        <v/>
      </c>
      <c r="OS34" s="161">
        <f>COUNTIF($OI34:$OJ34,1)</f>
        <v/>
      </c>
      <c r="OT34" s="161">
        <f>COUNTIF($OI34:$OJ34,2)+$OF34</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IF($MS34=0,0,(IF(COUNTIF($RK34:$RN34,"Salto")&gt;0,1,0)+IF(COUNTIF($RK34:$RN34,"Queima")&gt;0,1,0)+IF(COUNTIF($RK34:$RN34,"Estilhaço")&gt;0,1,0))*FLOOR($PD34/2,1))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dela",IF(COUNTIF($OK34:$OL34,"Atrasar")&gt;0,"Sua Ação Completa",IF(COUNTIF($RK34:$RN34,"Rápido")&gt;0,"Sua Bônus",IF(COUNTIF($RK34:$RN34,"Reação")&gt;0,"Sua Reação","Sua Padrão")))&amp;" + a básica dela"&amp;IF(COUNTIF($RK34:$RN34,"Reação")&gt;0," e a coletiva","")&amp;IF(COUNTIF($OK34:$OL34,"Carregar")&gt;0," · em dois turnos","")))</f>
        <v/>
      </c>
      <c r="QC34" s="161">
        <f>IF($MW34&lt;&gt;"",$MW34,IF($NJ34=0,"",INDEX($AA$2:$AA$11,$NJ34)))</f>
        <v/>
      </c>
      <c r="QD34" s="161">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COUNTIF($RK34:$RN34,"Longe")+3*COUNTIF($RK34:$RN34,"Muito Longe")</f>
        <v/>
      </c>
      <c r="QG34" s="161">
        <f>COUNTIF($RK34:$RN34,"Maior")+3*COUNTIF($RK34:$RN34,"Muito Maior")</f>
        <v/>
      </c>
      <c r="QH34" s="161">
        <f>IF($NJ34=0,0,CHOOSE(1+INDEX($AC$2:$AC$11,$NJ34),0,$QF34,$QG34,$QF34+$QG34))</f>
        <v/>
      </c>
      <c r="QI34" s="161">
        <f>IF($NJ34=0,0,CHOOSE(1+INDEX($AD$2:$AD$11,$NJ34),0,$QF34,$QG34,$QF34+$QG34))</f>
        <v/>
      </c>
      <c r="QJ34" s="161">
        <f>IF(OR($ND34=0,$NJ34=0),"",INDEX($AI$2:$AN$41,($NJ34-1)*4+IF($MS34=0,1,IF($MS34&lt;=5,2,IF($MS34=6,3,4))),1+MIN(5,$QH34))&amp;INDEX($AO$2:$AT$41,($NJ34-1)*4+IF($MS34=0,1,IF($MS34&lt;=5,2,IF($MS34=6,3,4))),1+MIN(5,$QI34))&amp;IF(INDEX($AE$2:$AE$11,$NJ34)=1,IF(COUNTIF($RK34:$RN34,"Mais Um")&gt;0," · +"&amp;COUNTIF($RK34:$RN34,"Mais Um")&amp;IF(COUNTIF($RK34:$RN34,"Mais Um")&gt;1," alvos"," alvo"),"")&amp;IF(COUNTIF($RK34:$RN34,"Rajada")&gt;0,IF($MS34=0,"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IFERROR(MATCH($MU35,$V$2:$V$11,0),0)</f>
        <v/>
      </c>
      <c r="NK35" s="161">
        <f>IFERROR(VLOOKUP(SUBSTITUTE(SUBSTITUTE(SUBSTITUTE($MX35,"~","~~"),"*","~*"),"?","~?"),'DADOS_MELHORIAS'!$AG$2:$AL$113,2,FALSE),"")</f>
        <v/>
      </c>
      <c r="NL35" s="161">
        <f>IFERROR(VLOOKUP(SUBSTITUTE(SUBSTITUTE(SUBSTITUTE($MY35,"~","~~"),"*","~*"),"?","~?"),'DADOS_MELHORIAS'!$AG$2:$AL$113,2,FALSE),"")</f>
        <v/>
      </c>
      <c r="NM35" s="161">
        <f>IFERROR(VLOOKUP(SUBSTITUTE(SUBSTITUTE(SUBSTITUTE($MZ35,"~","~~"),"*","~*"),"?","~?"),'DADOS_MELHORIAS'!$AG$2:$AL$113,2,FALSE),"")</f>
        <v/>
      </c>
      <c r="NN35" s="161">
        <f>IFERROR(VLOOKUP(SUBSTITUTE(SUBSTITUTE(SUBSTITUTE($NA35,"~","~~"),"*","~*"),"?","~?"),'DADOS_MELHORIAS'!$AG$2:$AL$113,2,FALSE),"")</f>
        <v/>
      </c>
      <c r="NO35" s="161">
        <f>IFERROR(VLOOKUP(SUBSTITUTE(SUBSTITUTE(SUBSTITUTE($MX35,"~","~~"),"*","~*"),"?","~?"),'DADOS_MELHORIAS'!$AG$2:$AL$113,3,FALSE),0)</f>
        <v/>
      </c>
      <c r="NP35" s="161">
        <f>IFERROR(VLOOKUP(SUBSTITUTE(SUBSTITUTE(SUBSTITUTE($MY35,"~","~~"),"*","~*"),"?","~?"),'DADOS_MELHORIAS'!$AG$2:$AL$113,3,FALSE),0)</f>
        <v/>
      </c>
      <c r="NQ35" s="161">
        <f>IFERROR(VLOOKUP(SUBSTITUTE(SUBSTITUTE(SUBSTITUTE($MZ35,"~","~~"),"*","~*"),"?","~?"),'DADOS_MELHORIAS'!$AG$2:$AL$113,3,FALSE),0)</f>
        <v/>
      </c>
      <c r="NR35" s="161">
        <f>IFERROR(VLOOKUP(SUBSTITUTE(SUBSTITUTE(SUBSTITUTE($NA35,"~","~~"),"*","~*"),"?","~?"),'DADOS_MELHORIAS'!$AG$2:$AL$113,3,FALSE),0)</f>
        <v/>
      </c>
      <c r="NS35" s="161">
        <f>IF($MS35=0,0,IF($NJ35=0,0,INDEX($X$2:$X$11,$NJ35)))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IF($NJ35=0,0,IF(INDEX($W$2:$W$11,$NJ35)="",0,IF((COUNTIF(INDEX($EL$2:$EP$13,$MO35,0),INDEX($W$2:$W$11,$NJ35))+COUNTIF(INDEX($QV$2:$QY$13,$MO35,0),INDEX($W$2:$W$11,$NJ35)))=0,1,0)))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1">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f>
        <v/>
      </c>
      <c r="OE35" s="161">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1">
        <f>IF($NJ35=0,0,INDEX($Y$2:$Y$11,$NJ35))</f>
        <v/>
      </c>
      <c r="OG35" s="161">
        <f>IF($NJ35=0,0,INDEX($Z$2:$Z$11,$NJ35))</f>
        <v/>
      </c>
      <c r="OH35" s="161">
        <f>IF($NJ35=0,0,INDEX($AB$2:$AB$11,$NJ35))</f>
        <v/>
      </c>
      <c r="OI35" s="161">
        <f>IFERROR(VLOOKUP(SUBSTITUTE(SUBSTITUTE(SUBSTITUTE($NB35,"~","~~"),"*","~*"),"?","~?"),'DADOS_RESTRICOES'!$M$2:$Q$54,3,FALSE),0)</f>
        <v/>
      </c>
      <c r="OJ35" s="161">
        <f>IFERROR(VLOOKUP(SUBSTITUTE(SUBSTITUTE(SUBSTITUTE($NC35,"~","~~"),"*","~*"),"?","~?"),'DADOS_RESTRICOES'!$M$2:$Q$54,3,FALSE),0)</f>
        <v/>
      </c>
      <c r="OK35" s="161">
        <f>IFERROR(VLOOKUP(SUBSTITUTE(SUBSTITUTE(SUBSTITUTE($NB35,"~","~~"),"*","~*"),"?","~?"),'DADOS_RESTRICOES'!$M$2:$Q$54,2,FALSE),"")</f>
        <v/>
      </c>
      <c r="OL35" s="161">
        <f>IFERROR(VLOOKUP(SUBSTITUTE(SUBSTITUTE(SUBSTITUTE($NC35,"~","~~"),"*","~*"),"?","~?"),'DADOS_RESTRICOES'!$M$2:$Q$54,2,FALSE),"")</f>
        <v/>
      </c>
      <c r="OM35" s="161">
        <f>COUNTIF($NS35:$NW35,1)</f>
        <v/>
      </c>
      <c r="ON35" s="161">
        <f>COUNTIF($NS35:$NW35,2)</f>
        <v/>
      </c>
      <c r="OO35" s="161">
        <f>COUNTIF($NS35:$NW35,3)</f>
        <v/>
      </c>
      <c r="OP35" s="161">
        <f>COUNTIF($NS35:$NW35,4)</f>
        <v/>
      </c>
      <c r="OQ35" s="161">
        <f>COUNTIF($NS35:$NW35,5)</f>
        <v/>
      </c>
      <c r="OR35" s="161">
        <f>COUNTIF($NS35:$NW35,6)</f>
        <v/>
      </c>
      <c r="OS35" s="161">
        <f>COUNTIF($OI35:$OJ35,1)</f>
        <v/>
      </c>
      <c r="OT35" s="161">
        <f>COUNTIF($OI35:$OJ35,2)+$OF35</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IF($MS35=0,0,(IF(COUNTIF($RK35:$RN35,"Salto")&gt;0,1,0)+IF(COUNTIF($RK35:$RN35,"Queima")&gt;0,1,0)+IF(COUNTIF($RK35:$RN35,"Estilhaço")&gt;0,1,0))*FLOOR($PD35/2,1))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dela",IF(COUNTIF($OK35:$OL35,"Atrasar")&gt;0,"Sua Ação Completa",IF(COUNTIF($RK35:$RN35,"Rápido")&gt;0,"Sua Bônus",IF(COUNTIF($RK35:$RN35,"Reação")&gt;0,"Sua Reação","Sua Padrão")))&amp;" + a básica dela"&amp;IF(COUNTIF($RK35:$RN35,"Reação")&gt;0," e a coletiva","")&amp;IF(COUNTIF($OK35:$OL35,"Carregar")&gt;0," · em dois turnos","")))</f>
        <v/>
      </c>
      <c r="QC35" s="161">
        <f>IF($MW35&lt;&gt;"",$MW35,IF($NJ35=0,"",INDEX($AA$2:$AA$11,$NJ35)))</f>
        <v/>
      </c>
      <c r="QD35" s="161">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COUNTIF($RK35:$RN35,"Longe")+3*COUNTIF($RK35:$RN35,"Muito Longe")</f>
        <v/>
      </c>
      <c r="QG35" s="161">
        <f>COUNTIF($RK35:$RN35,"Maior")+3*COUNTIF($RK35:$RN35,"Muito Maior")</f>
        <v/>
      </c>
      <c r="QH35" s="161">
        <f>IF($NJ35=0,0,CHOOSE(1+INDEX($AC$2:$AC$11,$NJ35),0,$QF35,$QG35,$QF35+$QG35))</f>
        <v/>
      </c>
      <c r="QI35" s="161">
        <f>IF($NJ35=0,0,CHOOSE(1+INDEX($AD$2:$AD$11,$NJ35),0,$QF35,$QG35,$QF35+$QG35))</f>
        <v/>
      </c>
      <c r="QJ35" s="161">
        <f>IF(OR($ND35=0,$NJ35=0),"",INDEX($AI$2:$AN$41,($NJ35-1)*4+IF($MS35=0,1,IF($MS35&lt;=5,2,IF($MS35=6,3,4))),1+MIN(5,$QH35))&amp;INDEX($AO$2:$AT$41,($NJ35-1)*4+IF($MS35=0,1,IF($MS35&lt;=5,2,IF($MS35=6,3,4))),1+MIN(5,$QI35))&amp;IF(INDEX($AE$2:$AE$11,$NJ35)=1,IF(COUNTIF($RK35:$RN35,"Mais Um")&gt;0," · +"&amp;COUNTIF($RK35:$RN35,"Mais Um")&amp;IF(COUNTIF($RK35:$RN35,"Mais Um")&gt;1," alvos"," alvo"),"")&amp;IF(COUNTIF($RK35:$RN35,"Rajada")&gt;0,IF($MS35=0,"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IFERROR(MATCH($MU36,$V$2:$V$11,0),0)</f>
        <v/>
      </c>
      <c r="NK36" s="161">
        <f>IFERROR(VLOOKUP(SUBSTITUTE(SUBSTITUTE(SUBSTITUTE($MX36,"~","~~"),"*","~*"),"?","~?"),'DADOS_MELHORIAS'!$AG$2:$AL$113,2,FALSE),"")</f>
        <v/>
      </c>
      <c r="NL36" s="161">
        <f>IFERROR(VLOOKUP(SUBSTITUTE(SUBSTITUTE(SUBSTITUTE($MY36,"~","~~"),"*","~*"),"?","~?"),'DADOS_MELHORIAS'!$AG$2:$AL$113,2,FALSE),"")</f>
        <v/>
      </c>
      <c r="NM36" s="161">
        <f>IFERROR(VLOOKUP(SUBSTITUTE(SUBSTITUTE(SUBSTITUTE($MZ36,"~","~~"),"*","~*"),"?","~?"),'DADOS_MELHORIAS'!$AG$2:$AL$113,2,FALSE),"")</f>
        <v/>
      </c>
      <c r="NN36" s="161">
        <f>IFERROR(VLOOKUP(SUBSTITUTE(SUBSTITUTE(SUBSTITUTE($NA36,"~","~~"),"*","~*"),"?","~?"),'DADOS_MELHORIAS'!$AG$2:$AL$113,2,FALSE),"")</f>
        <v/>
      </c>
      <c r="NO36" s="161">
        <f>IFERROR(VLOOKUP(SUBSTITUTE(SUBSTITUTE(SUBSTITUTE($MX36,"~","~~"),"*","~*"),"?","~?"),'DADOS_MELHORIAS'!$AG$2:$AL$113,3,FALSE),0)</f>
        <v/>
      </c>
      <c r="NP36" s="161">
        <f>IFERROR(VLOOKUP(SUBSTITUTE(SUBSTITUTE(SUBSTITUTE($MY36,"~","~~"),"*","~*"),"?","~?"),'DADOS_MELHORIAS'!$AG$2:$AL$113,3,FALSE),0)</f>
        <v/>
      </c>
      <c r="NQ36" s="161">
        <f>IFERROR(VLOOKUP(SUBSTITUTE(SUBSTITUTE(SUBSTITUTE($MZ36,"~","~~"),"*","~*"),"?","~?"),'DADOS_MELHORIAS'!$AG$2:$AL$113,3,FALSE),0)</f>
        <v/>
      </c>
      <c r="NR36" s="161">
        <f>IFERROR(VLOOKUP(SUBSTITUTE(SUBSTITUTE(SUBSTITUTE($NA36,"~","~~"),"*","~*"),"?","~?"),'DADOS_MELHORIAS'!$AG$2:$AL$113,3,FALSE),0)</f>
        <v/>
      </c>
      <c r="NS36" s="161">
        <f>IF($MS36=0,0,IF($NJ36=0,0,INDEX($X$2:$X$11,$NJ36)))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IF($NJ36=0,0,IF(INDEX($W$2:$W$11,$NJ36)="",0,IF((COUNTIF(INDEX($EL$2:$EP$13,$MO36,0),INDEX($W$2:$W$11,$NJ36))+COUNTIF(INDEX($QV$2:$QY$13,$MO36,0),INDEX($W$2:$W$11,$NJ36)))=0,1,0)))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1">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f>
        <v/>
      </c>
      <c r="OE36" s="161">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1">
        <f>IF($NJ36=0,0,INDEX($Y$2:$Y$11,$NJ36))</f>
        <v/>
      </c>
      <c r="OG36" s="161">
        <f>IF($NJ36=0,0,INDEX($Z$2:$Z$11,$NJ36))</f>
        <v/>
      </c>
      <c r="OH36" s="161">
        <f>IF($NJ36=0,0,INDEX($AB$2:$AB$11,$NJ36))</f>
        <v/>
      </c>
      <c r="OI36" s="161">
        <f>IFERROR(VLOOKUP(SUBSTITUTE(SUBSTITUTE(SUBSTITUTE($NB36,"~","~~"),"*","~*"),"?","~?"),'DADOS_RESTRICOES'!$M$2:$Q$54,3,FALSE),0)</f>
        <v/>
      </c>
      <c r="OJ36" s="161">
        <f>IFERROR(VLOOKUP(SUBSTITUTE(SUBSTITUTE(SUBSTITUTE($NC36,"~","~~"),"*","~*"),"?","~?"),'DADOS_RESTRICOES'!$M$2:$Q$54,3,FALSE),0)</f>
        <v/>
      </c>
      <c r="OK36" s="161">
        <f>IFERROR(VLOOKUP(SUBSTITUTE(SUBSTITUTE(SUBSTITUTE($NB36,"~","~~"),"*","~*"),"?","~?"),'DADOS_RESTRICOES'!$M$2:$Q$54,2,FALSE),"")</f>
        <v/>
      </c>
      <c r="OL36" s="161">
        <f>IFERROR(VLOOKUP(SUBSTITUTE(SUBSTITUTE(SUBSTITUTE($NC36,"~","~~"),"*","~*"),"?","~?"),'DADOS_RESTRICOES'!$M$2:$Q$54,2,FALSE),"")</f>
        <v/>
      </c>
      <c r="OM36" s="161">
        <f>COUNTIF($NS36:$NW36,1)</f>
        <v/>
      </c>
      <c r="ON36" s="161">
        <f>COUNTIF($NS36:$NW36,2)</f>
        <v/>
      </c>
      <c r="OO36" s="161">
        <f>COUNTIF($NS36:$NW36,3)</f>
        <v/>
      </c>
      <c r="OP36" s="161">
        <f>COUNTIF($NS36:$NW36,4)</f>
        <v/>
      </c>
      <c r="OQ36" s="161">
        <f>COUNTIF($NS36:$NW36,5)</f>
        <v/>
      </c>
      <c r="OR36" s="161">
        <f>COUNTIF($NS36:$NW36,6)</f>
        <v/>
      </c>
      <c r="OS36" s="161">
        <f>COUNTIF($OI36:$OJ36,1)</f>
        <v/>
      </c>
      <c r="OT36" s="161">
        <f>COUNTIF($OI36:$OJ36,2)+$OF36</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IF($MS36=0,0,(IF(COUNTIF($RK36:$RN36,"Salto")&gt;0,1,0)+IF(COUNTIF($RK36:$RN36,"Queima")&gt;0,1,0)+IF(COUNTIF($RK36:$RN36,"Estilhaço")&gt;0,1,0))*FLOOR($PD36/2,1))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dela",IF(COUNTIF($OK36:$OL36,"Atrasar")&gt;0,"Sua Ação Completa",IF(COUNTIF($RK36:$RN36,"Rápido")&gt;0,"Sua Bônus",IF(COUNTIF($RK36:$RN36,"Reação")&gt;0,"Sua Reação","Sua Padrão")))&amp;" + a básica dela"&amp;IF(COUNTIF($RK36:$RN36,"Reação")&gt;0," e a coletiva","")&amp;IF(COUNTIF($OK36:$OL36,"Carregar")&gt;0," · em dois turnos","")))</f>
        <v/>
      </c>
      <c r="QC36" s="161">
        <f>IF($MW36&lt;&gt;"",$MW36,IF($NJ36=0,"",INDEX($AA$2:$AA$11,$NJ36)))</f>
        <v/>
      </c>
      <c r="QD36" s="161">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COUNTIF($RK36:$RN36,"Longe")+3*COUNTIF($RK36:$RN36,"Muito Longe")</f>
        <v/>
      </c>
      <c r="QG36" s="161">
        <f>COUNTIF($RK36:$RN36,"Maior")+3*COUNTIF($RK36:$RN36,"Muito Maior")</f>
        <v/>
      </c>
      <c r="QH36" s="161">
        <f>IF($NJ36=0,0,CHOOSE(1+INDEX($AC$2:$AC$11,$NJ36),0,$QF36,$QG36,$QF36+$QG36))</f>
        <v/>
      </c>
      <c r="QI36" s="161">
        <f>IF($NJ36=0,0,CHOOSE(1+INDEX($AD$2:$AD$11,$NJ36),0,$QF36,$QG36,$QF36+$QG36))</f>
        <v/>
      </c>
      <c r="QJ36" s="161">
        <f>IF(OR($ND36=0,$NJ36=0),"",INDEX($AI$2:$AN$41,($NJ36-1)*4+IF($MS36=0,1,IF($MS36&lt;=5,2,IF($MS36=6,3,4))),1+MIN(5,$QH36))&amp;INDEX($AO$2:$AT$41,($NJ36-1)*4+IF($MS36=0,1,IF($MS36&lt;=5,2,IF($MS36=6,3,4))),1+MIN(5,$QI36))&amp;IF(INDEX($AE$2:$AE$11,$NJ36)=1,IF(COUNTIF($RK36:$RN36,"Mais Um")&gt;0," · +"&amp;COUNTIF($RK36:$RN36,"Mais Um")&amp;IF(COUNTIF($RK36:$RN36,"Mais Um")&gt;1," alvos"," alvo"),"")&amp;IF(COUNTIF($RK36:$RN36,"Rajada")&gt;0,IF($MS36=0,"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IFERROR(MATCH($MU37,$V$2:$V$11,0),0)</f>
        <v/>
      </c>
      <c r="NK37" s="161">
        <f>IFERROR(VLOOKUP(SUBSTITUTE(SUBSTITUTE(SUBSTITUTE($MX37,"~","~~"),"*","~*"),"?","~?"),'DADOS_MELHORIAS'!$AG$2:$AL$113,2,FALSE),"")</f>
        <v/>
      </c>
      <c r="NL37" s="161">
        <f>IFERROR(VLOOKUP(SUBSTITUTE(SUBSTITUTE(SUBSTITUTE($MY37,"~","~~"),"*","~*"),"?","~?"),'DADOS_MELHORIAS'!$AG$2:$AL$113,2,FALSE),"")</f>
        <v/>
      </c>
      <c r="NM37" s="161">
        <f>IFERROR(VLOOKUP(SUBSTITUTE(SUBSTITUTE(SUBSTITUTE($MZ37,"~","~~"),"*","~*"),"?","~?"),'DADOS_MELHORIAS'!$AG$2:$AL$113,2,FALSE),"")</f>
        <v/>
      </c>
      <c r="NN37" s="161">
        <f>IFERROR(VLOOKUP(SUBSTITUTE(SUBSTITUTE(SUBSTITUTE($NA37,"~","~~"),"*","~*"),"?","~?"),'DADOS_MELHORIAS'!$AG$2:$AL$113,2,FALSE),"")</f>
        <v/>
      </c>
      <c r="NO37" s="161">
        <f>IFERROR(VLOOKUP(SUBSTITUTE(SUBSTITUTE(SUBSTITUTE($MX37,"~","~~"),"*","~*"),"?","~?"),'DADOS_MELHORIAS'!$AG$2:$AL$113,3,FALSE),0)</f>
        <v/>
      </c>
      <c r="NP37" s="161">
        <f>IFERROR(VLOOKUP(SUBSTITUTE(SUBSTITUTE(SUBSTITUTE($MY37,"~","~~"),"*","~*"),"?","~?"),'DADOS_MELHORIAS'!$AG$2:$AL$113,3,FALSE),0)</f>
        <v/>
      </c>
      <c r="NQ37" s="161">
        <f>IFERROR(VLOOKUP(SUBSTITUTE(SUBSTITUTE(SUBSTITUTE($MZ37,"~","~~"),"*","~*"),"?","~?"),'DADOS_MELHORIAS'!$AG$2:$AL$113,3,FALSE),0)</f>
        <v/>
      </c>
      <c r="NR37" s="161">
        <f>IFERROR(VLOOKUP(SUBSTITUTE(SUBSTITUTE(SUBSTITUTE($NA37,"~","~~"),"*","~*"),"?","~?"),'DADOS_MELHORIAS'!$AG$2:$AL$113,3,FALSE),0)</f>
        <v/>
      </c>
      <c r="NS37" s="161">
        <f>IF($MS37=0,0,IF($NJ37=0,0,INDEX($X$2:$X$11,$NJ37)))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IF($NJ37=0,0,IF(INDEX($W$2:$W$11,$NJ37)="",0,IF((COUNTIF(INDEX($EL$2:$EP$13,$MO37,0),INDEX($W$2:$W$11,$NJ37))+COUNTIF(INDEX($QV$2:$QY$13,$MO37,0),INDEX($W$2:$W$11,$NJ37)))=0,1,0)))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1">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f>
        <v/>
      </c>
      <c r="OE37" s="161">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1">
        <f>IF($NJ37=0,0,INDEX($Y$2:$Y$11,$NJ37))</f>
        <v/>
      </c>
      <c r="OG37" s="161">
        <f>IF($NJ37=0,0,INDEX($Z$2:$Z$11,$NJ37))</f>
        <v/>
      </c>
      <c r="OH37" s="161">
        <f>IF($NJ37=0,0,INDEX($AB$2:$AB$11,$NJ37))</f>
        <v/>
      </c>
      <c r="OI37" s="161">
        <f>IFERROR(VLOOKUP(SUBSTITUTE(SUBSTITUTE(SUBSTITUTE($NB37,"~","~~"),"*","~*"),"?","~?"),'DADOS_RESTRICOES'!$M$2:$Q$54,3,FALSE),0)</f>
        <v/>
      </c>
      <c r="OJ37" s="161">
        <f>IFERROR(VLOOKUP(SUBSTITUTE(SUBSTITUTE(SUBSTITUTE($NC37,"~","~~"),"*","~*"),"?","~?"),'DADOS_RESTRICOES'!$M$2:$Q$54,3,FALSE),0)</f>
        <v/>
      </c>
      <c r="OK37" s="161">
        <f>IFERROR(VLOOKUP(SUBSTITUTE(SUBSTITUTE(SUBSTITUTE($NB37,"~","~~"),"*","~*"),"?","~?"),'DADOS_RESTRICOES'!$M$2:$Q$54,2,FALSE),"")</f>
        <v/>
      </c>
      <c r="OL37" s="161">
        <f>IFERROR(VLOOKUP(SUBSTITUTE(SUBSTITUTE(SUBSTITUTE($NC37,"~","~~"),"*","~*"),"?","~?"),'DADOS_RESTRICOES'!$M$2:$Q$54,2,FALSE),"")</f>
        <v/>
      </c>
      <c r="OM37" s="161">
        <f>COUNTIF($NS37:$NW37,1)</f>
        <v/>
      </c>
      <c r="ON37" s="161">
        <f>COUNTIF($NS37:$NW37,2)</f>
        <v/>
      </c>
      <c r="OO37" s="161">
        <f>COUNTIF($NS37:$NW37,3)</f>
        <v/>
      </c>
      <c r="OP37" s="161">
        <f>COUNTIF($NS37:$NW37,4)</f>
        <v/>
      </c>
      <c r="OQ37" s="161">
        <f>COUNTIF($NS37:$NW37,5)</f>
        <v/>
      </c>
      <c r="OR37" s="161">
        <f>COUNTIF($NS37:$NW37,6)</f>
        <v/>
      </c>
      <c r="OS37" s="161">
        <f>COUNTIF($OI37:$OJ37,1)</f>
        <v/>
      </c>
      <c r="OT37" s="161">
        <f>COUNTIF($OI37:$OJ37,2)+$OF37</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IF($MS37=0,0,(IF(COUNTIF($RK37:$RN37,"Salto")&gt;0,1,0)+IF(COUNTIF($RK37:$RN37,"Queima")&gt;0,1,0)+IF(COUNTIF($RK37:$RN37,"Estilhaço")&gt;0,1,0))*FLOOR($PD37/2,1))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dela",IF(COUNTIF($OK37:$OL37,"Atrasar")&gt;0,"Sua Ação Completa",IF(COUNTIF($RK37:$RN37,"Rápido")&gt;0,"Sua Bônus",IF(COUNTIF($RK37:$RN37,"Reação")&gt;0,"Sua Reação","Sua Padrão")))&amp;" + a básica dela"&amp;IF(COUNTIF($RK37:$RN37,"Reação")&gt;0," e a coletiva","")&amp;IF(COUNTIF($OK37:$OL37,"Carregar")&gt;0," · em dois turnos","")))</f>
        <v/>
      </c>
      <c r="QC37" s="161">
        <f>IF($MW37&lt;&gt;"",$MW37,IF($NJ37=0,"",INDEX($AA$2:$AA$11,$NJ37)))</f>
        <v/>
      </c>
      <c r="QD37" s="161">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COUNTIF($RK37:$RN37,"Longe")+3*COUNTIF($RK37:$RN37,"Muito Longe")</f>
        <v/>
      </c>
      <c r="QG37" s="161">
        <f>COUNTIF($RK37:$RN37,"Maior")+3*COUNTIF($RK37:$RN37,"Muito Maior")</f>
        <v/>
      </c>
      <c r="QH37" s="161">
        <f>IF($NJ37=0,0,CHOOSE(1+INDEX($AC$2:$AC$11,$NJ37),0,$QF37,$QG37,$QF37+$QG37))</f>
        <v/>
      </c>
      <c r="QI37" s="161">
        <f>IF($NJ37=0,0,CHOOSE(1+INDEX($AD$2:$AD$11,$NJ37),0,$QF37,$QG37,$QF37+$QG37))</f>
        <v/>
      </c>
      <c r="QJ37" s="161">
        <f>IF(OR($ND37=0,$NJ37=0),"",INDEX($AI$2:$AN$41,($NJ37-1)*4+IF($MS37=0,1,IF($MS37&lt;=5,2,IF($MS37=6,3,4))),1+MIN(5,$QH37))&amp;INDEX($AO$2:$AT$41,($NJ37-1)*4+IF($MS37=0,1,IF($MS37&lt;=5,2,IF($MS37=6,3,4))),1+MIN(5,$QI37))&amp;IF(INDEX($AE$2:$AE$11,$NJ37)=1,IF(COUNTIF($RK37:$RN37,"Mais Um")&gt;0," · +"&amp;COUNTIF($RK37:$RN37,"Mais Um")&amp;IF(COUNTIF($RK37:$RN37,"Mais Um")&gt;1," alvos"," alvo"),"")&amp;IF(COUNTIF($RK37:$RN37,"Rajada")&gt;0,IF($MS37=0,"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IFERROR(MATCH($MU38,$V$2:$V$11,0),0)</f>
        <v/>
      </c>
      <c r="NK38" s="161">
        <f>IFERROR(VLOOKUP(SUBSTITUTE(SUBSTITUTE(SUBSTITUTE($MX38,"~","~~"),"*","~*"),"?","~?"),'DADOS_MELHORIAS'!$AG$2:$AL$113,2,FALSE),"")</f>
        <v/>
      </c>
      <c r="NL38" s="161">
        <f>IFERROR(VLOOKUP(SUBSTITUTE(SUBSTITUTE(SUBSTITUTE($MY38,"~","~~"),"*","~*"),"?","~?"),'DADOS_MELHORIAS'!$AG$2:$AL$113,2,FALSE),"")</f>
        <v/>
      </c>
      <c r="NM38" s="161">
        <f>IFERROR(VLOOKUP(SUBSTITUTE(SUBSTITUTE(SUBSTITUTE($MZ38,"~","~~"),"*","~*"),"?","~?"),'DADOS_MELHORIAS'!$AG$2:$AL$113,2,FALSE),"")</f>
        <v/>
      </c>
      <c r="NN38" s="161">
        <f>IFERROR(VLOOKUP(SUBSTITUTE(SUBSTITUTE(SUBSTITUTE($NA38,"~","~~"),"*","~*"),"?","~?"),'DADOS_MELHORIAS'!$AG$2:$AL$113,2,FALSE),"")</f>
        <v/>
      </c>
      <c r="NO38" s="161">
        <f>IFERROR(VLOOKUP(SUBSTITUTE(SUBSTITUTE(SUBSTITUTE($MX38,"~","~~"),"*","~*"),"?","~?"),'DADOS_MELHORIAS'!$AG$2:$AL$113,3,FALSE),0)</f>
        <v/>
      </c>
      <c r="NP38" s="161">
        <f>IFERROR(VLOOKUP(SUBSTITUTE(SUBSTITUTE(SUBSTITUTE($MY38,"~","~~"),"*","~*"),"?","~?"),'DADOS_MELHORIAS'!$AG$2:$AL$113,3,FALSE),0)</f>
        <v/>
      </c>
      <c r="NQ38" s="161">
        <f>IFERROR(VLOOKUP(SUBSTITUTE(SUBSTITUTE(SUBSTITUTE($MZ38,"~","~~"),"*","~*"),"?","~?"),'DADOS_MELHORIAS'!$AG$2:$AL$113,3,FALSE),0)</f>
        <v/>
      </c>
      <c r="NR38" s="161">
        <f>IFERROR(VLOOKUP(SUBSTITUTE(SUBSTITUTE(SUBSTITUTE($NA38,"~","~~"),"*","~*"),"?","~?"),'DADOS_MELHORIAS'!$AG$2:$AL$113,3,FALSE),0)</f>
        <v/>
      </c>
      <c r="NS38" s="161">
        <f>IF($MS38=0,0,IF($NJ38=0,0,INDEX($X$2:$X$11,$NJ38)))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IF($NJ38=0,0,IF(INDEX($W$2:$W$11,$NJ38)="",0,IF((COUNTIF(INDEX($EL$2:$EP$13,$MO38,0),INDEX($W$2:$W$11,$NJ38))+COUNTIF(INDEX($QV$2:$QY$13,$MO38,0),INDEX($W$2:$W$11,$NJ38)))=0,1,0)))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1">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f>
        <v/>
      </c>
      <c r="OE38" s="161">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1">
        <f>IF($NJ38=0,0,INDEX($Y$2:$Y$11,$NJ38))</f>
        <v/>
      </c>
      <c r="OG38" s="161">
        <f>IF($NJ38=0,0,INDEX($Z$2:$Z$11,$NJ38))</f>
        <v/>
      </c>
      <c r="OH38" s="161">
        <f>IF($NJ38=0,0,INDEX($AB$2:$AB$11,$NJ38))</f>
        <v/>
      </c>
      <c r="OI38" s="161">
        <f>IFERROR(VLOOKUP(SUBSTITUTE(SUBSTITUTE(SUBSTITUTE($NB38,"~","~~"),"*","~*"),"?","~?"),'DADOS_RESTRICOES'!$M$2:$Q$54,3,FALSE),0)</f>
        <v/>
      </c>
      <c r="OJ38" s="161">
        <f>IFERROR(VLOOKUP(SUBSTITUTE(SUBSTITUTE(SUBSTITUTE($NC38,"~","~~"),"*","~*"),"?","~?"),'DADOS_RESTRICOES'!$M$2:$Q$54,3,FALSE),0)</f>
        <v/>
      </c>
      <c r="OK38" s="161">
        <f>IFERROR(VLOOKUP(SUBSTITUTE(SUBSTITUTE(SUBSTITUTE($NB38,"~","~~"),"*","~*"),"?","~?"),'DADOS_RESTRICOES'!$M$2:$Q$54,2,FALSE),"")</f>
        <v/>
      </c>
      <c r="OL38" s="161">
        <f>IFERROR(VLOOKUP(SUBSTITUTE(SUBSTITUTE(SUBSTITUTE($NC38,"~","~~"),"*","~*"),"?","~?"),'DADOS_RESTRICOES'!$M$2:$Q$54,2,FALSE),"")</f>
        <v/>
      </c>
      <c r="OM38" s="161">
        <f>COUNTIF($NS38:$NW38,1)</f>
        <v/>
      </c>
      <c r="ON38" s="161">
        <f>COUNTIF($NS38:$NW38,2)</f>
        <v/>
      </c>
      <c r="OO38" s="161">
        <f>COUNTIF($NS38:$NW38,3)</f>
        <v/>
      </c>
      <c r="OP38" s="161">
        <f>COUNTIF($NS38:$NW38,4)</f>
        <v/>
      </c>
      <c r="OQ38" s="161">
        <f>COUNTIF($NS38:$NW38,5)</f>
        <v/>
      </c>
      <c r="OR38" s="161">
        <f>COUNTIF($NS38:$NW38,6)</f>
        <v/>
      </c>
      <c r="OS38" s="161">
        <f>COUNTIF($OI38:$OJ38,1)</f>
        <v/>
      </c>
      <c r="OT38" s="161">
        <f>COUNTIF($OI38:$OJ38,2)+$OF38</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IF($MS38=0,0,(IF(COUNTIF($RK38:$RN38,"Salto")&gt;0,1,0)+IF(COUNTIF($RK38:$RN38,"Queima")&gt;0,1,0)+IF(COUNTIF($RK38:$RN38,"Estilhaço")&gt;0,1,0))*FLOOR($PD38/2,1))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dela",IF(COUNTIF($OK38:$OL38,"Atrasar")&gt;0,"Sua Ação Completa",IF(COUNTIF($RK38:$RN38,"Rápido")&gt;0,"Sua Bônus",IF(COUNTIF($RK38:$RN38,"Reação")&gt;0,"Sua Reação","Sua Padrão")))&amp;" + a básica dela"&amp;IF(COUNTIF($RK38:$RN38,"Reação")&gt;0," e a coletiva","")&amp;IF(COUNTIF($OK38:$OL38,"Carregar")&gt;0," · em dois turnos","")))</f>
        <v/>
      </c>
      <c r="QC38" s="161">
        <f>IF($MW38&lt;&gt;"",$MW38,IF($NJ38=0,"",INDEX($AA$2:$AA$11,$NJ38)))</f>
        <v/>
      </c>
      <c r="QD38" s="161">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COUNTIF($RK38:$RN38,"Longe")+3*COUNTIF($RK38:$RN38,"Muito Longe")</f>
        <v/>
      </c>
      <c r="QG38" s="161">
        <f>COUNTIF($RK38:$RN38,"Maior")+3*COUNTIF($RK38:$RN38,"Muito Maior")</f>
        <v/>
      </c>
      <c r="QH38" s="161">
        <f>IF($NJ38=0,0,CHOOSE(1+INDEX($AC$2:$AC$11,$NJ38),0,$QF38,$QG38,$QF38+$QG38))</f>
        <v/>
      </c>
      <c r="QI38" s="161">
        <f>IF($NJ38=0,0,CHOOSE(1+INDEX($AD$2:$AD$11,$NJ38),0,$QF38,$QG38,$QF38+$QG38))</f>
        <v/>
      </c>
      <c r="QJ38" s="161">
        <f>IF(OR($ND38=0,$NJ38=0),"",INDEX($AI$2:$AN$41,($NJ38-1)*4+IF($MS38=0,1,IF($MS38&lt;=5,2,IF($MS38=6,3,4))),1+MIN(5,$QH38))&amp;INDEX($AO$2:$AT$41,($NJ38-1)*4+IF($MS38=0,1,IF($MS38&lt;=5,2,IF($MS38=6,3,4))),1+MIN(5,$QI38))&amp;IF(INDEX($AE$2:$AE$11,$NJ38)=1,IF(COUNTIF($RK38:$RN38,"Mais Um")&gt;0," · +"&amp;COUNTIF($RK38:$RN38,"Mais Um")&amp;IF(COUNTIF($RK38:$RN38,"Mais Um")&gt;1," alvos"," alvo"),"")&amp;IF(COUNTIF($RK38:$RN38,"Rajada")&gt;0,IF($MS38=0,"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IFERROR(MATCH($MU39,$V$2:$V$11,0),0)</f>
        <v/>
      </c>
      <c r="NK39" s="161">
        <f>IFERROR(VLOOKUP(SUBSTITUTE(SUBSTITUTE(SUBSTITUTE($MX39,"~","~~"),"*","~*"),"?","~?"),'DADOS_MELHORIAS'!$AG$2:$AL$113,2,FALSE),"")</f>
        <v/>
      </c>
      <c r="NL39" s="161">
        <f>IFERROR(VLOOKUP(SUBSTITUTE(SUBSTITUTE(SUBSTITUTE($MY39,"~","~~"),"*","~*"),"?","~?"),'DADOS_MELHORIAS'!$AG$2:$AL$113,2,FALSE),"")</f>
        <v/>
      </c>
      <c r="NM39" s="161">
        <f>IFERROR(VLOOKUP(SUBSTITUTE(SUBSTITUTE(SUBSTITUTE($MZ39,"~","~~"),"*","~*"),"?","~?"),'DADOS_MELHORIAS'!$AG$2:$AL$113,2,FALSE),"")</f>
        <v/>
      </c>
      <c r="NN39" s="161">
        <f>IFERROR(VLOOKUP(SUBSTITUTE(SUBSTITUTE(SUBSTITUTE($NA39,"~","~~"),"*","~*"),"?","~?"),'DADOS_MELHORIAS'!$AG$2:$AL$113,2,FALSE),"")</f>
        <v/>
      </c>
      <c r="NO39" s="161">
        <f>IFERROR(VLOOKUP(SUBSTITUTE(SUBSTITUTE(SUBSTITUTE($MX39,"~","~~"),"*","~*"),"?","~?"),'DADOS_MELHORIAS'!$AG$2:$AL$113,3,FALSE),0)</f>
        <v/>
      </c>
      <c r="NP39" s="161">
        <f>IFERROR(VLOOKUP(SUBSTITUTE(SUBSTITUTE(SUBSTITUTE($MY39,"~","~~"),"*","~*"),"?","~?"),'DADOS_MELHORIAS'!$AG$2:$AL$113,3,FALSE),0)</f>
        <v/>
      </c>
      <c r="NQ39" s="161">
        <f>IFERROR(VLOOKUP(SUBSTITUTE(SUBSTITUTE(SUBSTITUTE($MZ39,"~","~~"),"*","~*"),"?","~?"),'DADOS_MELHORIAS'!$AG$2:$AL$113,3,FALSE),0)</f>
        <v/>
      </c>
      <c r="NR39" s="161">
        <f>IFERROR(VLOOKUP(SUBSTITUTE(SUBSTITUTE(SUBSTITUTE($NA39,"~","~~"),"*","~*"),"?","~?"),'DADOS_MELHORIAS'!$AG$2:$AL$113,3,FALSE),0)</f>
        <v/>
      </c>
      <c r="NS39" s="161">
        <f>IF($MS39=0,0,IF($NJ39=0,0,INDEX($X$2:$X$11,$NJ39)))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IF($NJ39=0,0,IF(INDEX($W$2:$W$11,$NJ39)="",0,IF((COUNTIF(INDEX($EL$2:$EP$13,$MO39,0),INDEX($W$2:$W$11,$NJ39))+COUNTIF(INDEX($QV$2:$QY$13,$MO39,0),INDEX($W$2:$W$11,$NJ39)))=0,1,0)))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1">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f>
        <v/>
      </c>
      <c r="OE39" s="161">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1">
        <f>IF($NJ39=0,0,INDEX($Y$2:$Y$11,$NJ39))</f>
        <v/>
      </c>
      <c r="OG39" s="161">
        <f>IF($NJ39=0,0,INDEX($Z$2:$Z$11,$NJ39))</f>
        <v/>
      </c>
      <c r="OH39" s="161">
        <f>IF($NJ39=0,0,INDEX($AB$2:$AB$11,$NJ39))</f>
        <v/>
      </c>
      <c r="OI39" s="161">
        <f>IFERROR(VLOOKUP(SUBSTITUTE(SUBSTITUTE(SUBSTITUTE($NB39,"~","~~"),"*","~*"),"?","~?"),'DADOS_RESTRICOES'!$M$2:$Q$54,3,FALSE),0)</f>
        <v/>
      </c>
      <c r="OJ39" s="161">
        <f>IFERROR(VLOOKUP(SUBSTITUTE(SUBSTITUTE(SUBSTITUTE($NC39,"~","~~"),"*","~*"),"?","~?"),'DADOS_RESTRICOES'!$M$2:$Q$54,3,FALSE),0)</f>
        <v/>
      </c>
      <c r="OK39" s="161">
        <f>IFERROR(VLOOKUP(SUBSTITUTE(SUBSTITUTE(SUBSTITUTE($NB39,"~","~~"),"*","~*"),"?","~?"),'DADOS_RESTRICOES'!$M$2:$Q$54,2,FALSE),"")</f>
        <v/>
      </c>
      <c r="OL39" s="161">
        <f>IFERROR(VLOOKUP(SUBSTITUTE(SUBSTITUTE(SUBSTITUTE($NC39,"~","~~"),"*","~*"),"?","~?"),'DADOS_RESTRICOES'!$M$2:$Q$54,2,FALSE),"")</f>
        <v/>
      </c>
      <c r="OM39" s="161">
        <f>COUNTIF($NS39:$NW39,1)</f>
        <v/>
      </c>
      <c r="ON39" s="161">
        <f>COUNTIF($NS39:$NW39,2)</f>
        <v/>
      </c>
      <c r="OO39" s="161">
        <f>COUNTIF($NS39:$NW39,3)</f>
        <v/>
      </c>
      <c r="OP39" s="161">
        <f>COUNTIF($NS39:$NW39,4)</f>
        <v/>
      </c>
      <c r="OQ39" s="161">
        <f>COUNTIF($NS39:$NW39,5)</f>
        <v/>
      </c>
      <c r="OR39" s="161">
        <f>COUNTIF($NS39:$NW39,6)</f>
        <v/>
      </c>
      <c r="OS39" s="161">
        <f>COUNTIF($OI39:$OJ39,1)</f>
        <v/>
      </c>
      <c r="OT39" s="161">
        <f>COUNTIF($OI39:$OJ39,2)+$OF39</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IF($MS39=0,0,(IF(COUNTIF($RK39:$RN39,"Salto")&gt;0,1,0)+IF(COUNTIF($RK39:$RN39,"Queima")&gt;0,1,0)+IF(COUNTIF($RK39:$RN39,"Estilhaço")&gt;0,1,0))*FLOOR($PD39/2,1))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dela",IF(COUNTIF($OK39:$OL39,"Atrasar")&gt;0,"Sua Ação Completa",IF(COUNTIF($RK39:$RN39,"Rápido")&gt;0,"Sua Bônus",IF(COUNTIF($RK39:$RN39,"Reação")&gt;0,"Sua Reação","Sua Padrão")))&amp;" + a básica dela"&amp;IF(COUNTIF($RK39:$RN39,"Reação")&gt;0," e a coletiva","")&amp;IF(COUNTIF($OK39:$OL39,"Carregar")&gt;0," · em dois turnos","")))</f>
        <v/>
      </c>
      <c r="QC39" s="161">
        <f>IF($MW39&lt;&gt;"",$MW39,IF($NJ39=0,"",INDEX($AA$2:$AA$11,$NJ39)))</f>
        <v/>
      </c>
      <c r="QD39" s="161">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COUNTIF($RK39:$RN39,"Longe")+3*COUNTIF($RK39:$RN39,"Muito Longe")</f>
        <v/>
      </c>
      <c r="QG39" s="161">
        <f>COUNTIF($RK39:$RN39,"Maior")+3*COUNTIF($RK39:$RN39,"Muito Maior")</f>
        <v/>
      </c>
      <c r="QH39" s="161">
        <f>IF($NJ39=0,0,CHOOSE(1+INDEX($AC$2:$AC$11,$NJ39),0,$QF39,$QG39,$QF39+$QG39))</f>
        <v/>
      </c>
      <c r="QI39" s="161">
        <f>IF($NJ39=0,0,CHOOSE(1+INDEX($AD$2:$AD$11,$NJ39),0,$QF39,$QG39,$QF39+$QG39))</f>
        <v/>
      </c>
      <c r="QJ39" s="161">
        <f>IF(OR($ND39=0,$NJ39=0),"",INDEX($AI$2:$AN$41,($NJ39-1)*4+IF($MS39=0,1,IF($MS39&lt;=5,2,IF($MS39=6,3,4))),1+MIN(5,$QH39))&amp;INDEX($AO$2:$AT$41,($NJ39-1)*4+IF($MS39=0,1,IF($MS39&lt;=5,2,IF($MS39=6,3,4))),1+MIN(5,$QI39))&amp;IF(INDEX($AE$2:$AE$11,$NJ39)=1,IF(COUNTIF($RK39:$RN39,"Mais Um")&gt;0," · +"&amp;COUNTIF($RK39:$RN39,"Mais Um")&amp;IF(COUNTIF($RK39:$RN39,"Mais Um")&gt;1," alvos"," alvo"),"")&amp;IF(COUNTIF($RK39:$RN39,"Rajada")&gt;0,IF($MS39=0,"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IFERROR(MATCH($MU40,$V$2:$V$11,0),0)</f>
        <v/>
      </c>
      <c r="NK40" s="161">
        <f>IFERROR(VLOOKUP(SUBSTITUTE(SUBSTITUTE(SUBSTITUTE($MX40,"~","~~"),"*","~*"),"?","~?"),'DADOS_MELHORIAS'!$AG$2:$AL$113,2,FALSE),"")</f>
        <v/>
      </c>
      <c r="NL40" s="161">
        <f>IFERROR(VLOOKUP(SUBSTITUTE(SUBSTITUTE(SUBSTITUTE($MY40,"~","~~"),"*","~*"),"?","~?"),'DADOS_MELHORIAS'!$AG$2:$AL$113,2,FALSE),"")</f>
        <v/>
      </c>
      <c r="NM40" s="161">
        <f>IFERROR(VLOOKUP(SUBSTITUTE(SUBSTITUTE(SUBSTITUTE($MZ40,"~","~~"),"*","~*"),"?","~?"),'DADOS_MELHORIAS'!$AG$2:$AL$113,2,FALSE),"")</f>
        <v/>
      </c>
      <c r="NN40" s="161">
        <f>IFERROR(VLOOKUP(SUBSTITUTE(SUBSTITUTE(SUBSTITUTE($NA40,"~","~~"),"*","~*"),"?","~?"),'DADOS_MELHORIAS'!$AG$2:$AL$113,2,FALSE),"")</f>
        <v/>
      </c>
      <c r="NO40" s="161">
        <f>IFERROR(VLOOKUP(SUBSTITUTE(SUBSTITUTE(SUBSTITUTE($MX40,"~","~~"),"*","~*"),"?","~?"),'DADOS_MELHORIAS'!$AG$2:$AL$113,3,FALSE),0)</f>
        <v/>
      </c>
      <c r="NP40" s="161">
        <f>IFERROR(VLOOKUP(SUBSTITUTE(SUBSTITUTE(SUBSTITUTE($MY40,"~","~~"),"*","~*"),"?","~?"),'DADOS_MELHORIAS'!$AG$2:$AL$113,3,FALSE),0)</f>
        <v/>
      </c>
      <c r="NQ40" s="161">
        <f>IFERROR(VLOOKUP(SUBSTITUTE(SUBSTITUTE(SUBSTITUTE($MZ40,"~","~~"),"*","~*"),"?","~?"),'DADOS_MELHORIAS'!$AG$2:$AL$113,3,FALSE),0)</f>
        <v/>
      </c>
      <c r="NR40" s="161">
        <f>IFERROR(VLOOKUP(SUBSTITUTE(SUBSTITUTE(SUBSTITUTE($NA40,"~","~~"),"*","~*"),"?","~?"),'DADOS_MELHORIAS'!$AG$2:$AL$113,3,FALSE),0)</f>
        <v/>
      </c>
      <c r="NS40" s="161">
        <f>IF($MS40=0,0,IF($NJ40=0,0,INDEX($X$2:$X$11,$NJ40)))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IF($NJ40=0,0,IF(INDEX($W$2:$W$11,$NJ40)="",0,IF((COUNTIF(INDEX($EL$2:$EP$13,$MO40,0),INDEX($W$2:$W$11,$NJ40))+COUNTIF(INDEX($QV$2:$QY$13,$MO40,0),INDEX($W$2:$W$11,$NJ40)))=0,1,0)))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1">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f>
        <v/>
      </c>
      <c r="OE40" s="161">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1">
        <f>IF($NJ40=0,0,INDEX($Y$2:$Y$11,$NJ40))</f>
        <v/>
      </c>
      <c r="OG40" s="161">
        <f>IF($NJ40=0,0,INDEX($Z$2:$Z$11,$NJ40))</f>
        <v/>
      </c>
      <c r="OH40" s="161">
        <f>IF($NJ40=0,0,INDEX($AB$2:$AB$11,$NJ40))</f>
        <v/>
      </c>
      <c r="OI40" s="161">
        <f>IFERROR(VLOOKUP(SUBSTITUTE(SUBSTITUTE(SUBSTITUTE($NB40,"~","~~"),"*","~*"),"?","~?"),'DADOS_RESTRICOES'!$M$2:$Q$54,3,FALSE),0)</f>
        <v/>
      </c>
      <c r="OJ40" s="161">
        <f>IFERROR(VLOOKUP(SUBSTITUTE(SUBSTITUTE(SUBSTITUTE($NC40,"~","~~"),"*","~*"),"?","~?"),'DADOS_RESTRICOES'!$M$2:$Q$54,3,FALSE),0)</f>
        <v/>
      </c>
      <c r="OK40" s="161">
        <f>IFERROR(VLOOKUP(SUBSTITUTE(SUBSTITUTE(SUBSTITUTE($NB40,"~","~~"),"*","~*"),"?","~?"),'DADOS_RESTRICOES'!$M$2:$Q$54,2,FALSE),"")</f>
        <v/>
      </c>
      <c r="OL40" s="161">
        <f>IFERROR(VLOOKUP(SUBSTITUTE(SUBSTITUTE(SUBSTITUTE($NC40,"~","~~"),"*","~*"),"?","~?"),'DADOS_RESTRICOES'!$M$2:$Q$54,2,FALSE),"")</f>
        <v/>
      </c>
      <c r="OM40" s="161">
        <f>COUNTIF($NS40:$NW40,1)</f>
        <v/>
      </c>
      <c r="ON40" s="161">
        <f>COUNTIF($NS40:$NW40,2)</f>
        <v/>
      </c>
      <c r="OO40" s="161">
        <f>COUNTIF($NS40:$NW40,3)</f>
        <v/>
      </c>
      <c r="OP40" s="161">
        <f>COUNTIF($NS40:$NW40,4)</f>
        <v/>
      </c>
      <c r="OQ40" s="161">
        <f>COUNTIF($NS40:$NW40,5)</f>
        <v/>
      </c>
      <c r="OR40" s="161">
        <f>COUNTIF($NS40:$NW40,6)</f>
        <v/>
      </c>
      <c r="OS40" s="161">
        <f>COUNTIF($OI40:$OJ40,1)</f>
        <v/>
      </c>
      <c r="OT40" s="161">
        <f>COUNTIF($OI40:$OJ40,2)+$OF40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IF($MS40=0,0,(IF(COUNTIF($RK40:$RN40,"Salto")&gt;0,1,0)+IF(COUNTIF($RK40:$RN40,"Queima")&gt;0,1,0)+IF(COUNTIF($RK40:$RN40,"Estilhaço")&gt;0,1,0))*FLOOR($PD40/2,1))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dela",IF(COUNTIF($OK40:$OL40,"Atrasar")&gt;0,"Sua Ação Completa",IF(COUNTIF($RK40:$RN40,"Rápido")&gt;0,"Sua Bônus",IF(COUNTIF($RK40:$RN40,"Reação")&gt;0,"Sua Reação","Sua Padrão")))&amp;" + a básica dela"&amp;IF(COUNTIF($RK40:$RN40,"Reação")&gt;0," e a coletiva","")&amp;IF(COUNTIF($OK40:$OL40,"Carregar")&gt;0," · em dois turnos","")))</f>
        <v/>
      </c>
      <c r="QC40" s="161">
        <f>IF($MW40&lt;&gt;"",$MW40,IF($NJ40=0,"",INDEX($AA$2:$AA$11,$NJ40)))</f>
        <v/>
      </c>
      <c r="QD40" s="161">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COUNTIF($RK40:$RN40,"Longe")+3*COUNTIF($RK40:$RN40,"Muito Longe")</f>
        <v/>
      </c>
      <c r="QG40" s="161">
        <f>COUNTIF($RK40:$RN40,"Maior")+3*COUNTIF($RK40:$RN40,"Muito Maior")</f>
        <v/>
      </c>
      <c r="QH40" s="161">
        <f>IF($NJ40=0,0,CHOOSE(1+INDEX($AC$2:$AC$11,$NJ40),0,$QF40,$QG40,$QF40+$QG40))</f>
        <v/>
      </c>
      <c r="QI40" s="161">
        <f>IF($NJ40=0,0,CHOOSE(1+INDEX($AD$2:$AD$11,$NJ40),0,$QF40,$QG40,$QF40+$QG40))</f>
        <v/>
      </c>
      <c r="QJ40" s="161">
        <f>IF(OR($ND40=0,$NJ40=0),"",INDEX($AI$2:$AN$41,($NJ40-1)*4+IF($MS40=0,1,IF($MS40&lt;=5,2,IF($MS40=6,3,4))),1+MIN(5,$QH40))&amp;INDEX($AO$2:$AT$41,($NJ40-1)*4+IF($MS40=0,1,IF($MS40&lt;=5,2,IF($MS40=6,3,4))),1+MIN(5,$QI40))&amp;IF(INDEX($AE$2:$AE$11,$NJ40)=1,IF(COUNTIF($RK40:$RN40,"Mais Um")&gt;0," · +"&amp;COUNTIF($RK40:$RN40,"Mais Um")&amp;IF(COUNTIF($RK40:$RN40,"Mais Um")&gt;1," alvos"," alvo"),"")&amp;IF(COUNTIF($RK40:$RN40,"Rajada")&gt;0,IF($MS40=0,"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IFERROR(MATCH($MU41,$V$2:$V$11,0),0)</f>
        <v/>
      </c>
      <c r="NK41" s="161">
        <f>IFERROR(VLOOKUP(SUBSTITUTE(SUBSTITUTE(SUBSTITUTE($MX41,"~","~~"),"*","~*"),"?","~?"),'DADOS_MELHORIAS'!$AG$2:$AL$113,2,FALSE),"")</f>
        <v/>
      </c>
      <c r="NL41" s="161">
        <f>IFERROR(VLOOKUP(SUBSTITUTE(SUBSTITUTE(SUBSTITUTE($MY41,"~","~~"),"*","~*"),"?","~?"),'DADOS_MELHORIAS'!$AG$2:$AL$113,2,FALSE),"")</f>
        <v/>
      </c>
      <c r="NM41" s="161">
        <f>IFERROR(VLOOKUP(SUBSTITUTE(SUBSTITUTE(SUBSTITUTE($MZ41,"~","~~"),"*","~*"),"?","~?"),'DADOS_MELHORIAS'!$AG$2:$AL$113,2,FALSE),"")</f>
        <v/>
      </c>
      <c r="NN41" s="161">
        <f>IFERROR(VLOOKUP(SUBSTITUTE(SUBSTITUTE(SUBSTITUTE($NA41,"~","~~"),"*","~*"),"?","~?"),'DADOS_MELHORIAS'!$AG$2:$AL$113,2,FALSE),"")</f>
        <v/>
      </c>
      <c r="NO41" s="161">
        <f>IFERROR(VLOOKUP(SUBSTITUTE(SUBSTITUTE(SUBSTITUTE($MX41,"~","~~"),"*","~*"),"?","~?"),'DADOS_MELHORIAS'!$AG$2:$AL$113,3,FALSE),0)</f>
        <v/>
      </c>
      <c r="NP41" s="161">
        <f>IFERROR(VLOOKUP(SUBSTITUTE(SUBSTITUTE(SUBSTITUTE($MY41,"~","~~"),"*","~*"),"?","~?"),'DADOS_MELHORIAS'!$AG$2:$AL$113,3,FALSE),0)</f>
        <v/>
      </c>
      <c r="NQ41" s="161">
        <f>IFERROR(VLOOKUP(SUBSTITUTE(SUBSTITUTE(SUBSTITUTE($MZ41,"~","~~"),"*","~*"),"?","~?"),'DADOS_MELHORIAS'!$AG$2:$AL$113,3,FALSE),0)</f>
        <v/>
      </c>
      <c r="NR41" s="161">
        <f>IFERROR(VLOOKUP(SUBSTITUTE(SUBSTITUTE(SUBSTITUTE($NA41,"~","~~"),"*","~*"),"?","~?"),'DADOS_MELHORIAS'!$AG$2:$AL$113,3,FALSE),0)</f>
        <v/>
      </c>
      <c r="NS41" s="161">
        <f>IF($MS41=0,0,IF($NJ41=0,0,INDEX($X$2:$X$11,$NJ41)))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IF($NJ41=0,0,IF(INDEX($W$2:$W$11,$NJ41)="",0,IF((COUNTIF(INDEX($EL$2:$EP$13,$MO41,0),INDEX($W$2:$W$11,$NJ41))+COUNTIF(INDEX($QV$2:$QY$13,$MO41,0),INDEX($W$2:$W$11,$NJ41)))=0,1,0)))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1">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f>
        <v/>
      </c>
      <c r="OE41" s="161">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1">
        <f>IF($NJ41=0,0,INDEX($Y$2:$Y$11,$NJ41))</f>
        <v/>
      </c>
      <c r="OG41" s="161">
        <f>IF($NJ41=0,0,INDEX($Z$2:$Z$11,$NJ41))</f>
        <v/>
      </c>
      <c r="OH41" s="161">
        <f>IF($NJ41=0,0,INDEX($AB$2:$AB$11,$NJ41))</f>
        <v/>
      </c>
      <c r="OI41" s="161">
        <f>IFERROR(VLOOKUP(SUBSTITUTE(SUBSTITUTE(SUBSTITUTE($NB41,"~","~~"),"*","~*"),"?","~?"),'DADOS_RESTRICOES'!$M$2:$Q$54,3,FALSE),0)</f>
        <v/>
      </c>
      <c r="OJ41" s="161">
        <f>IFERROR(VLOOKUP(SUBSTITUTE(SUBSTITUTE(SUBSTITUTE($NC41,"~","~~"),"*","~*"),"?","~?"),'DADOS_RESTRICOES'!$M$2:$Q$54,3,FALSE),0)</f>
        <v/>
      </c>
      <c r="OK41" s="161">
        <f>IFERROR(VLOOKUP(SUBSTITUTE(SUBSTITUTE(SUBSTITUTE($NB41,"~","~~"),"*","~*"),"?","~?"),'DADOS_RESTRICOES'!$M$2:$Q$54,2,FALSE),"")</f>
        <v/>
      </c>
      <c r="OL41" s="161">
        <f>IFERROR(VLOOKUP(SUBSTITUTE(SUBSTITUTE(SUBSTITUTE($NC41,"~","~~"),"*","~*"),"?","~?"),'DADOS_RESTRICOES'!$M$2:$Q$54,2,FALSE),"")</f>
        <v/>
      </c>
      <c r="OM41" s="161">
        <f>COUNTIF($NS41:$NW41,1)</f>
        <v/>
      </c>
      <c r="ON41" s="161">
        <f>COUNTIF($NS41:$NW41,2)</f>
        <v/>
      </c>
      <c r="OO41" s="161">
        <f>COUNTIF($NS41:$NW41,3)</f>
        <v/>
      </c>
      <c r="OP41" s="161">
        <f>COUNTIF($NS41:$NW41,4)</f>
        <v/>
      </c>
      <c r="OQ41" s="161">
        <f>COUNTIF($NS41:$NW41,5)</f>
        <v/>
      </c>
      <c r="OR41" s="161">
        <f>COUNTIF($NS41:$NW41,6)</f>
        <v/>
      </c>
      <c r="OS41" s="161">
        <f>COUNTIF($OI41:$OJ41,1)</f>
        <v/>
      </c>
      <c r="OT41" s="161">
        <f>COUNTIF($OI41:$OJ41,2)+$OF41</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IF($MS41=0,0,(IF(COUNTIF($RK41:$RN41,"Salto")&gt;0,1,0)+IF(COUNTIF($RK41:$RN41,"Queima")&gt;0,1,0)+IF(COUNTIF($RK41:$RN41,"Estilhaço")&gt;0,1,0))*FLOOR($PD41/2,1))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dela",IF(COUNTIF($OK41:$OL41,"Atrasar")&gt;0,"Sua Ação Completa",IF(COUNTIF($RK41:$RN41,"Rápido")&gt;0,"Sua Bônus",IF(COUNTIF($RK41:$RN41,"Reação")&gt;0,"Sua Reação","Sua Padrão")))&amp;" + a básica dela"&amp;IF(COUNTIF($RK41:$RN41,"Reação")&gt;0," e a coletiva","")&amp;IF(COUNTIF($OK41:$OL41,"Carregar")&gt;0," · em dois turnos","")))</f>
        <v/>
      </c>
      <c r="QC41" s="161">
        <f>IF($MW41&lt;&gt;"",$MW41,IF($NJ41=0,"",INDEX($AA$2:$AA$11,$NJ41)))</f>
        <v/>
      </c>
      <c r="QD41" s="161">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COUNTIF($RK41:$RN41,"Longe")+3*COUNTIF($RK41:$RN41,"Muito Longe")</f>
        <v/>
      </c>
      <c r="QG41" s="161">
        <f>COUNTIF($RK41:$RN41,"Maior")+3*COUNTIF($RK41:$RN41,"Muito Maior")</f>
        <v/>
      </c>
      <c r="QH41" s="161">
        <f>IF($NJ41=0,0,CHOOSE(1+INDEX($AC$2:$AC$11,$NJ41),0,$QF41,$QG41,$QF41+$QG41))</f>
        <v/>
      </c>
      <c r="QI41" s="161">
        <f>IF($NJ41=0,0,CHOOSE(1+INDEX($AD$2:$AD$11,$NJ41),0,$QF41,$QG41,$QF41+$QG41))</f>
        <v/>
      </c>
      <c r="QJ41" s="161">
        <f>IF(OR($ND41=0,$NJ41=0),"",INDEX($AI$2:$AN$41,($NJ41-1)*4+IF($MS41=0,1,IF($MS41&lt;=5,2,IF($MS41=6,3,4))),1+MIN(5,$QH41))&amp;INDEX($AO$2:$AT$41,($NJ41-1)*4+IF($MS41=0,1,IF($MS41&lt;=5,2,IF($MS41=6,3,4))),1+MIN(5,$QI41))&amp;IF(INDEX($AE$2:$AE$11,$NJ41)=1,IF(COUNTIF($RK41:$RN41,"Mais Um")&gt;0," · +"&amp;COUNTIF($RK41:$RN41,"Mais Um")&amp;IF(COUNTIF($RK41:$RN41,"Mais Um")&gt;1," alvos"," alvo"),"")&amp;IF(COUNTIF($RK41:$RN41,"Rajada")&gt;0,IF($MS41=0,"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IFERROR(MATCH($MU42,$V$2:$V$11,0),0)</f>
        <v/>
      </c>
      <c r="NK42" s="161">
        <f>IFERROR(VLOOKUP(SUBSTITUTE(SUBSTITUTE(SUBSTITUTE($MX42,"~","~~"),"*","~*"),"?","~?"),'DADOS_MELHORIAS'!$AG$2:$AL$113,2,FALSE),"")</f>
        <v/>
      </c>
      <c r="NL42" s="161">
        <f>IFERROR(VLOOKUP(SUBSTITUTE(SUBSTITUTE(SUBSTITUTE($MY42,"~","~~"),"*","~*"),"?","~?"),'DADOS_MELHORIAS'!$AG$2:$AL$113,2,FALSE),"")</f>
        <v/>
      </c>
      <c r="NM42" s="161">
        <f>IFERROR(VLOOKUP(SUBSTITUTE(SUBSTITUTE(SUBSTITUTE($MZ42,"~","~~"),"*","~*"),"?","~?"),'DADOS_MELHORIAS'!$AG$2:$AL$113,2,FALSE),"")</f>
        <v/>
      </c>
      <c r="NN42" s="161">
        <f>IFERROR(VLOOKUP(SUBSTITUTE(SUBSTITUTE(SUBSTITUTE($NA42,"~","~~"),"*","~*"),"?","~?"),'DADOS_MELHORIAS'!$AG$2:$AL$113,2,FALSE),"")</f>
        <v/>
      </c>
      <c r="NO42" s="161">
        <f>IFERROR(VLOOKUP(SUBSTITUTE(SUBSTITUTE(SUBSTITUTE($MX42,"~","~~"),"*","~*"),"?","~?"),'DADOS_MELHORIAS'!$AG$2:$AL$113,3,FALSE),0)</f>
        <v/>
      </c>
      <c r="NP42" s="161">
        <f>IFERROR(VLOOKUP(SUBSTITUTE(SUBSTITUTE(SUBSTITUTE($MY42,"~","~~"),"*","~*"),"?","~?"),'DADOS_MELHORIAS'!$AG$2:$AL$113,3,FALSE),0)</f>
        <v/>
      </c>
      <c r="NQ42" s="161">
        <f>IFERROR(VLOOKUP(SUBSTITUTE(SUBSTITUTE(SUBSTITUTE($MZ42,"~","~~"),"*","~*"),"?","~?"),'DADOS_MELHORIAS'!$AG$2:$AL$113,3,FALSE),0)</f>
        <v/>
      </c>
      <c r="NR42" s="161">
        <f>IFERROR(VLOOKUP(SUBSTITUTE(SUBSTITUTE(SUBSTITUTE($NA42,"~","~~"),"*","~*"),"?","~?"),'DADOS_MELHORIAS'!$AG$2:$AL$113,3,FALSE),0)</f>
        <v/>
      </c>
      <c r="NS42" s="161">
        <f>IF($MS42=0,0,IF($NJ42=0,0,INDEX($X$2:$X$11,$NJ42)))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IF($NJ42=0,0,IF(INDEX($W$2:$W$11,$NJ42)="",0,IF((COUNTIF(INDEX($EL$2:$EP$13,$MO42,0),INDEX($W$2:$W$11,$NJ42))+COUNTIF(INDEX($QV$2:$QY$13,$MO42,0),INDEX($W$2:$W$11,$NJ42)))=0,1,0)))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1">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f>
        <v/>
      </c>
      <c r="OE42" s="161">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1">
        <f>IF($NJ42=0,0,INDEX($Y$2:$Y$11,$NJ42))</f>
        <v/>
      </c>
      <c r="OG42" s="161">
        <f>IF($NJ42=0,0,INDEX($Z$2:$Z$11,$NJ42))</f>
        <v/>
      </c>
      <c r="OH42" s="161">
        <f>IF($NJ42=0,0,INDEX($AB$2:$AB$11,$NJ42))</f>
        <v/>
      </c>
      <c r="OI42" s="161">
        <f>IFERROR(VLOOKUP(SUBSTITUTE(SUBSTITUTE(SUBSTITUTE($NB42,"~","~~"),"*","~*"),"?","~?"),'DADOS_RESTRICOES'!$M$2:$Q$54,3,FALSE),0)</f>
        <v/>
      </c>
      <c r="OJ42" s="161">
        <f>IFERROR(VLOOKUP(SUBSTITUTE(SUBSTITUTE(SUBSTITUTE($NC42,"~","~~"),"*","~*"),"?","~?"),'DADOS_RESTRICOES'!$M$2:$Q$54,3,FALSE),0)</f>
        <v/>
      </c>
      <c r="OK42" s="161">
        <f>IFERROR(VLOOKUP(SUBSTITUTE(SUBSTITUTE(SUBSTITUTE($NB42,"~","~~"),"*","~*"),"?","~?"),'DADOS_RESTRICOES'!$M$2:$Q$54,2,FALSE),"")</f>
        <v/>
      </c>
      <c r="OL42" s="161">
        <f>IFERROR(VLOOKUP(SUBSTITUTE(SUBSTITUTE(SUBSTITUTE($NC42,"~","~~"),"*","~*"),"?","~?"),'DADOS_RESTRICOES'!$M$2:$Q$54,2,FALSE),"")</f>
        <v/>
      </c>
      <c r="OM42" s="161">
        <f>COUNTIF($NS42:$NW42,1)</f>
        <v/>
      </c>
      <c r="ON42" s="161">
        <f>COUNTIF($NS42:$NW42,2)</f>
        <v/>
      </c>
      <c r="OO42" s="161">
        <f>COUNTIF($NS42:$NW42,3)</f>
        <v/>
      </c>
      <c r="OP42" s="161">
        <f>COUNTIF($NS42:$NW42,4)</f>
        <v/>
      </c>
      <c r="OQ42" s="161">
        <f>COUNTIF($NS42:$NW42,5)</f>
        <v/>
      </c>
      <c r="OR42" s="161">
        <f>COUNTIF($NS42:$NW42,6)</f>
        <v/>
      </c>
      <c r="OS42" s="161">
        <f>COUNTIF($OI42:$OJ42,1)</f>
        <v/>
      </c>
      <c r="OT42" s="161">
        <f>COUNTIF($OI42:$OJ42,2)+$OF42</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IF($MS42=0,0,(IF(COUNTIF($RK42:$RN42,"Salto")&gt;0,1,0)+IF(COUNTIF($RK42:$RN42,"Queima")&gt;0,1,0)+IF(COUNTIF($RK42:$RN42,"Estilhaço")&gt;0,1,0))*FLOOR($PD42/2,1))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dela",IF(COUNTIF($OK42:$OL42,"Atrasar")&gt;0,"Sua Ação Completa",IF(COUNTIF($RK42:$RN42,"Rápido")&gt;0,"Sua Bônus",IF(COUNTIF($RK42:$RN42,"Reação")&gt;0,"Sua Reação","Sua Padrão")))&amp;" + a básica dela"&amp;IF(COUNTIF($RK42:$RN42,"Reação")&gt;0," e a coletiva","")&amp;IF(COUNTIF($OK42:$OL42,"Carregar")&gt;0," · em dois turnos","")))</f>
        <v/>
      </c>
      <c r="QC42" s="161">
        <f>IF($MW42&lt;&gt;"",$MW42,IF($NJ42=0,"",INDEX($AA$2:$AA$11,$NJ42)))</f>
        <v/>
      </c>
      <c r="QD42" s="161">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COUNTIF($RK42:$RN42,"Longe")+3*COUNTIF($RK42:$RN42,"Muito Longe")</f>
        <v/>
      </c>
      <c r="QG42" s="161">
        <f>COUNTIF($RK42:$RN42,"Maior")+3*COUNTIF($RK42:$RN42,"Muito Maior")</f>
        <v/>
      </c>
      <c r="QH42" s="161">
        <f>IF($NJ42=0,0,CHOOSE(1+INDEX($AC$2:$AC$11,$NJ42),0,$QF42,$QG42,$QF42+$QG42))</f>
        <v/>
      </c>
      <c r="QI42" s="161">
        <f>IF($NJ42=0,0,CHOOSE(1+INDEX($AD$2:$AD$11,$NJ42),0,$QF42,$QG42,$QF42+$QG42))</f>
        <v/>
      </c>
      <c r="QJ42" s="161">
        <f>IF(OR($ND42=0,$NJ42=0),"",INDEX($AI$2:$AN$41,($NJ42-1)*4+IF($MS42=0,1,IF($MS42&lt;=5,2,IF($MS42=6,3,4))),1+MIN(5,$QH42))&amp;INDEX($AO$2:$AT$41,($NJ42-1)*4+IF($MS42=0,1,IF($MS42&lt;=5,2,IF($MS42=6,3,4))),1+MIN(5,$QI42))&amp;IF(INDEX($AE$2:$AE$11,$NJ42)=1,IF(COUNTIF($RK42:$RN42,"Mais Um")&gt;0," · +"&amp;COUNTIF($RK42:$RN42,"Mais Um")&amp;IF(COUNTIF($RK42:$RN42,"Mais Um")&gt;1," alvos"," alvo"),"")&amp;IF(COUNTIF($RK42:$RN42,"Rajada")&gt;0,IF($MS42=0,"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IFERROR(MATCH($MU43,$V$2:$V$11,0),0)</f>
        <v/>
      </c>
      <c r="NK43" s="161">
        <f>IFERROR(VLOOKUP(SUBSTITUTE(SUBSTITUTE(SUBSTITUTE($MX43,"~","~~"),"*","~*"),"?","~?"),'DADOS_MELHORIAS'!$AG$2:$AL$113,2,FALSE),"")</f>
        <v/>
      </c>
      <c r="NL43" s="161">
        <f>IFERROR(VLOOKUP(SUBSTITUTE(SUBSTITUTE(SUBSTITUTE($MY43,"~","~~"),"*","~*"),"?","~?"),'DADOS_MELHORIAS'!$AG$2:$AL$113,2,FALSE),"")</f>
        <v/>
      </c>
      <c r="NM43" s="161">
        <f>IFERROR(VLOOKUP(SUBSTITUTE(SUBSTITUTE(SUBSTITUTE($MZ43,"~","~~"),"*","~*"),"?","~?"),'DADOS_MELHORIAS'!$AG$2:$AL$113,2,FALSE),"")</f>
        <v/>
      </c>
      <c r="NN43" s="161">
        <f>IFERROR(VLOOKUP(SUBSTITUTE(SUBSTITUTE(SUBSTITUTE($NA43,"~","~~"),"*","~*"),"?","~?"),'DADOS_MELHORIAS'!$AG$2:$AL$113,2,FALSE),"")</f>
        <v/>
      </c>
      <c r="NO43" s="161">
        <f>IFERROR(VLOOKUP(SUBSTITUTE(SUBSTITUTE(SUBSTITUTE($MX43,"~","~~"),"*","~*"),"?","~?"),'DADOS_MELHORIAS'!$AG$2:$AL$113,3,FALSE),0)</f>
        <v/>
      </c>
      <c r="NP43" s="161">
        <f>IFERROR(VLOOKUP(SUBSTITUTE(SUBSTITUTE(SUBSTITUTE($MY43,"~","~~"),"*","~*"),"?","~?"),'DADOS_MELHORIAS'!$AG$2:$AL$113,3,FALSE),0)</f>
        <v/>
      </c>
      <c r="NQ43" s="161">
        <f>IFERROR(VLOOKUP(SUBSTITUTE(SUBSTITUTE(SUBSTITUTE($MZ43,"~","~~"),"*","~*"),"?","~?"),'DADOS_MELHORIAS'!$AG$2:$AL$113,3,FALSE),0)</f>
        <v/>
      </c>
      <c r="NR43" s="161">
        <f>IFERROR(VLOOKUP(SUBSTITUTE(SUBSTITUTE(SUBSTITUTE($NA43,"~","~~"),"*","~*"),"?","~?"),'DADOS_MELHORIAS'!$AG$2:$AL$113,3,FALSE),0)</f>
        <v/>
      </c>
      <c r="NS43" s="161">
        <f>IF($MS43=0,0,IF($NJ43=0,0,INDEX($X$2:$X$11,$NJ43)))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IF($NJ43=0,0,IF(INDEX($W$2:$W$11,$NJ43)="",0,IF((COUNTIF(INDEX($EL$2:$EP$13,$MO43,0),INDEX($W$2:$W$11,$NJ43))+COUNTIF(INDEX($QV$2:$QY$13,$MO43,0),INDEX($W$2:$W$11,$NJ43)))=0,1,0)))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1">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f>
        <v/>
      </c>
      <c r="OE43" s="161">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1">
        <f>IF($NJ43=0,0,INDEX($Y$2:$Y$11,$NJ43))</f>
        <v/>
      </c>
      <c r="OG43" s="161">
        <f>IF($NJ43=0,0,INDEX($Z$2:$Z$11,$NJ43))</f>
        <v/>
      </c>
      <c r="OH43" s="161">
        <f>IF($NJ43=0,0,INDEX($AB$2:$AB$11,$NJ43))</f>
        <v/>
      </c>
      <c r="OI43" s="161">
        <f>IFERROR(VLOOKUP(SUBSTITUTE(SUBSTITUTE(SUBSTITUTE($NB43,"~","~~"),"*","~*"),"?","~?"),'DADOS_RESTRICOES'!$M$2:$Q$54,3,FALSE),0)</f>
        <v/>
      </c>
      <c r="OJ43" s="161">
        <f>IFERROR(VLOOKUP(SUBSTITUTE(SUBSTITUTE(SUBSTITUTE($NC43,"~","~~"),"*","~*"),"?","~?"),'DADOS_RESTRICOES'!$M$2:$Q$54,3,FALSE),0)</f>
        <v/>
      </c>
      <c r="OK43" s="161">
        <f>IFERROR(VLOOKUP(SUBSTITUTE(SUBSTITUTE(SUBSTITUTE($NB43,"~","~~"),"*","~*"),"?","~?"),'DADOS_RESTRICOES'!$M$2:$Q$54,2,FALSE),"")</f>
        <v/>
      </c>
      <c r="OL43" s="161">
        <f>IFERROR(VLOOKUP(SUBSTITUTE(SUBSTITUTE(SUBSTITUTE($NC43,"~","~~"),"*","~*"),"?","~?"),'DADOS_RESTRICOES'!$M$2:$Q$54,2,FALSE),"")</f>
        <v/>
      </c>
      <c r="OM43" s="161">
        <f>COUNTIF($NS43:$NW43,1)</f>
        <v/>
      </c>
      <c r="ON43" s="161">
        <f>COUNTIF($NS43:$NW43,2)</f>
        <v/>
      </c>
      <c r="OO43" s="161">
        <f>COUNTIF($NS43:$NW43,3)</f>
        <v/>
      </c>
      <c r="OP43" s="161">
        <f>COUNTIF($NS43:$NW43,4)</f>
        <v/>
      </c>
      <c r="OQ43" s="161">
        <f>COUNTIF($NS43:$NW43,5)</f>
        <v/>
      </c>
      <c r="OR43" s="161">
        <f>COUNTIF($NS43:$NW43,6)</f>
        <v/>
      </c>
      <c r="OS43" s="161">
        <f>COUNTIF($OI43:$OJ43,1)</f>
        <v/>
      </c>
      <c r="OT43" s="161">
        <f>COUNTIF($OI43:$OJ43,2)+$OF43</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IF($MS43=0,0,(IF(COUNTIF($RK43:$RN43,"Salto")&gt;0,1,0)+IF(COUNTIF($RK43:$RN43,"Queima")&gt;0,1,0)+IF(COUNTIF($RK43:$RN43,"Estilhaço")&gt;0,1,0))*FLOOR($PD43/2,1))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dela",IF(COUNTIF($OK43:$OL43,"Atrasar")&gt;0,"Sua Ação Completa",IF(COUNTIF($RK43:$RN43,"Rápido")&gt;0,"Sua Bônus",IF(COUNTIF($RK43:$RN43,"Reação")&gt;0,"Sua Reação","Sua Padrão")))&amp;" + a básica dela"&amp;IF(COUNTIF($RK43:$RN43,"Reação")&gt;0," e a coletiva","")&amp;IF(COUNTIF($OK43:$OL43,"Carregar")&gt;0," · em dois turnos","")))</f>
        <v/>
      </c>
      <c r="QC43" s="161">
        <f>IF($MW43&lt;&gt;"",$MW43,IF($NJ43=0,"",INDEX($AA$2:$AA$11,$NJ43)))</f>
        <v/>
      </c>
      <c r="QD43" s="161">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COUNTIF($RK43:$RN43,"Longe")+3*COUNTIF($RK43:$RN43,"Muito Longe")</f>
        <v/>
      </c>
      <c r="QG43" s="161">
        <f>COUNTIF($RK43:$RN43,"Maior")+3*COUNTIF($RK43:$RN43,"Muito Maior")</f>
        <v/>
      </c>
      <c r="QH43" s="161">
        <f>IF($NJ43=0,0,CHOOSE(1+INDEX($AC$2:$AC$11,$NJ43),0,$QF43,$QG43,$QF43+$QG43))</f>
        <v/>
      </c>
      <c r="QI43" s="161">
        <f>IF($NJ43=0,0,CHOOSE(1+INDEX($AD$2:$AD$11,$NJ43),0,$QF43,$QG43,$QF43+$QG43))</f>
        <v/>
      </c>
      <c r="QJ43" s="161">
        <f>IF(OR($ND43=0,$NJ43=0),"",INDEX($AI$2:$AN$41,($NJ43-1)*4+IF($MS43=0,1,IF($MS43&lt;=5,2,IF($MS43=6,3,4))),1+MIN(5,$QH43))&amp;INDEX($AO$2:$AT$41,($NJ43-1)*4+IF($MS43=0,1,IF($MS43&lt;=5,2,IF($MS43=6,3,4))),1+MIN(5,$QI43))&amp;IF(INDEX($AE$2:$AE$11,$NJ43)=1,IF(COUNTIF($RK43:$RN43,"Mais Um")&gt;0," · +"&amp;COUNTIF($RK43:$RN43,"Mais Um")&amp;IF(COUNTIF($RK43:$RN43,"Mais Um")&gt;1," alvos"," alvo"),"")&amp;IF(COUNTIF($RK43:$RN43,"Rajada")&gt;0,IF($MS43=0,"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IFERROR(MATCH($MU44,$V$2:$V$11,0),0)</f>
        <v/>
      </c>
      <c r="NK44" s="161">
        <f>IFERROR(VLOOKUP(SUBSTITUTE(SUBSTITUTE(SUBSTITUTE($MX44,"~","~~"),"*","~*"),"?","~?"),'DADOS_MELHORIAS'!$AG$2:$AL$113,2,FALSE),"")</f>
        <v/>
      </c>
      <c r="NL44" s="161">
        <f>IFERROR(VLOOKUP(SUBSTITUTE(SUBSTITUTE(SUBSTITUTE($MY44,"~","~~"),"*","~*"),"?","~?"),'DADOS_MELHORIAS'!$AG$2:$AL$113,2,FALSE),"")</f>
        <v/>
      </c>
      <c r="NM44" s="161">
        <f>IFERROR(VLOOKUP(SUBSTITUTE(SUBSTITUTE(SUBSTITUTE($MZ44,"~","~~"),"*","~*"),"?","~?"),'DADOS_MELHORIAS'!$AG$2:$AL$113,2,FALSE),"")</f>
        <v/>
      </c>
      <c r="NN44" s="161">
        <f>IFERROR(VLOOKUP(SUBSTITUTE(SUBSTITUTE(SUBSTITUTE($NA44,"~","~~"),"*","~*"),"?","~?"),'DADOS_MELHORIAS'!$AG$2:$AL$113,2,FALSE),"")</f>
        <v/>
      </c>
      <c r="NO44" s="161">
        <f>IFERROR(VLOOKUP(SUBSTITUTE(SUBSTITUTE(SUBSTITUTE($MX44,"~","~~"),"*","~*"),"?","~?"),'DADOS_MELHORIAS'!$AG$2:$AL$113,3,FALSE),0)</f>
        <v/>
      </c>
      <c r="NP44" s="161">
        <f>IFERROR(VLOOKUP(SUBSTITUTE(SUBSTITUTE(SUBSTITUTE($MY44,"~","~~"),"*","~*"),"?","~?"),'DADOS_MELHORIAS'!$AG$2:$AL$113,3,FALSE),0)</f>
        <v/>
      </c>
      <c r="NQ44" s="161">
        <f>IFERROR(VLOOKUP(SUBSTITUTE(SUBSTITUTE(SUBSTITUTE($MZ44,"~","~~"),"*","~*"),"?","~?"),'DADOS_MELHORIAS'!$AG$2:$AL$113,3,FALSE),0)</f>
        <v/>
      </c>
      <c r="NR44" s="161">
        <f>IFERROR(VLOOKUP(SUBSTITUTE(SUBSTITUTE(SUBSTITUTE($NA44,"~","~~"),"*","~*"),"?","~?"),'DADOS_MELHORIAS'!$AG$2:$AL$113,3,FALSE),0)</f>
        <v/>
      </c>
      <c r="NS44" s="161">
        <f>IF($MS44=0,0,IF($NJ44=0,0,INDEX($X$2:$X$11,$NJ44)))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IF($NJ44=0,0,IF(INDEX($W$2:$W$11,$NJ44)="",0,IF((COUNTIF(INDEX($EL$2:$EP$13,$MO44,0),INDEX($W$2:$W$11,$NJ44))+COUNTIF(INDEX($QV$2:$QY$13,$MO44,0),INDEX($W$2:$W$11,$NJ44)))=0,1,0)))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1">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f>
        <v/>
      </c>
      <c r="OE44" s="161">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1">
        <f>IF($NJ44=0,0,INDEX($Y$2:$Y$11,$NJ44))</f>
        <v/>
      </c>
      <c r="OG44" s="161">
        <f>IF($NJ44=0,0,INDEX($Z$2:$Z$11,$NJ44))</f>
        <v/>
      </c>
      <c r="OH44" s="161">
        <f>IF($NJ44=0,0,INDEX($AB$2:$AB$11,$NJ44))</f>
        <v/>
      </c>
      <c r="OI44" s="161">
        <f>IFERROR(VLOOKUP(SUBSTITUTE(SUBSTITUTE(SUBSTITUTE($NB44,"~","~~"),"*","~*"),"?","~?"),'DADOS_RESTRICOES'!$M$2:$Q$54,3,FALSE),0)</f>
        <v/>
      </c>
      <c r="OJ44" s="161">
        <f>IFERROR(VLOOKUP(SUBSTITUTE(SUBSTITUTE(SUBSTITUTE($NC44,"~","~~"),"*","~*"),"?","~?"),'DADOS_RESTRICOES'!$M$2:$Q$54,3,FALSE),0)</f>
        <v/>
      </c>
      <c r="OK44" s="161">
        <f>IFERROR(VLOOKUP(SUBSTITUTE(SUBSTITUTE(SUBSTITUTE($NB44,"~","~~"),"*","~*"),"?","~?"),'DADOS_RESTRICOES'!$M$2:$Q$54,2,FALSE),"")</f>
        <v/>
      </c>
      <c r="OL44" s="161">
        <f>IFERROR(VLOOKUP(SUBSTITUTE(SUBSTITUTE(SUBSTITUTE($NC44,"~","~~"),"*","~*"),"?","~?"),'DADOS_RESTRICOES'!$M$2:$Q$54,2,FALSE),"")</f>
        <v/>
      </c>
      <c r="OM44" s="161">
        <f>COUNTIF($NS44:$NW44,1)</f>
        <v/>
      </c>
      <c r="ON44" s="161">
        <f>COUNTIF($NS44:$NW44,2)</f>
        <v/>
      </c>
      <c r="OO44" s="161">
        <f>COUNTIF($NS44:$NW44,3)</f>
        <v/>
      </c>
      <c r="OP44" s="161">
        <f>COUNTIF($NS44:$NW44,4)</f>
        <v/>
      </c>
      <c r="OQ44" s="161">
        <f>COUNTIF($NS44:$NW44,5)</f>
        <v/>
      </c>
      <c r="OR44" s="161">
        <f>COUNTIF($NS44:$NW44,6)</f>
        <v/>
      </c>
      <c r="OS44" s="161">
        <f>COUNTIF($OI44:$OJ44,1)</f>
        <v/>
      </c>
      <c r="OT44" s="161">
        <f>COUNTIF($OI44:$OJ44,2)+$OF44</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IF($MS44=0,0,(IF(COUNTIF($RK44:$RN44,"Salto")&gt;0,1,0)+IF(COUNTIF($RK44:$RN44,"Queima")&gt;0,1,0)+IF(COUNTIF($RK44:$RN44,"Estilhaço")&gt;0,1,0))*FLOOR($PD44/2,1))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dela",IF(COUNTIF($OK44:$OL44,"Atrasar")&gt;0,"Sua Ação Completa",IF(COUNTIF($RK44:$RN44,"Rápido")&gt;0,"Sua Bônus",IF(COUNTIF($RK44:$RN44,"Reação")&gt;0,"Sua Reação","Sua Padrão")))&amp;" + a básica dela"&amp;IF(COUNTIF($RK44:$RN44,"Reação")&gt;0," e a coletiva","")&amp;IF(COUNTIF($OK44:$OL44,"Carregar")&gt;0," · em dois turnos","")))</f>
        <v/>
      </c>
      <c r="QC44" s="161">
        <f>IF($MW44&lt;&gt;"",$MW44,IF($NJ44=0,"",INDEX($AA$2:$AA$11,$NJ44)))</f>
        <v/>
      </c>
      <c r="QD44" s="161">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COUNTIF($RK44:$RN44,"Longe")+3*COUNTIF($RK44:$RN44,"Muito Longe")</f>
        <v/>
      </c>
      <c r="QG44" s="161">
        <f>COUNTIF($RK44:$RN44,"Maior")+3*COUNTIF($RK44:$RN44,"Muito Maior")</f>
        <v/>
      </c>
      <c r="QH44" s="161">
        <f>IF($NJ44=0,0,CHOOSE(1+INDEX($AC$2:$AC$11,$NJ44),0,$QF44,$QG44,$QF44+$QG44))</f>
        <v/>
      </c>
      <c r="QI44" s="161">
        <f>IF($NJ44=0,0,CHOOSE(1+INDEX($AD$2:$AD$11,$NJ44),0,$QF44,$QG44,$QF44+$QG44))</f>
        <v/>
      </c>
      <c r="QJ44" s="161">
        <f>IF(OR($ND44=0,$NJ44=0),"",INDEX($AI$2:$AN$41,($NJ44-1)*4+IF($MS44=0,1,IF($MS44&lt;=5,2,IF($MS44=6,3,4))),1+MIN(5,$QH44))&amp;INDEX($AO$2:$AT$41,($NJ44-1)*4+IF($MS44=0,1,IF($MS44&lt;=5,2,IF($MS44=6,3,4))),1+MIN(5,$QI44))&amp;IF(INDEX($AE$2:$AE$11,$NJ44)=1,IF(COUNTIF($RK44:$RN44,"Mais Um")&gt;0," · +"&amp;COUNTIF($RK44:$RN44,"Mais Um")&amp;IF(COUNTIF($RK44:$RN44,"Mais Um")&gt;1," alvos"," alvo"),"")&amp;IF(COUNTIF($RK44:$RN44,"Rajada")&gt;0,IF($MS44=0,"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IFERROR(MATCH($MU45,$V$2:$V$11,0),0)</f>
        <v/>
      </c>
      <c r="NK45" s="161">
        <f>IFERROR(VLOOKUP(SUBSTITUTE(SUBSTITUTE(SUBSTITUTE($MX45,"~","~~"),"*","~*"),"?","~?"),'DADOS_MELHORIAS'!$AG$2:$AL$113,2,FALSE),"")</f>
        <v/>
      </c>
      <c r="NL45" s="161">
        <f>IFERROR(VLOOKUP(SUBSTITUTE(SUBSTITUTE(SUBSTITUTE($MY45,"~","~~"),"*","~*"),"?","~?"),'DADOS_MELHORIAS'!$AG$2:$AL$113,2,FALSE),"")</f>
        <v/>
      </c>
      <c r="NM45" s="161">
        <f>IFERROR(VLOOKUP(SUBSTITUTE(SUBSTITUTE(SUBSTITUTE($MZ45,"~","~~"),"*","~*"),"?","~?"),'DADOS_MELHORIAS'!$AG$2:$AL$113,2,FALSE),"")</f>
        <v/>
      </c>
      <c r="NN45" s="161">
        <f>IFERROR(VLOOKUP(SUBSTITUTE(SUBSTITUTE(SUBSTITUTE($NA45,"~","~~"),"*","~*"),"?","~?"),'DADOS_MELHORIAS'!$AG$2:$AL$113,2,FALSE),"")</f>
        <v/>
      </c>
      <c r="NO45" s="161">
        <f>IFERROR(VLOOKUP(SUBSTITUTE(SUBSTITUTE(SUBSTITUTE($MX45,"~","~~"),"*","~*"),"?","~?"),'DADOS_MELHORIAS'!$AG$2:$AL$113,3,FALSE),0)</f>
        <v/>
      </c>
      <c r="NP45" s="161">
        <f>IFERROR(VLOOKUP(SUBSTITUTE(SUBSTITUTE(SUBSTITUTE($MY45,"~","~~"),"*","~*"),"?","~?"),'DADOS_MELHORIAS'!$AG$2:$AL$113,3,FALSE),0)</f>
        <v/>
      </c>
      <c r="NQ45" s="161">
        <f>IFERROR(VLOOKUP(SUBSTITUTE(SUBSTITUTE(SUBSTITUTE($MZ45,"~","~~"),"*","~*"),"?","~?"),'DADOS_MELHORIAS'!$AG$2:$AL$113,3,FALSE),0)</f>
        <v/>
      </c>
      <c r="NR45" s="161">
        <f>IFERROR(VLOOKUP(SUBSTITUTE(SUBSTITUTE(SUBSTITUTE($NA45,"~","~~"),"*","~*"),"?","~?"),'DADOS_MELHORIAS'!$AG$2:$AL$113,3,FALSE),0)</f>
        <v/>
      </c>
      <c r="NS45" s="161">
        <f>IF($MS45=0,0,IF($NJ45=0,0,INDEX($X$2:$X$11,$NJ45)))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IF($NJ45=0,0,IF(INDEX($W$2:$W$11,$NJ45)="",0,IF((COUNTIF(INDEX($EL$2:$EP$13,$MO45,0),INDEX($W$2:$W$11,$NJ45))+COUNTIF(INDEX($QV$2:$QY$13,$MO45,0),INDEX($W$2:$W$11,$NJ45)))=0,1,0)))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1">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f>
        <v/>
      </c>
      <c r="OE45" s="161">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1">
        <f>IF($NJ45=0,0,INDEX($Y$2:$Y$11,$NJ45))</f>
        <v/>
      </c>
      <c r="OG45" s="161">
        <f>IF($NJ45=0,0,INDEX($Z$2:$Z$11,$NJ45))</f>
        <v/>
      </c>
      <c r="OH45" s="161">
        <f>IF($NJ45=0,0,INDEX($AB$2:$AB$11,$NJ45))</f>
        <v/>
      </c>
      <c r="OI45" s="161">
        <f>IFERROR(VLOOKUP(SUBSTITUTE(SUBSTITUTE(SUBSTITUTE($NB45,"~","~~"),"*","~*"),"?","~?"),'DADOS_RESTRICOES'!$M$2:$Q$54,3,FALSE),0)</f>
        <v/>
      </c>
      <c r="OJ45" s="161">
        <f>IFERROR(VLOOKUP(SUBSTITUTE(SUBSTITUTE(SUBSTITUTE($NC45,"~","~~"),"*","~*"),"?","~?"),'DADOS_RESTRICOES'!$M$2:$Q$54,3,FALSE),0)</f>
        <v/>
      </c>
      <c r="OK45" s="161">
        <f>IFERROR(VLOOKUP(SUBSTITUTE(SUBSTITUTE(SUBSTITUTE($NB45,"~","~~"),"*","~*"),"?","~?"),'DADOS_RESTRICOES'!$M$2:$Q$54,2,FALSE),"")</f>
        <v/>
      </c>
      <c r="OL45" s="161">
        <f>IFERROR(VLOOKUP(SUBSTITUTE(SUBSTITUTE(SUBSTITUTE($NC45,"~","~~"),"*","~*"),"?","~?"),'DADOS_RESTRICOES'!$M$2:$Q$54,2,FALSE),"")</f>
        <v/>
      </c>
      <c r="OM45" s="161">
        <f>COUNTIF($NS45:$NW45,1)</f>
        <v/>
      </c>
      <c r="ON45" s="161">
        <f>COUNTIF($NS45:$NW45,2)</f>
        <v/>
      </c>
      <c r="OO45" s="161">
        <f>COUNTIF($NS45:$NW45,3)</f>
        <v/>
      </c>
      <c r="OP45" s="161">
        <f>COUNTIF($NS45:$NW45,4)</f>
        <v/>
      </c>
      <c r="OQ45" s="161">
        <f>COUNTIF($NS45:$NW45,5)</f>
        <v/>
      </c>
      <c r="OR45" s="161">
        <f>COUNTIF($NS45:$NW45,6)</f>
        <v/>
      </c>
      <c r="OS45" s="161">
        <f>COUNTIF($OI45:$OJ45,1)</f>
        <v/>
      </c>
      <c r="OT45" s="161">
        <f>COUNTIF($OI45:$OJ45,2)+$OF45</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IF($MS45=0,0,(IF(COUNTIF($RK45:$RN45,"Salto")&gt;0,1,0)+IF(COUNTIF($RK45:$RN45,"Queima")&gt;0,1,0)+IF(COUNTIF($RK45:$RN45,"Estilhaço")&gt;0,1,0))*FLOOR($PD45/2,1))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dela",IF(COUNTIF($OK45:$OL45,"Atrasar")&gt;0,"Sua Ação Completa",IF(COUNTIF($RK45:$RN45,"Rápido")&gt;0,"Sua Bônus",IF(COUNTIF($RK45:$RN45,"Reação")&gt;0,"Sua Reação","Sua Padrão")))&amp;" + a básica dela"&amp;IF(COUNTIF($RK45:$RN45,"Reação")&gt;0," e a coletiva","")&amp;IF(COUNTIF($OK45:$OL45,"Carregar")&gt;0," · em dois turnos","")))</f>
        <v/>
      </c>
      <c r="QC45" s="161">
        <f>IF($MW45&lt;&gt;"",$MW45,IF($NJ45=0,"",INDEX($AA$2:$AA$11,$NJ45)))</f>
        <v/>
      </c>
      <c r="QD45" s="161">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COUNTIF($RK45:$RN45,"Longe")+3*COUNTIF($RK45:$RN45,"Muito Longe")</f>
        <v/>
      </c>
      <c r="QG45" s="161">
        <f>COUNTIF($RK45:$RN45,"Maior")+3*COUNTIF($RK45:$RN45,"Muito Maior")</f>
        <v/>
      </c>
      <c r="QH45" s="161">
        <f>IF($NJ45=0,0,CHOOSE(1+INDEX($AC$2:$AC$11,$NJ45),0,$QF45,$QG45,$QF45+$QG45))</f>
        <v/>
      </c>
      <c r="QI45" s="161">
        <f>IF($NJ45=0,0,CHOOSE(1+INDEX($AD$2:$AD$11,$NJ45),0,$QF45,$QG45,$QF45+$QG45))</f>
        <v/>
      </c>
      <c r="QJ45" s="161">
        <f>IF(OR($ND45=0,$NJ45=0),"",INDEX($AI$2:$AN$41,($NJ45-1)*4+IF($MS45=0,1,IF($MS45&lt;=5,2,IF($MS45=6,3,4))),1+MIN(5,$QH45))&amp;INDEX($AO$2:$AT$41,($NJ45-1)*4+IF($MS45=0,1,IF($MS45&lt;=5,2,IF($MS45=6,3,4))),1+MIN(5,$QI45))&amp;IF(INDEX($AE$2:$AE$11,$NJ45)=1,IF(COUNTIF($RK45:$RN45,"Mais Um")&gt;0," · +"&amp;COUNTIF($RK45:$RN45,"Mais Um")&amp;IF(COUNTIF($RK45:$RN45,"Mais Um")&gt;1," alvos"," alvo"),"")&amp;IF(COUNTIF($RK45:$RN45,"Rajada")&gt;0,IF($MS45=0,"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IFERROR(MATCH($MU46,$V$2:$V$11,0),0)</f>
        <v/>
      </c>
      <c r="NK46" s="161">
        <f>IFERROR(VLOOKUP(SUBSTITUTE(SUBSTITUTE(SUBSTITUTE($MX46,"~","~~"),"*","~*"),"?","~?"),'DADOS_MELHORIAS'!$AG$2:$AL$113,2,FALSE),"")</f>
        <v/>
      </c>
      <c r="NL46" s="161">
        <f>IFERROR(VLOOKUP(SUBSTITUTE(SUBSTITUTE(SUBSTITUTE($MY46,"~","~~"),"*","~*"),"?","~?"),'DADOS_MELHORIAS'!$AG$2:$AL$113,2,FALSE),"")</f>
        <v/>
      </c>
      <c r="NM46" s="161">
        <f>IFERROR(VLOOKUP(SUBSTITUTE(SUBSTITUTE(SUBSTITUTE($MZ46,"~","~~"),"*","~*"),"?","~?"),'DADOS_MELHORIAS'!$AG$2:$AL$113,2,FALSE),"")</f>
        <v/>
      </c>
      <c r="NN46" s="161">
        <f>IFERROR(VLOOKUP(SUBSTITUTE(SUBSTITUTE(SUBSTITUTE($NA46,"~","~~"),"*","~*"),"?","~?"),'DADOS_MELHORIAS'!$AG$2:$AL$113,2,FALSE),"")</f>
        <v/>
      </c>
      <c r="NO46" s="161">
        <f>IFERROR(VLOOKUP(SUBSTITUTE(SUBSTITUTE(SUBSTITUTE($MX46,"~","~~"),"*","~*"),"?","~?"),'DADOS_MELHORIAS'!$AG$2:$AL$113,3,FALSE),0)</f>
        <v/>
      </c>
      <c r="NP46" s="161">
        <f>IFERROR(VLOOKUP(SUBSTITUTE(SUBSTITUTE(SUBSTITUTE($MY46,"~","~~"),"*","~*"),"?","~?"),'DADOS_MELHORIAS'!$AG$2:$AL$113,3,FALSE),0)</f>
        <v/>
      </c>
      <c r="NQ46" s="161">
        <f>IFERROR(VLOOKUP(SUBSTITUTE(SUBSTITUTE(SUBSTITUTE($MZ46,"~","~~"),"*","~*"),"?","~?"),'DADOS_MELHORIAS'!$AG$2:$AL$113,3,FALSE),0)</f>
        <v/>
      </c>
      <c r="NR46" s="161">
        <f>IFERROR(VLOOKUP(SUBSTITUTE(SUBSTITUTE(SUBSTITUTE($NA46,"~","~~"),"*","~*"),"?","~?"),'DADOS_MELHORIAS'!$AG$2:$AL$113,3,FALSE),0)</f>
        <v/>
      </c>
      <c r="NS46" s="161">
        <f>IF($MS46=0,0,IF($NJ46=0,0,INDEX($X$2:$X$11,$NJ46)))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IF($NJ46=0,0,IF(INDEX($W$2:$W$11,$NJ46)="",0,IF((COUNTIF(INDEX($EL$2:$EP$13,$MO46,0),INDEX($W$2:$W$11,$NJ46))+COUNTIF(INDEX($QV$2:$QY$13,$MO46,0),INDEX($W$2:$W$11,$NJ46)))=0,1,0)))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1">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f>
        <v/>
      </c>
      <c r="OE46" s="161">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1">
        <f>IF($NJ46=0,0,INDEX($Y$2:$Y$11,$NJ46))</f>
        <v/>
      </c>
      <c r="OG46" s="161">
        <f>IF($NJ46=0,0,INDEX($Z$2:$Z$11,$NJ46))</f>
        <v/>
      </c>
      <c r="OH46" s="161">
        <f>IF($NJ46=0,0,INDEX($AB$2:$AB$11,$NJ46))</f>
        <v/>
      </c>
      <c r="OI46" s="161">
        <f>IFERROR(VLOOKUP(SUBSTITUTE(SUBSTITUTE(SUBSTITUTE($NB46,"~","~~"),"*","~*"),"?","~?"),'DADOS_RESTRICOES'!$M$2:$Q$54,3,FALSE),0)</f>
        <v/>
      </c>
      <c r="OJ46" s="161">
        <f>IFERROR(VLOOKUP(SUBSTITUTE(SUBSTITUTE(SUBSTITUTE($NC46,"~","~~"),"*","~*"),"?","~?"),'DADOS_RESTRICOES'!$M$2:$Q$54,3,FALSE),0)</f>
        <v/>
      </c>
      <c r="OK46" s="161">
        <f>IFERROR(VLOOKUP(SUBSTITUTE(SUBSTITUTE(SUBSTITUTE($NB46,"~","~~"),"*","~*"),"?","~?"),'DADOS_RESTRICOES'!$M$2:$Q$54,2,FALSE),"")</f>
        <v/>
      </c>
      <c r="OL46" s="161">
        <f>IFERROR(VLOOKUP(SUBSTITUTE(SUBSTITUTE(SUBSTITUTE($NC46,"~","~~"),"*","~*"),"?","~?"),'DADOS_RESTRICOES'!$M$2:$Q$54,2,FALSE),"")</f>
        <v/>
      </c>
      <c r="OM46" s="161">
        <f>COUNTIF($NS46:$NW46,1)</f>
        <v/>
      </c>
      <c r="ON46" s="161">
        <f>COUNTIF($NS46:$NW46,2)</f>
        <v/>
      </c>
      <c r="OO46" s="161">
        <f>COUNTIF($NS46:$NW46,3)</f>
        <v/>
      </c>
      <c r="OP46" s="161">
        <f>COUNTIF($NS46:$NW46,4)</f>
        <v/>
      </c>
      <c r="OQ46" s="161">
        <f>COUNTIF($NS46:$NW46,5)</f>
        <v/>
      </c>
      <c r="OR46" s="161">
        <f>COUNTIF($NS46:$NW46,6)</f>
        <v/>
      </c>
      <c r="OS46" s="161">
        <f>COUNTIF($OI46:$OJ46,1)</f>
        <v/>
      </c>
      <c r="OT46" s="161">
        <f>COUNTIF($OI46:$OJ46,2)+$OF46</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IF($MS46=0,0,(IF(COUNTIF($RK46:$RN46,"Salto")&gt;0,1,0)+IF(COUNTIF($RK46:$RN46,"Queima")&gt;0,1,0)+IF(COUNTIF($RK46:$RN46,"Estilhaço")&gt;0,1,0))*FLOOR($PD46/2,1))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dela",IF(COUNTIF($OK46:$OL46,"Atrasar")&gt;0,"Sua Ação Completa",IF(COUNTIF($RK46:$RN46,"Rápido")&gt;0,"Sua Bônus",IF(COUNTIF($RK46:$RN46,"Reação")&gt;0,"Sua Reação","Sua Padrão")))&amp;" + a básica dela"&amp;IF(COUNTIF($RK46:$RN46,"Reação")&gt;0," e a coletiva","")&amp;IF(COUNTIF($OK46:$OL46,"Carregar")&gt;0," · em dois turnos","")))</f>
        <v/>
      </c>
      <c r="QC46" s="161">
        <f>IF($MW46&lt;&gt;"",$MW46,IF($NJ46=0,"",INDEX($AA$2:$AA$11,$NJ46)))</f>
        <v/>
      </c>
      <c r="QD46" s="161">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COUNTIF($RK46:$RN46,"Longe")+3*COUNTIF($RK46:$RN46,"Muito Longe")</f>
        <v/>
      </c>
      <c r="QG46" s="161">
        <f>COUNTIF($RK46:$RN46,"Maior")+3*COUNTIF($RK46:$RN46,"Muito Maior")</f>
        <v/>
      </c>
      <c r="QH46" s="161">
        <f>IF($NJ46=0,0,CHOOSE(1+INDEX($AC$2:$AC$11,$NJ46),0,$QF46,$QG46,$QF46+$QG46))</f>
        <v/>
      </c>
      <c r="QI46" s="161">
        <f>IF($NJ46=0,0,CHOOSE(1+INDEX($AD$2:$AD$11,$NJ46),0,$QF46,$QG46,$QF46+$QG46))</f>
        <v/>
      </c>
      <c r="QJ46" s="161">
        <f>IF(OR($ND46=0,$NJ46=0),"",INDEX($AI$2:$AN$41,($NJ46-1)*4+IF($MS46=0,1,IF($MS46&lt;=5,2,IF($MS46=6,3,4))),1+MIN(5,$QH46))&amp;INDEX($AO$2:$AT$41,($NJ46-1)*4+IF($MS46=0,1,IF($MS46&lt;=5,2,IF($MS46=6,3,4))),1+MIN(5,$QI46))&amp;IF(INDEX($AE$2:$AE$11,$NJ46)=1,IF(COUNTIF($RK46:$RN46,"Mais Um")&gt;0," · +"&amp;COUNTIF($RK46:$RN46,"Mais Um")&amp;IF(COUNTIF($RK46:$RN46,"Mais Um")&gt;1," alvos"," alvo"),"")&amp;IF(COUNTIF($RK46:$RN46,"Rajada")&gt;0,IF($MS46=0,"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IFERROR(MATCH($MU47,$V$2:$V$11,0),0)</f>
        <v/>
      </c>
      <c r="NK47" s="161">
        <f>IFERROR(VLOOKUP(SUBSTITUTE(SUBSTITUTE(SUBSTITUTE($MX47,"~","~~"),"*","~*"),"?","~?"),'DADOS_MELHORIAS'!$AG$2:$AL$113,2,FALSE),"")</f>
        <v/>
      </c>
      <c r="NL47" s="161">
        <f>IFERROR(VLOOKUP(SUBSTITUTE(SUBSTITUTE(SUBSTITUTE($MY47,"~","~~"),"*","~*"),"?","~?"),'DADOS_MELHORIAS'!$AG$2:$AL$113,2,FALSE),"")</f>
        <v/>
      </c>
      <c r="NM47" s="161">
        <f>IFERROR(VLOOKUP(SUBSTITUTE(SUBSTITUTE(SUBSTITUTE($MZ47,"~","~~"),"*","~*"),"?","~?"),'DADOS_MELHORIAS'!$AG$2:$AL$113,2,FALSE),"")</f>
        <v/>
      </c>
      <c r="NN47" s="161">
        <f>IFERROR(VLOOKUP(SUBSTITUTE(SUBSTITUTE(SUBSTITUTE($NA47,"~","~~"),"*","~*"),"?","~?"),'DADOS_MELHORIAS'!$AG$2:$AL$113,2,FALSE),"")</f>
        <v/>
      </c>
      <c r="NO47" s="161">
        <f>IFERROR(VLOOKUP(SUBSTITUTE(SUBSTITUTE(SUBSTITUTE($MX47,"~","~~"),"*","~*"),"?","~?"),'DADOS_MELHORIAS'!$AG$2:$AL$113,3,FALSE),0)</f>
        <v/>
      </c>
      <c r="NP47" s="161">
        <f>IFERROR(VLOOKUP(SUBSTITUTE(SUBSTITUTE(SUBSTITUTE($MY47,"~","~~"),"*","~*"),"?","~?"),'DADOS_MELHORIAS'!$AG$2:$AL$113,3,FALSE),0)</f>
        <v/>
      </c>
      <c r="NQ47" s="161">
        <f>IFERROR(VLOOKUP(SUBSTITUTE(SUBSTITUTE(SUBSTITUTE($MZ47,"~","~~"),"*","~*"),"?","~?"),'DADOS_MELHORIAS'!$AG$2:$AL$113,3,FALSE),0)</f>
        <v/>
      </c>
      <c r="NR47" s="161">
        <f>IFERROR(VLOOKUP(SUBSTITUTE(SUBSTITUTE(SUBSTITUTE($NA47,"~","~~"),"*","~*"),"?","~?"),'DADOS_MELHORIAS'!$AG$2:$AL$113,3,FALSE),0)</f>
        <v/>
      </c>
      <c r="NS47" s="161">
        <f>IF($MS47=0,0,IF($NJ47=0,0,INDEX($X$2:$X$11,$NJ47)))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IF($NJ47=0,0,IF(INDEX($W$2:$W$11,$NJ47)="",0,IF((COUNTIF(INDEX($EL$2:$EP$13,$MO47,0),INDEX($W$2:$W$11,$NJ47))+COUNTIF(INDEX($QV$2:$QY$13,$MO47,0),INDEX($W$2:$W$11,$NJ47)))=0,1,0)))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1">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f>
        <v/>
      </c>
      <c r="OE47" s="161">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1">
        <f>IF($NJ47=0,0,INDEX($Y$2:$Y$11,$NJ47))</f>
        <v/>
      </c>
      <c r="OG47" s="161">
        <f>IF($NJ47=0,0,INDEX($Z$2:$Z$11,$NJ47))</f>
        <v/>
      </c>
      <c r="OH47" s="161">
        <f>IF($NJ47=0,0,INDEX($AB$2:$AB$11,$NJ47))</f>
        <v/>
      </c>
      <c r="OI47" s="161">
        <f>IFERROR(VLOOKUP(SUBSTITUTE(SUBSTITUTE(SUBSTITUTE($NB47,"~","~~"),"*","~*"),"?","~?"),'DADOS_RESTRICOES'!$M$2:$Q$54,3,FALSE),0)</f>
        <v/>
      </c>
      <c r="OJ47" s="161">
        <f>IFERROR(VLOOKUP(SUBSTITUTE(SUBSTITUTE(SUBSTITUTE($NC47,"~","~~"),"*","~*"),"?","~?"),'DADOS_RESTRICOES'!$M$2:$Q$54,3,FALSE),0)</f>
        <v/>
      </c>
      <c r="OK47" s="161">
        <f>IFERROR(VLOOKUP(SUBSTITUTE(SUBSTITUTE(SUBSTITUTE($NB47,"~","~~"),"*","~*"),"?","~?"),'DADOS_RESTRICOES'!$M$2:$Q$54,2,FALSE),"")</f>
        <v/>
      </c>
      <c r="OL47" s="161">
        <f>IFERROR(VLOOKUP(SUBSTITUTE(SUBSTITUTE(SUBSTITUTE($NC47,"~","~~"),"*","~*"),"?","~?"),'DADOS_RESTRICOES'!$M$2:$Q$54,2,FALSE),"")</f>
        <v/>
      </c>
      <c r="OM47" s="161">
        <f>COUNTIF($NS47:$NW47,1)</f>
        <v/>
      </c>
      <c r="ON47" s="161">
        <f>COUNTIF($NS47:$NW47,2)</f>
        <v/>
      </c>
      <c r="OO47" s="161">
        <f>COUNTIF($NS47:$NW47,3)</f>
        <v/>
      </c>
      <c r="OP47" s="161">
        <f>COUNTIF($NS47:$NW47,4)</f>
        <v/>
      </c>
      <c r="OQ47" s="161">
        <f>COUNTIF($NS47:$NW47,5)</f>
        <v/>
      </c>
      <c r="OR47" s="161">
        <f>COUNTIF($NS47:$NW47,6)</f>
        <v/>
      </c>
      <c r="OS47" s="161">
        <f>COUNTIF($OI47:$OJ47,1)</f>
        <v/>
      </c>
      <c r="OT47" s="161">
        <f>COUNTIF($OI47:$OJ47,2)+$OF47</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IF($MS47=0,0,(IF(COUNTIF($RK47:$RN47,"Salto")&gt;0,1,0)+IF(COUNTIF($RK47:$RN47,"Queima")&gt;0,1,0)+IF(COUNTIF($RK47:$RN47,"Estilhaço")&gt;0,1,0))*FLOOR($PD47/2,1))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dela",IF(COUNTIF($OK47:$OL47,"Atrasar")&gt;0,"Sua Ação Completa",IF(COUNTIF($RK47:$RN47,"Rápido")&gt;0,"Sua Bônus",IF(COUNTIF($RK47:$RN47,"Reação")&gt;0,"Sua Reação","Sua Padrão")))&amp;" + a básica dela"&amp;IF(COUNTIF($RK47:$RN47,"Reação")&gt;0," e a coletiva","")&amp;IF(COUNTIF($OK47:$OL47,"Carregar")&gt;0," · em dois turnos","")))</f>
        <v/>
      </c>
      <c r="QC47" s="161">
        <f>IF($MW47&lt;&gt;"",$MW47,IF($NJ47=0,"",INDEX($AA$2:$AA$11,$NJ47)))</f>
        <v/>
      </c>
      <c r="QD47" s="161">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COUNTIF($RK47:$RN47,"Longe")+3*COUNTIF($RK47:$RN47,"Muito Longe")</f>
        <v/>
      </c>
      <c r="QG47" s="161">
        <f>COUNTIF($RK47:$RN47,"Maior")+3*COUNTIF($RK47:$RN47,"Muito Maior")</f>
        <v/>
      </c>
      <c r="QH47" s="161">
        <f>IF($NJ47=0,0,CHOOSE(1+INDEX($AC$2:$AC$11,$NJ47),0,$QF47,$QG47,$QF47+$QG47))</f>
        <v/>
      </c>
      <c r="QI47" s="161">
        <f>IF($NJ47=0,0,CHOOSE(1+INDEX($AD$2:$AD$11,$NJ47),0,$QF47,$QG47,$QF47+$QG47))</f>
        <v/>
      </c>
      <c r="QJ47" s="161">
        <f>IF(OR($ND47=0,$NJ47=0),"",INDEX($AI$2:$AN$41,($NJ47-1)*4+IF($MS47=0,1,IF($MS47&lt;=5,2,IF($MS47=6,3,4))),1+MIN(5,$QH47))&amp;INDEX($AO$2:$AT$41,($NJ47-1)*4+IF($MS47=0,1,IF($MS47&lt;=5,2,IF($MS47=6,3,4))),1+MIN(5,$QI47))&amp;IF(INDEX($AE$2:$AE$11,$NJ47)=1,IF(COUNTIF($RK47:$RN47,"Mais Um")&gt;0," · +"&amp;COUNTIF($RK47:$RN47,"Mais Um")&amp;IF(COUNTIF($RK47:$RN47,"Mais Um")&gt;1," alvos"," alvo"),"")&amp;IF(COUNTIF($RK47:$RN47,"Rajada")&gt;0,IF($MS47=0,"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IFERROR(MATCH($MU48,$V$2:$V$11,0),0)</f>
        <v/>
      </c>
      <c r="NK48" s="161">
        <f>IFERROR(VLOOKUP(SUBSTITUTE(SUBSTITUTE(SUBSTITUTE($MX48,"~","~~"),"*","~*"),"?","~?"),'DADOS_MELHORIAS'!$AG$2:$AL$113,2,FALSE),"")</f>
        <v/>
      </c>
      <c r="NL48" s="161">
        <f>IFERROR(VLOOKUP(SUBSTITUTE(SUBSTITUTE(SUBSTITUTE($MY48,"~","~~"),"*","~*"),"?","~?"),'DADOS_MELHORIAS'!$AG$2:$AL$113,2,FALSE),"")</f>
        <v/>
      </c>
      <c r="NM48" s="161">
        <f>IFERROR(VLOOKUP(SUBSTITUTE(SUBSTITUTE(SUBSTITUTE($MZ48,"~","~~"),"*","~*"),"?","~?"),'DADOS_MELHORIAS'!$AG$2:$AL$113,2,FALSE),"")</f>
        <v/>
      </c>
      <c r="NN48" s="161">
        <f>IFERROR(VLOOKUP(SUBSTITUTE(SUBSTITUTE(SUBSTITUTE($NA48,"~","~~"),"*","~*"),"?","~?"),'DADOS_MELHORIAS'!$AG$2:$AL$113,2,FALSE),"")</f>
        <v/>
      </c>
      <c r="NO48" s="161">
        <f>IFERROR(VLOOKUP(SUBSTITUTE(SUBSTITUTE(SUBSTITUTE($MX48,"~","~~"),"*","~*"),"?","~?"),'DADOS_MELHORIAS'!$AG$2:$AL$113,3,FALSE),0)</f>
        <v/>
      </c>
      <c r="NP48" s="161">
        <f>IFERROR(VLOOKUP(SUBSTITUTE(SUBSTITUTE(SUBSTITUTE($MY48,"~","~~"),"*","~*"),"?","~?"),'DADOS_MELHORIAS'!$AG$2:$AL$113,3,FALSE),0)</f>
        <v/>
      </c>
      <c r="NQ48" s="161">
        <f>IFERROR(VLOOKUP(SUBSTITUTE(SUBSTITUTE(SUBSTITUTE($MZ48,"~","~~"),"*","~*"),"?","~?"),'DADOS_MELHORIAS'!$AG$2:$AL$113,3,FALSE),0)</f>
        <v/>
      </c>
      <c r="NR48" s="161">
        <f>IFERROR(VLOOKUP(SUBSTITUTE(SUBSTITUTE(SUBSTITUTE($NA48,"~","~~"),"*","~*"),"?","~?"),'DADOS_MELHORIAS'!$AG$2:$AL$113,3,FALSE),0)</f>
        <v/>
      </c>
      <c r="NS48" s="161">
        <f>IF($MS48=0,0,IF($NJ48=0,0,INDEX($X$2:$X$11,$NJ48)))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IF($NJ48=0,0,IF(INDEX($W$2:$W$11,$NJ48)="",0,IF((COUNTIF(INDEX($EL$2:$EP$13,$MO48,0),INDEX($W$2:$W$11,$NJ48))+COUNTIF(INDEX($QV$2:$QY$13,$MO48,0),INDEX($W$2:$W$11,$NJ48)))=0,1,0)))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1">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f>
        <v/>
      </c>
      <c r="OE48" s="161">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1">
        <f>IF($NJ48=0,0,INDEX($Y$2:$Y$11,$NJ48))</f>
        <v/>
      </c>
      <c r="OG48" s="161">
        <f>IF($NJ48=0,0,INDEX($Z$2:$Z$11,$NJ48))</f>
        <v/>
      </c>
      <c r="OH48" s="161">
        <f>IF($NJ48=0,0,INDEX($AB$2:$AB$11,$NJ48))</f>
        <v/>
      </c>
      <c r="OI48" s="161">
        <f>IFERROR(VLOOKUP(SUBSTITUTE(SUBSTITUTE(SUBSTITUTE($NB48,"~","~~"),"*","~*"),"?","~?"),'DADOS_RESTRICOES'!$M$2:$Q$54,3,FALSE),0)</f>
        <v/>
      </c>
      <c r="OJ48" s="161">
        <f>IFERROR(VLOOKUP(SUBSTITUTE(SUBSTITUTE(SUBSTITUTE($NC48,"~","~~"),"*","~*"),"?","~?"),'DADOS_RESTRICOES'!$M$2:$Q$54,3,FALSE),0)</f>
        <v/>
      </c>
      <c r="OK48" s="161">
        <f>IFERROR(VLOOKUP(SUBSTITUTE(SUBSTITUTE(SUBSTITUTE($NB48,"~","~~"),"*","~*"),"?","~?"),'DADOS_RESTRICOES'!$M$2:$Q$54,2,FALSE),"")</f>
        <v/>
      </c>
      <c r="OL48" s="161">
        <f>IFERROR(VLOOKUP(SUBSTITUTE(SUBSTITUTE(SUBSTITUTE($NC48,"~","~~"),"*","~*"),"?","~?"),'DADOS_RESTRICOES'!$M$2:$Q$54,2,FALSE),"")</f>
        <v/>
      </c>
      <c r="OM48" s="161">
        <f>COUNTIF($NS48:$NW48,1)</f>
        <v/>
      </c>
      <c r="ON48" s="161">
        <f>COUNTIF($NS48:$NW48,2)</f>
        <v/>
      </c>
      <c r="OO48" s="161">
        <f>COUNTIF($NS48:$NW48,3)</f>
        <v/>
      </c>
      <c r="OP48" s="161">
        <f>COUNTIF($NS48:$NW48,4)</f>
        <v/>
      </c>
      <c r="OQ48" s="161">
        <f>COUNTIF($NS48:$NW48,5)</f>
        <v/>
      </c>
      <c r="OR48" s="161">
        <f>COUNTIF($NS48:$NW48,6)</f>
        <v/>
      </c>
      <c r="OS48" s="161">
        <f>COUNTIF($OI48:$OJ48,1)</f>
        <v/>
      </c>
      <c r="OT48" s="161">
        <f>COUNTIF($OI48:$OJ48,2)+$OF48</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IF($MS48=0,0,(IF(COUNTIF($RK48:$RN48,"Salto")&gt;0,1,0)+IF(COUNTIF($RK48:$RN48,"Queima")&gt;0,1,0)+IF(COUNTIF($RK48:$RN48,"Estilhaço")&gt;0,1,0))*FLOOR($PD48/2,1))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dela",IF(COUNTIF($OK48:$OL48,"Atrasar")&gt;0,"Sua Ação Completa",IF(COUNTIF($RK48:$RN48,"Rápido")&gt;0,"Sua Bônus",IF(COUNTIF($RK48:$RN48,"Reação")&gt;0,"Sua Reação","Sua Padrão")))&amp;" + a básica dela"&amp;IF(COUNTIF($RK48:$RN48,"Reação")&gt;0," e a coletiva","")&amp;IF(COUNTIF($OK48:$OL48,"Carregar")&gt;0," · em dois turnos","")))</f>
        <v/>
      </c>
      <c r="QC48" s="161">
        <f>IF($MW48&lt;&gt;"",$MW48,IF($NJ48=0,"",INDEX($AA$2:$AA$11,$NJ48)))</f>
        <v/>
      </c>
      <c r="QD48" s="161">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COUNTIF($RK48:$RN48,"Longe")+3*COUNTIF($RK48:$RN48,"Muito Longe")</f>
        <v/>
      </c>
      <c r="QG48" s="161">
        <f>COUNTIF($RK48:$RN48,"Maior")+3*COUNTIF($RK48:$RN48,"Muito Maior")</f>
        <v/>
      </c>
      <c r="QH48" s="161">
        <f>IF($NJ48=0,0,CHOOSE(1+INDEX($AC$2:$AC$11,$NJ48),0,$QF48,$QG48,$QF48+$QG48))</f>
        <v/>
      </c>
      <c r="QI48" s="161">
        <f>IF($NJ48=0,0,CHOOSE(1+INDEX($AD$2:$AD$11,$NJ48),0,$QF48,$QG48,$QF48+$QG48))</f>
        <v/>
      </c>
      <c r="QJ48" s="161">
        <f>IF(OR($ND48=0,$NJ48=0),"",INDEX($AI$2:$AN$41,($NJ48-1)*4+IF($MS48=0,1,IF($MS48&lt;=5,2,IF($MS48=6,3,4))),1+MIN(5,$QH48))&amp;INDEX($AO$2:$AT$41,($NJ48-1)*4+IF($MS48=0,1,IF($MS48&lt;=5,2,IF($MS48=6,3,4))),1+MIN(5,$QI48))&amp;IF(INDEX($AE$2:$AE$11,$NJ48)=1,IF(COUNTIF($RK48:$RN48,"Mais Um")&gt;0," · +"&amp;COUNTIF($RK48:$RN48,"Mais Um")&amp;IF(COUNTIF($RK48:$RN48,"Mais Um")&gt;1," alvos"," alvo"),"")&amp;IF(COUNTIF($RK48:$RN48,"Rajada")&gt;0,IF($MS48=0,"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IFERROR(MATCH($MU49,$V$2:$V$11,0),0)</f>
        <v/>
      </c>
      <c r="NK49" s="161">
        <f>IFERROR(VLOOKUP(SUBSTITUTE(SUBSTITUTE(SUBSTITUTE($MX49,"~","~~"),"*","~*"),"?","~?"),'DADOS_MELHORIAS'!$AG$2:$AL$113,2,FALSE),"")</f>
        <v/>
      </c>
      <c r="NL49" s="161">
        <f>IFERROR(VLOOKUP(SUBSTITUTE(SUBSTITUTE(SUBSTITUTE($MY49,"~","~~"),"*","~*"),"?","~?"),'DADOS_MELHORIAS'!$AG$2:$AL$113,2,FALSE),"")</f>
        <v/>
      </c>
      <c r="NM49" s="161">
        <f>IFERROR(VLOOKUP(SUBSTITUTE(SUBSTITUTE(SUBSTITUTE($MZ49,"~","~~"),"*","~*"),"?","~?"),'DADOS_MELHORIAS'!$AG$2:$AL$113,2,FALSE),"")</f>
        <v/>
      </c>
      <c r="NN49" s="161">
        <f>IFERROR(VLOOKUP(SUBSTITUTE(SUBSTITUTE(SUBSTITUTE($NA49,"~","~~"),"*","~*"),"?","~?"),'DADOS_MELHORIAS'!$AG$2:$AL$113,2,FALSE),"")</f>
        <v/>
      </c>
      <c r="NO49" s="161">
        <f>IFERROR(VLOOKUP(SUBSTITUTE(SUBSTITUTE(SUBSTITUTE($MX49,"~","~~"),"*","~*"),"?","~?"),'DADOS_MELHORIAS'!$AG$2:$AL$113,3,FALSE),0)</f>
        <v/>
      </c>
      <c r="NP49" s="161">
        <f>IFERROR(VLOOKUP(SUBSTITUTE(SUBSTITUTE(SUBSTITUTE($MY49,"~","~~"),"*","~*"),"?","~?"),'DADOS_MELHORIAS'!$AG$2:$AL$113,3,FALSE),0)</f>
        <v/>
      </c>
      <c r="NQ49" s="161">
        <f>IFERROR(VLOOKUP(SUBSTITUTE(SUBSTITUTE(SUBSTITUTE($MZ49,"~","~~"),"*","~*"),"?","~?"),'DADOS_MELHORIAS'!$AG$2:$AL$113,3,FALSE),0)</f>
        <v/>
      </c>
      <c r="NR49" s="161">
        <f>IFERROR(VLOOKUP(SUBSTITUTE(SUBSTITUTE(SUBSTITUTE($NA49,"~","~~"),"*","~*"),"?","~?"),'DADOS_MELHORIAS'!$AG$2:$AL$113,3,FALSE),0)</f>
        <v/>
      </c>
      <c r="NS49" s="161">
        <f>IF($MS49=0,0,IF($NJ49=0,0,INDEX($X$2:$X$11,$NJ49)))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IF($NJ49=0,0,IF(INDEX($W$2:$W$11,$NJ49)="",0,IF((COUNTIF(INDEX($EL$2:$EP$13,$MO49,0),INDEX($W$2:$W$11,$NJ49))+COUNTIF(INDEX($QV$2:$QY$13,$MO49,0),INDEX($W$2:$W$11,$NJ49)))=0,1,0)))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1">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f>
        <v/>
      </c>
      <c r="OE49" s="161">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1">
        <f>IF($NJ49=0,0,INDEX($Y$2:$Y$11,$NJ49))</f>
        <v/>
      </c>
      <c r="OG49" s="161">
        <f>IF($NJ49=0,0,INDEX($Z$2:$Z$11,$NJ49))</f>
        <v/>
      </c>
      <c r="OH49" s="161">
        <f>IF($NJ49=0,0,INDEX($AB$2:$AB$11,$NJ49))</f>
        <v/>
      </c>
      <c r="OI49" s="161">
        <f>IFERROR(VLOOKUP(SUBSTITUTE(SUBSTITUTE(SUBSTITUTE($NB49,"~","~~"),"*","~*"),"?","~?"),'DADOS_RESTRICOES'!$M$2:$Q$54,3,FALSE),0)</f>
        <v/>
      </c>
      <c r="OJ49" s="161">
        <f>IFERROR(VLOOKUP(SUBSTITUTE(SUBSTITUTE(SUBSTITUTE($NC49,"~","~~"),"*","~*"),"?","~?"),'DADOS_RESTRICOES'!$M$2:$Q$54,3,FALSE),0)</f>
        <v/>
      </c>
      <c r="OK49" s="161">
        <f>IFERROR(VLOOKUP(SUBSTITUTE(SUBSTITUTE(SUBSTITUTE($NB49,"~","~~"),"*","~*"),"?","~?"),'DADOS_RESTRICOES'!$M$2:$Q$54,2,FALSE),"")</f>
        <v/>
      </c>
      <c r="OL49" s="161">
        <f>IFERROR(VLOOKUP(SUBSTITUTE(SUBSTITUTE(SUBSTITUTE($NC49,"~","~~"),"*","~*"),"?","~?"),'DADOS_RESTRICOES'!$M$2:$Q$54,2,FALSE),"")</f>
        <v/>
      </c>
      <c r="OM49" s="161">
        <f>COUNTIF($NS49:$NW49,1)</f>
        <v/>
      </c>
      <c r="ON49" s="161">
        <f>COUNTIF($NS49:$NW49,2)</f>
        <v/>
      </c>
      <c r="OO49" s="161">
        <f>COUNTIF($NS49:$NW49,3)</f>
        <v/>
      </c>
      <c r="OP49" s="161">
        <f>COUNTIF($NS49:$NW49,4)</f>
        <v/>
      </c>
      <c r="OQ49" s="161">
        <f>COUNTIF($NS49:$NW49,5)</f>
        <v/>
      </c>
      <c r="OR49" s="161">
        <f>COUNTIF($NS49:$NW49,6)</f>
        <v/>
      </c>
      <c r="OS49" s="161">
        <f>COUNTIF($OI49:$OJ49,1)</f>
        <v/>
      </c>
      <c r="OT49" s="161">
        <f>COUNTIF($OI49:$OJ49,2)+$OF49</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IF($MS49=0,0,(IF(COUNTIF($RK49:$RN49,"Salto")&gt;0,1,0)+IF(COUNTIF($RK49:$RN49,"Queima")&gt;0,1,0)+IF(COUNTIF($RK49:$RN49,"Estilhaço")&gt;0,1,0))*FLOOR($PD49/2,1))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dela",IF(COUNTIF($OK49:$OL49,"Atrasar")&gt;0,"Sua Ação Completa",IF(COUNTIF($RK49:$RN49,"Rápido")&gt;0,"Sua Bônus",IF(COUNTIF($RK49:$RN49,"Reação")&gt;0,"Sua Reação","Sua Padrão")))&amp;" + a básica dela"&amp;IF(COUNTIF($RK49:$RN49,"Reação")&gt;0," e a coletiva","")&amp;IF(COUNTIF($OK49:$OL49,"Carregar")&gt;0," · em dois turnos","")))</f>
        <v/>
      </c>
      <c r="QC49" s="161">
        <f>IF($MW49&lt;&gt;"",$MW49,IF($NJ49=0,"",INDEX($AA$2:$AA$11,$NJ49)))</f>
        <v/>
      </c>
      <c r="QD49" s="161">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COUNTIF($RK49:$RN49,"Longe")+3*COUNTIF($RK49:$RN49,"Muito Longe")</f>
        <v/>
      </c>
      <c r="QG49" s="161">
        <f>COUNTIF($RK49:$RN49,"Maior")+3*COUNTIF($RK49:$RN49,"Muito Maior")</f>
        <v/>
      </c>
      <c r="QH49" s="161">
        <f>IF($NJ49=0,0,CHOOSE(1+INDEX($AC$2:$AC$11,$NJ49),0,$QF49,$QG49,$QF49+$QG49))</f>
        <v/>
      </c>
      <c r="QI49" s="161">
        <f>IF($NJ49=0,0,CHOOSE(1+INDEX($AD$2:$AD$11,$NJ49),0,$QF49,$QG49,$QF49+$QG49))</f>
        <v/>
      </c>
      <c r="QJ49" s="161">
        <f>IF(OR($ND49=0,$NJ49=0),"",INDEX($AI$2:$AN$41,($NJ49-1)*4+IF($MS49=0,1,IF($MS49&lt;=5,2,IF($MS49=6,3,4))),1+MIN(5,$QH49))&amp;INDEX($AO$2:$AT$41,($NJ49-1)*4+IF($MS49=0,1,IF($MS49&lt;=5,2,IF($MS49=6,3,4))),1+MIN(5,$QI49))&amp;IF(INDEX($AE$2:$AE$11,$NJ49)=1,IF(COUNTIF($RK49:$RN49,"Mais Um")&gt;0," · +"&amp;COUNTIF($RK49:$RN49,"Mais Um")&amp;IF(COUNTIF($RK49:$RN49,"Mais Um")&gt;1," alvos"," alvo"),"")&amp;IF(COUNTIF($RK49:$RN49,"Rajada")&gt;0,IF($MS49=0,"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IFERROR(MATCH($MU50,$V$2:$V$11,0),0)</f>
        <v/>
      </c>
      <c r="NK50" s="161">
        <f>IFERROR(VLOOKUP(SUBSTITUTE(SUBSTITUTE(SUBSTITUTE($MX50,"~","~~"),"*","~*"),"?","~?"),'DADOS_MELHORIAS'!$AG$2:$AL$113,2,FALSE),"")</f>
        <v/>
      </c>
      <c r="NL50" s="161">
        <f>IFERROR(VLOOKUP(SUBSTITUTE(SUBSTITUTE(SUBSTITUTE($MY50,"~","~~"),"*","~*"),"?","~?"),'DADOS_MELHORIAS'!$AG$2:$AL$113,2,FALSE),"")</f>
        <v/>
      </c>
      <c r="NM50" s="161">
        <f>IFERROR(VLOOKUP(SUBSTITUTE(SUBSTITUTE(SUBSTITUTE($MZ50,"~","~~"),"*","~*"),"?","~?"),'DADOS_MELHORIAS'!$AG$2:$AL$113,2,FALSE),"")</f>
        <v/>
      </c>
      <c r="NN50" s="161">
        <f>IFERROR(VLOOKUP(SUBSTITUTE(SUBSTITUTE(SUBSTITUTE($NA50,"~","~~"),"*","~*"),"?","~?"),'DADOS_MELHORIAS'!$AG$2:$AL$113,2,FALSE),"")</f>
        <v/>
      </c>
      <c r="NO50" s="161">
        <f>IFERROR(VLOOKUP(SUBSTITUTE(SUBSTITUTE(SUBSTITUTE($MX50,"~","~~"),"*","~*"),"?","~?"),'DADOS_MELHORIAS'!$AG$2:$AL$113,3,FALSE),0)</f>
        <v/>
      </c>
      <c r="NP50" s="161">
        <f>IFERROR(VLOOKUP(SUBSTITUTE(SUBSTITUTE(SUBSTITUTE($MY50,"~","~~"),"*","~*"),"?","~?"),'DADOS_MELHORIAS'!$AG$2:$AL$113,3,FALSE),0)</f>
        <v/>
      </c>
      <c r="NQ50" s="161">
        <f>IFERROR(VLOOKUP(SUBSTITUTE(SUBSTITUTE(SUBSTITUTE($MZ50,"~","~~"),"*","~*"),"?","~?"),'DADOS_MELHORIAS'!$AG$2:$AL$113,3,FALSE),0)</f>
        <v/>
      </c>
      <c r="NR50" s="161">
        <f>IFERROR(VLOOKUP(SUBSTITUTE(SUBSTITUTE(SUBSTITUTE($NA50,"~","~~"),"*","~*"),"?","~?"),'DADOS_MELHORIAS'!$AG$2:$AL$113,3,FALSE),0)</f>
        <v/>
      </c>
      <c r="NS50" s="161">
        <f>IF($MS50=0,0,IF($NJ50=0,0,INDEX($X$2:$X$11,$NJ50)))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IF($NJ50=0,0,IF(INDEX($W$2:$W$11,$NJ50)="",0,IF((COUNTIF(INDEX($EL$2:$EP$13,$MO50,0),INDEX($W$2:$W$11,$NJ50))+COUNTIF(INDEX($QV$2:$QY$13,$MO50,0),INDEX($W$2:$W$11,$NJ50)))=0,1,0)))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1">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f>
        <v/>
      </c>
      <c r="OE50" s="161">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1">
        <f>IF($NJ50=0,0,INDEX($Y$2:$Y$11,$NJ50))</f>
        <v/>
      </c>
      <c r="OG50" s="161">
        <f>IF($NJ50=0,0,INDEX($Z$2:$Z$11,$NJ50))</f>
        <v/>
      </c>
      <c r="OH50" s="161">
        <f>IF($NJ50=0,0,INDEX($AB$2:$AB$11,$NJ50))</f>
        <v/>
      </c>
      <c r="OI50" s="161">
        <f>IFERROR(VLOOKUP(SUBSTITUTE(SUBSTITUTE(SUBSTITUTE($NB50,"~","~~"),"*","~*"),"?","~?"),'DADOS_RESTRICOES'!$M$2:$Q$54,3,FALSE),0)</f>
        <v/>
      </c>
      <c r="OJ50" s="161">
        <f>IFERROR(VLOOKUP(SUBSTITUTE(SUBSTITUTE(SUBSTITUTE($NC50,"~","~~"),"*","~*"),"?","~?"),'DADOS_RESTRICOES'!$M$2:$Q$54,3,FALSE),0)</f>
        <v/>
      </c>
      <c r="OK50" s="161">
        <f>IFERROR(VLOOKUP(SUBSTITUTE(SUBSTITUTE(SUBSTITUTE($NB50,"~","~~"),"*","~*"),"?","~?"),'DADOS_RESTRICOES'!$M$2:$Q$54,2,FALSE),"")</f>
        <v/>
      </c>
      <c r="OL50" s="161">
        <f>IFERROR(VLOOKUP(SUBSTITUTE(SUBSTITUTE(SUBSTITUTE($NC50,"~","~~"),"*","~*"),"?","~?"),'DADOS_RESTRICOES'!$M$2:$Q$54,2,FALSE),"")</f>
        <v/>
      </c>
      <c r="OM50" s="161">
        <f>COUNTIF($NS50:$NW50,1)</f>
        <v/>
      </c>
      <c r="ON50" s="161">
        <f>COUNTIF($NS50:$NW50,2)</f>
        <v/>
      </c>
      <c r="OO50" s="161">
        <f>COUNTIF($NS50:$NW50,3)</f>
        <v/>
      </c>
      <c r="OP50" s="161">
        <f>COUNTIF($NS50:$NW50,4)</f>
        <v/>
      </c>
      <c r="OQ50" s="161">
        <f>COUNTIF($NS50:$NW50,5)</f>
        <v/>
      </c>
      <c r="OR50" s="161">
        <f>COUNTIF($NS50:$NW50,6)</f>
        <v/>
      </c>
      <c r="OS50" s="161">
        <f>COUNTIF($OI50:$OJ50,1)</f>
        <v/>
      </c>
      <c r="OT50" s="161">
        <f>COUNTIF($OI50:$OJ50,2)+$OF50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IF($MS50=0,0,(IF(COUNTIF($RK50:$RN50,"Salto")&gt;0,1,0)+IF(COUNTIF($RK50:$RN50,"Queima")&gt;0,1,0)+IF(COUNTIF($RK50:$RN50,"Estilhaço")&gt;0,1,0))*FLOOR($PD50/2,1))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dela",IF(COUNTIF($OK50:$OL50,"Atrasar")&gt;0,"Sua Ação Completa",IF(COUNTIF($RK50:$RN50,"Rápido")&gt;0,"Sua Bônus",IF(COUNTIF($RK50:$RN50,"Reação")&gt;0,"Sua Reação","Sua Padrão")))&amp;" + a básica dela"&amp;IF(COUNTIF($RK50:$RN50,"Reação")&gt;0," e a coletiva","")&amp;IF(COUNTIF($OK50:$OL50,"Carregar")&gt;0," · em dois turnos","")))</f>
        <v/>
      </c>
      <c r="QC50" s="161">
        <f>IF($MW50&lt;&gt;"",$MW50,IF($NJ50=0,"",INDEX($AA$2:$AA$11,$NJ50)))</f>
        <v/>
      </c>
      <c r="QD50" s="161">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COUNTIF($RK50:$RN50,"Longe")+3*COUNTIF($RK50:$RN50,"Muito Longe")</f>
        <v/>
      </c>
      <c r="QG50" s="161">
        <f>COUNTIF($RK50:$RN50,"Maior")+3*COUNTIF($RK50:$RN50,"Muito Maior")</f>
        <v/>
      </c>
      <c r="QH50" s="161">
        <f>IF($NJ50=0,0,CHOOSE(1+INDEX($AC$2:$AC$11,$NJ50),0,$QF50,$QG50,$QF50+$QG50))</f>
        <v/>
      </c>
      <c r="QI50" s="161">
        <f>IF($NJ50=0,0,CHOOSE(1+INDEX($AD$2:$AD$11,$NJ50),0,$QF50,$QG50,$QF50+$QG50))</f>
        <v/>
      </c>
      <c r="QJ50" s="161">
        <f>IF(OR($ND50=0,$NJ50=0),"",INDEX($AI$2:$AN$41,($NJ50-1)*4+IF($MS50=0,1,IF($MS50&lt;=5,2,IF($MS50=6,3,4))),1+MIN(5,$QH50))&amp;INDEX($AO$2:$AT$41,($NJ50-1)*4+IF($MS50=0,1,IF($MS50&lt;=5,2,IF($MS50=6,3,4))),1+MIN(5,$QI50))&amp;IF(INDEX($AE$2:$AE$11,$NJ50)=1,IF(COUNTIF($RK50:$RN50,"Mais Um")&gt;0," · +"&amp;COUNTIF($RK50:$RN50,"Mais Um")&amp;IF(COUNTIF($RK50:$RN50,"Mais Um")&gt;1," alvos"," alvo"),"")&amp;IF(COUNTIF($RK50:$RN50,"Rajada")&gt;0,IF($MS50=0,"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IFERROR(MATCH($MU51,$V$2:$V$11,0),0)</f>
        <v/>
      </c>
      <c r="NK51" s="161">
        <f>IFERROR(VLOOKUP(SUBSTITUTE(SUBSTITUTE(SUBSTITUTE($MX51,"~","~~"),"*","~*"),"?","~?"),'DADOS_MELHORIAS'!$AG$2:$AL$113,2,FALSE),"")</f>
        <v/>
      </c>
      <c r="NL51" s="161">
        <f>IFERROR(VLOOKUP(SUBSTITUTE(SUBSTITUTE(SUBSTITUTE($MY51,"~","~~"),"*","~*"),"?","~?"),'DADOS_MELHORIAS'!$AG$2:$AL$113,2,FALSE),"")</f>
        <v/>
      </c>
      <c r="NM51" s="161">
        <f>IFERROR(VLOOKUP(SUBSTITUTE(SUBSTITUTE(SUBSTITUTE($MZ51,"~","~~"),"*","~*"),"?","~?"),'DADOS_MELHORIAS'!$AG$2:$AL$113,2,FALSE),"")</f>
        <v/>
      </c>
      <c r="NN51" s="161">
        <f>IFERROR(VLOOKUP(SUBSTITUTE(SUBSTITUTE(SUBSTITUTE($NA51,"~","~~"),"*","~*"),"?","~?"),'DADOS_MELHORIAS'!$AG$2:$AL$113,2,FALSE),"")</f>
        <v/>
      </c>
      <c r="NO51" s="161">
        <f>IFERROR(VLOOKUP(SUBSTITUTE(SUBSTITUTE(SUBSTITUTE($MX51,"~","~~"),"*","~*"),"?","~?"),'DADOS_MELHORIAS'!$AG$2:$AL$113,3,FALSE),0)</f>
        <v/>
      </c>
      <c r="NP51" s="161">
        <f>IFERROR(VLOOKUP(SUBSTITUTE(SUBSTITUTE(SUBSTITUTE($MY51,"~","~~"),"*","~*"),"?","~?"),'DADOS_MELHORIAS'!$AG$2:$AL$113,3,FALSE),0)</f>
        <v/>
      </c>
      <c r="NQ51" s="161">
        <f>IFERROR(VLOOKUP(SUBSTITUTE(SUBSTITUTE(SUBSTITUTE($MZ51,"~","~~"),"*","~*"),"?","~?"),'DADOS_MELHORIAS'!$AG$2:$AL$113,3,FALSE),0)</f>
        <v/>
      </c>
      <c r="NR51" s="161">
        <f>IFERROR(VLOOKUP(SUBSTITUTE(SUBSTITUTE(SUBSTITUTE($NA51,"~","~~"),"*","~*"),"?","~?"),'DADOS_MELHORIAS'!$AG$2:$AL$113,3,FALSE),0)</f>
        <v/>
      </c>
      <c r="NS51" s="161">
        <f>IF($MS51=0,0,IF($NJ51=0,0,INDEX($X$2:$X$11,$NJ51)))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IF($NJ51=0,0,IF(INDEX($W$2:$W$11,$NJ51)="",0,IF((COUNTIF(INDEX($EL$2:$EP$13,$MO51,0),INDEX($W$2:$W$11,$NJ51))+COUNTIF(INDEX($QV$2:$QY$13,$MO51,0),INDEX($W$2:$W$11,$NJ51)))=0,1,0)))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1">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f>
        <v/>
      </c>
      <c r="OE51" s="161">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1">
        <f>IF($NJ51=0,0,INDEX($Y$2:$Y$11,$NJ51))</f>
        <v/>
      </c>
      <c r="OG51" s="161">
        <f>IF($NJ51=0,0,INDEX($Z$2:$Z$11,$NJ51))</f>
        <v/>
      </c>
      <c r="OH51" s="161">
        <f>IF($NJ51=0,0,INDEX($AB$2:$AB$11,$NJ51))</f>
        <v/>
      </c>
      <c r="OI51" s="161">
        <f>IFERROR(VLOOKUP(SUBSTITUTE(SUBSTITUTE(SUBSTITUTE($NB51,"~","~~"),"*","~*"),"?","~?"),'DADOS_RESTRICOES'!$M$2:$Q$54,3,FALSE),0)</f>
        <v/>
      </c>
      <c r="OJ51" s="161">
        <f>IFERROR(VLOOKUP(SUBSTITUTE(SUBSTITUTE(SUBSTITUTE($NC51,"~","~~"),"*","~*"),"?","~?"),'DADOS_RESTRICOES'!$M$2:$Q$54,3,FALSE),0)</f>
        <v/>
      </c>
      <c r="OK51" s="161">
        <f>IFERROR(VLOOKUP(SUBSTITUTE(SUBSTITUTE(SUBSTITUTE($NB51,"~","~~"),"*","~*"),"?","~?"),'DADOS_RESTRICOES'!$M$2:$Q$54,2,FALSE),"")</f>
        <v/>
      </c>
      <c r="OL51" s="161">
        <f>IFERROR(VLOOKUP(SUBSTITUTE(SUBSTITUTE(SUBSTITUTE($NC51,"~","~~"),"*","~*"),"?","~?"),'DADOS_RESTRICOES'!$M$2:$Q$54,2,FALSE),"")</f>
        <v/>
      </c>
      <c r="OM51" s="161">
        <f>COUNTIF($NS51:$NW51,1)</f>
        <v/>
      </c>
      <c r="ON51" s="161">
        <f>COUNTIF($NS51:$NW51,2)</f>
        <v/>
      </c>
      <c r="OO51" s="161">
        <f>COUNTIF($NS51:$NW51,3)</f>
        <v/>
      </c>
      <c r="OP51" s="161">
        <f>COUNTIF($NS51:$NW51,4)</f>
        <v/>
      </c>
      <c r="OQ51" s="161">
        <f>COUNTIF($NS51:$NW51,5)</f>
        <v/>
      </c>
      <c r="OR51" s="161">
        <f>COUNTIF($NS51:$NW51,6)</f>
        <v/>
      </c>
      <c r="OS51" s="161">
        <f>COUNTIF($OI51:$OJ51,1)</f>
        <v/>
      </c>
      <c r="OT51" s="161">
        <f>COUNTIF($OI51:$OJ51,2)+$OF51</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IF($MS51=0,0,(IF(COUNTIF($RK51:$RN51,"Salto")&gt;0,1,0)+IF(COUNTIF($RK51:$RN51,"Queima")&gt;0,1,0)+IF(COUNTIF($RK51:$RN51,"Estilhaço")&gt;0,1,0))*FLOOR($PD51/2,1))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dela",IF(COUNTIF($OK51:$OL51,"Atrasar")&gt;0,"Sua Ação Completa",IF(COUNTIF($RK51:$RN51,"Rápido")&gt;0,"Sua Bônus",IF(COUNTIF($RK51:$RN51,"Reação")&gt;0,"Sua Reação","Sua Padrão")))&amp;" + a básica dela"&amp;IF(COUNTIF($RK51:$RN51,"Reação")&gt;0," e a coletiva","")&amp;IF(COUNTIF($OK51:$OL51,"Carregar")&gt;0," · em dois turnos","")))</f>
        <v/>
      </c>
      <c r="QC51" s="161">
        <f>IF($MW51&lt;&gt;"",$MW51,IF($NJ51=0,"",INDEX($AA$2:$AA$11,$NJ51)))</f>
        <v/>
      </c>
      <c r="QD51" s="161">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COUNTIF($RK51:$RN51,"Longe")+3*COUNTIF($RK51:$RN51,"Muito Longe")</f>
        <v/>
      </c>
      <c r="QG51" s="161">
        <f>COUNTIF($RK51:$RN51,"Maior")+3*COUNTIF($RK51:$RN51,"Muito Maior")</f>
        <v/>
      </c>
      <c r="QH51" s="161">
        <f>IF($NJ51=0,0,CHOOSE(1+INDEX($AC$2:$AC$11,$NJ51),0,$QF51,$QG51,$QF51+$QG51))</f>
        <v/>
      </c>
      <c r="QI51" s="161">
        <f>IF($NJ51=0,0,CHOOSE(1+INDEX($AD$2:$AD$11,$NJ51),0,$QF51,$QG51,$QF51+$QG51))</f>
        <v/>
      </c>
      <c r="QJ51" s="161">
        <f>IF(OR($ND51=0,$NJ51=0),"",INDEX($AI$2:$AN$41,($NJ51-1)*4+IF($MS51=0,1,IF($MS51&lt;=5,2,IF($MS51=6,3,4))),1+MIN(5,$QH51))&amp;INDEX($AO$2:$AT$41,($NJ51-1)*4+IF($MS51=0,1,IF($MS51&lt;=5,2,IF($MS51=6,3,4))),1+MIN(5,$QI51))&amp;IF(INDEX($AE$2:$AE$11,$NJ51)=1,IF(COUNTIF($RK51:$RN51,"Mais Um")&gt;0," · +"&amp;COUNTIF($RK51:$RN51,"Mais Um")&amp;IF(COUNTIF($RK51:$RN51,"Mais Um")&gt;1," alvos"," alvo"),"")&amp;IF(COUNTIF($RK51:$RN51,"Rajada")&gt;0,IF($MS51=0,"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IFERROR(MATCH($MU52,$V$2:$V$11,0),0)</f>
        <v/>
      </c>
      <c r="NK52" s="161">
        <f>IFERROR(VLOOKUP(SUBSTITUTE(SUBSTITUTE(SUBSTITUTE($MX52,"~","~~"),"*","~*"),"?","~?"),'DADOS_MELHORIAS'!$AG$2:$AL$113,2,FALSE),"")</f>
        <v/>
      </c>
      <c r="NL52" s="161">
        <f>IFERROR(VLOOKUP(SUBSTITUTE(SUBSTITUTE(SUBSTITUTE($MY52,"~","~~"),"*","~*"),"?","~?"),'DADOS_MELHORIAS'!$AG$2:$AL$113,2,FALSE),"")</f>
        <v/>
      </c>
      <c r="NM52" s="161">
        <f>IFERROR(VLOOKUP(SUBSTITUTE(SUBSTITUTE(SUBSTITUTE($MZ52,"~","~~"),"*","~*"),"?","~?"),'DADOS_MELHORIAS'!$AG$2:$AL$113,2,FALSE),"")</f>
        <v/>
      </c>
      <c r="NN52" s="161">
        <f>IFERROR(VLOOKUP(SUBSTITUTE(SUBSTITUTE(SUBSTITUTE($NA52,"~","~~"),"*","~*"),"?","~?"),'DADOS_MELHORIAS'!$AG$2:$AL$113,2,FALSE),"")</f>
        <v/>
      </c>
      <c r="NO52" s="161">
        <f>IFERROR(VLOOKUP(SUBSTITUTE(SUBSTITUTE(SUBSTITUTE($MX52,"~","~~"),"*","~*"),"?","~?"),'DADOS_MELHORIAS'!$AG$2:$AL$113,3,FALSE),0)</f>
        <v/>
      </c>
      <c r="NP52" s="161">
        <f>IFERROR(VLOOKUP(SUBSTITUTE(SUBSTITUTE(SUBSTITUTE($MY52,"~","~~"),"*","~*"),"?","~?"),'DADOS_MELHORIAS'!$AG$2:$AL$113,3,FALSE),0)</f>
        <v/>
      </c>
      <c r="NQ52" s="161">
        <f>IFERROR(VLOOKUP(SUBSTITUTE(SUBSTITUTE(SUBSTITUTE($MZ52,"~","~~"),"*","~*"),"?","~?"),'DADOS_MELHORIAS'!$AG$2:$AL$113,3,FALSE),0)</f>
        <v/>
      </c>
      <c r="NR52" s="161">
        <f>IFERROR(VLOOKUP(SUBSTITUTE(SUBSTITUTE(SUBSTITUTE($NA52,"~","~~"),"*","~*"),"?","~?"),'DADOS_MELHORIAS'!$AG$2:$AL$113,3,FALSE),0)</f>
        <v/>
      </c>
      <c r="NS52" s="161">
        <f>IF($MS52=0,0,IF($NJ52=0,0,INDEX($X$2:$X$11,$NJ52)))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IF($NJ52=0,0,IF(INDEX($W$2:$W$11,$NJ52)="",0,IF((COUNTIF(INDEX($EL$2:$EP$13,$MO52,0),INDEX($W$2:$W$11,$NJ52))+COUNTIF(INDEX($QV$2:$QY$13,$MO52,0),INDEX($W$2:$W$11,$NJ52)))=0,1,0)))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1">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f>
        <v/>
      </c>
      <c r="OE52" s="161">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1">
        <f>IF($NJ52=0,0,INDEX($Y$2:$Y$11,$NJ52))</f>
        <v/>
      </c>
      <c r="OG52" s="161">
        <f>IF($NJ52=0,0,INDEX($Z$2:$Z$11,$NJ52))</f>
        <v/>
      </c>
      <c r="OH52" s="161">
        <f>IF($NJ52=0,0,INDEX($AB$2:$AB$11,$NJ52))</f>
        <v/>
      </c>
      <c r="OI52" s="161">
        <f>IFERROR(VLOOKUP(SUBSTITUTE(SUBSTITUTE(SUBSTITUTE($NB52,"~","~~"),"*","~*"),"?","~?"),'DADOS_RESTRICOES'!$M$2:$Q$54,3,FALSE),0)</f>
        <v/>
      </c>
      <c r="OJ52" s="161">
        <f>IFERROR(VLOOKUP(SUBSTITUTE(SUBSTITUTE(SUBSTITUTE($NC52,"~","~~"),"*","~*"),"?","~?"),'DADOS_RESTRICOES'!$M$2:$Q$54,3,FALSE),0)</f>
        <v/>
      </c>
      <c r="OK52" s="161">
        <f>IFERROR(VLOOKUP(SUBSTITUTE(SUBSTITUTE(SUBSTITUTE($NB52,"~","~~"),"*","~*"),"?","~?"),'DADOS_RESTRICOES'!$M$2:$Q$54,2,FALSE),"")</f>
        <v/>
      </c>
      <c r="OL52" s="161">
        <f>IFERROR(VLOOKUP(SUBSTITUTE(SUBSTITUTE(SUBSTITUTE($NC52,"~","~~"),"*","~*"),"?","~?"),'DADOS_RESTRICOES'!$M$2:$Q$54,2,FALSE),"")</f>
        <v/>
      </c>
      <c r="OM52" s="161">
        <f>COUNTIF($NS52:$NW52,1)</f>
        <v/>
      </c>
      <c r="ON52" s="161">
        <f>COUNTIF($NS52:$NW52,2)</f>
        <v/>
      </c>
      <c r="OO52" s="161">
        <f>COUNTIF($NS52:$NW52,3)</f>
        <v/>
      </c>
      <c r="OP52" s="161">
        <f>COUNTIF($NS52:$NW52,4)</f>
        <v/>
      </c>
      <c r="OQ52" s="161">
        <f>COUNTIF($NS52:$NW52,5)</f>
        <v/>
      </c>
      <c r="OR52" s="161">
        <f>COUNTIF($NS52:$NW52,6)</f>
        <v/>
      </c>
      <c r="OS52" s="161">
        <f>COUNTIF($OI52:$OJ52,1)</f>
        <v/>
      </c>
      <c r="OT52" s="161">
        <f>COUNTIF($OI52:$OJ52,2)+$OF52</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IF($MS52=0,0,(IF(COUNTIF($RK52:$RN52,"Salto")&gt;0,1,0)+IF(COUNTIF($RK52:$RN52,"Queima")&gt;0,1,0)+IF(COUNTIF($RK52:$RN52,"Estilhaço")&gt;0,1,0))*FLOOR($PD52/2,1))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dela",IF(COUNTIF($OK52:$OL52,"Atrasar")&gt;0,"Sua Ação Completa",IF(COUNTIF($RK52:$RN52,"Rápido")&gt;0,"Sua Bônus",IF(COUNTIF($RK52:$RN52,"Reação")&gt;0,"Sua Reação","Sua Padrão")))&amp;" + a básica dela"&amp;IF(COUNTIF($RK52:$RN52,"Reação")&gt;0," e a coletiva","")&amp;IF(COUNTIF($OK52:$OL52,"Carregar")&gt;0," · em dois turnos","")))</f>
        <v/>
      </c>
      <c r="QC52" s="161">
        <f>IF($MW52&lt;&gt;"",$MW52,IF($NJ52=0,"",INDEX($AA$2:$AA$11,$NJ52)))</f>
        <v/>
      </c>
      <c r="QD52" s="161">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COUNTIF($RK52:$RN52,"Longe")+3*COUNTIF($RK52:$RN52,"Muito Longe")</f>
        <v/>
      </c>
      <c r="QG52" s="161">
        <f>COUNTIF($RK52:$RN52,"Maior")+3*COUNTIF($RK52:$RN52,"Muito Maior")</f>
        <v/>
      </c>
      <c r="QH52" s="161">
        <f>IF($NJ52=0,0,CHOOSE(1+INDEX($AC$2:$AC$11,$NJ52),0,$QF52,$QG52,$QF52+$QG52))</f>
        <v/>
      </c>
      <c r="QI52" s="161">
        <f>IF($NJ52=0,0,CHOOSE(1+INDEX($AD$2:$AD$11,$NJ52),0,$QF52,$QG52,$QF52+$QG52))</f>
        <v/>
      </c>
      <c r="QJ52" s="161">
        <f>IF(OR($ND52=0,$NJ52=0),"",INDEX($AI$2:$AN$41,($NJ52-1)*4+IF($MS52=0,1,IF($MS52&lt;=5,2,IF($MS52=6,3,4))),1+MIN(5,$QH52))&amp;INDEX($AO$2:$AT$41,($NJ52-1)*4+IF($MS52=0,1,IF($MS52&lt;=5,2,IF($MS52=6,3,4))),1+MIN(5,$QI52))&amp;IF(INDEX($AE$2:$AE$11,$NJ52)=1,IF(COUNTIF($RK52:$RN52,"Mais Um")&gt;0," · +"&amp;COUNTIF($RK52:$RN52,"Mais Um")&amp;IF(COUNTIF($RK52:$RN52,"Mais Um")&gt;1," alvos"," alvo"),"")&amp;IF(COUNTIF($RK52:$RN52,"Rajada")&gt;0,IF($MS52=0,"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IFERROR(MATCH($MU53,$V$2:$V$11,0),0)</f>
        <v/>
      </c>
      <c r="NK53" s="161">
        <f>IFERROR(VLOOKUP(SUBSTITUTE(SUBSTITUTE(SUBSTITUTE($MX53,"~","~~"),"*","~*"),"?","~?"),'DADOS_MELHORIAS'!$AG$2:$AL$113,2,FALSE),"")</f>
        <v/>
      </c>
      <c r="NL53" s="161">
        <f>IFERROR(VLOOKUP(SUBSTITUTE(SUBSTITUTE(SUBSTITUTE($MY53,"~","~~"),"*","~*"),"?","~?"),'DADOS_MELHORIAS'!$AG$2:$AL$113,2,FALSE),"")</f>
        <v/>
      </c>
      <c r="NM53" s="161">
        <f>IFERROR(VLOOKUP(SUBSTITUTE(SUBSTITUTE(SUBSTITUTE($MZ53,"~","~~"),"*","~*"),"?","~?"),'DADOS_MELHORIAS'!$AG$2:$AL$113,2,FALSE),"")</f>
        <v/>
      </c>
      <c r="NN53" s="161">
        <f>IFERROR(VLOOKUP(SUBSTITUTE(SUBSTITUTE(SUBSTITUTE($NA53,"~","~~"),"*","~*"),"?","~?"),'DADOS_MELHORIAS'!$AG$2:$AL$113,2,FALSE),"")</f>
        <v/>
      </c>
      <c r="NO53" s="161">
        <f>IFERROR(VLOOKUP(SUBSTITUTE(SUBSTITUTE(SUBSTITUTE($MX53,"~","~~"),"*","~*"),"?","~?"),'DADOS_MELHORIAS'!$AG$2:$AL$113,3,FALSE),0)</f>
        <v/>
      </c>
      <c r="NP53" s="161">
        <f>IFERROR(VLOOKUP(SUBSTITUTE(SUBSTITUTE(SUBSTITUTE($MY53,"~","~~"),"*","~*"),"?","~?"),'DADOS_MELHORIAS'!$AG$2:$AL$113,3,FALSE),0)</f>
        <v/>
      </c>
      <c r="NQ53" s="161">
        <f>IFERROR(VLOOKUP(SUBSTITUTE(SUBSTITUTE(SUBSTITUTE($MZ53,"~","~~"),"*","~*"),"?","~?"),'DADOS_MELHORIAS'!$AG$2:$AL$113,3,FALSE),0)</f>
        <v/>
      </c>
      <c r="NR53" s="161">
        <f>IFERROR(VLOOKUP(SUBSTITUTE(SUBSTITUTE(SUBSTITUTE($NA53,"~","~~"),"*","~*"),"?","~?"),'DADOS_MELHORIAS'!$AG$2:$AL$113,3,FALSE),0)</f>
        <v/>
      </c>
      <c r="NS53" s="161">
        <f>IF($MS53=0,0,IF($NJ53=0,0,INDEX($X$2:$X$11,$NJ53)))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IF($NJ53=0,0,IF(INDEX($W$2:$W$11,$NJ53)="",0,IF((COUNTIF(INDEX($EL$2:$EP$13,$MO53,0),INDEX($W$2:$W$11,$NJ53))+COUNTIF(INDEX($QV$2:$QY$13,$MO53,0),INDEX($W$2:$W$11,$NJ53)))=0,1,0)))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1">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f>
        <v/>
      </c>
      <c r="OE53" s="161">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1">
        <f>IF($NJ53=0,0,INDEX($Y$2:$Y$11,$NJ53))</f>
        <v/>
      </c>
      <c r="OG53" s="161">
        <f>IF($NJ53=0,0,INDEX($Z$2:$Z$11,$NJ53))</f>
        <v/>
      </c>
      <c r="OH53" s="161">
        <f>IF($NJ53=0,0,INDEX($AB$2:$AB$11,$NJ53))</f>
        <v/>
      </c>
      <c r="OI53" s="161">
        <f>IFERROR(VLOOKUP(SUBSTITUTE(SUBSTITUTE(SUBSTITUTE($NB53,"~","~~"),"*","~*"),"?","~?"),'DADOS_RESTRICOES'!$M$2:$Q$54,3,FALSE),0)</f>
        <v/>
      </c>
      <c r="OJ53" s="161">
        <f>IFERROR(VLOOKUP(SUBSTITUTE(SUBSTITUTE(SUBSTITUTE($NC53,"~","~~"),"*","~*"),"?","~?"),'DADOS_RESTRICOES'!$M$2:$Q$54,3,FALSE),0)</f>
        <v/>
      </c>
      <c r="OK53" s="161">
        <f>IFERROR(VLOOKUP(SUBSTITUTE(SUBSTITUTE(SUBSTITUTE($NB53,"~","~~"),"*","~*"),"?","~?"),'DADOS_RESTRICOES'!$M$2:$Q$54,2,FALSE),"")</f>
        <v/>
      </c>
      <c r="OL53" s="161">
        <f>IFERROR(VLOOKUP(SUBSTITUTE(SUBSTITUTE(SUBSTITUTE($NC53,"~","~~"),"*","~*"),"?","~?"),'DADOS_RESTRICOES'!$M$2:$Q$54,2,FALSE),"")</f>
        <v/>
      </c>
      <c r="OM53" s="161">
        <f>COUNTIF($NS53:$NW53,1)</f>
        <v/>
      </c>
      <c r="ON53" s="161">
        <f>COUNTIF($NS53:$NW53,2)</f>
        <v/>
      </c>
      <c r="OO53" s="161">
        <f>COUNTIF($NS53:$NW53,3)</f>
        <v/>
      </c>
      <c r="OP53" s="161">
        <f>COUNTIF($NS53:$NW53,4)</f>
        <v/>
      </c>
      <c r="OQ53" s="161">
        <f>COUNTIF($NS53:$NW53,5)</f>
        <v/>
      </c>
      <c r="OR53" s="161">
        <f>COUNTIF($NS53:$NW53,6)</f>
        <v/>
      </c>
      <c r="OS53" s="161">
        <f>COUNTIF($OI53:$OJ53,1)</f>
        <v/>
      </c>
      <c r="OT53" s="161">
        <f>COUNTIF($OI53:$OJ53,2)+$OF53</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IF($MS53=0,0,(IF(COUNTIF($RK53:$RN53,"Salto")&gt;0,1,0)+IF(COUNTIF($RK53:$RN53,"Queima")&gt;0,1,0)+IF(COUNTIF($RK53:$RN53,"Estilhaço")&gt;0,1,0))*FLOOR($PD53/2,1))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dela",IF(COUNTIF($OK53:$OL53,"Atrasar")&gt;0,"Sua Ação Completa",IF(COUNTIF($RK53:$RN53,"Rápido")&gt;0,"Sua Bônus",IF(COUNTIF($RK53:$RN53,"Reação")&gt;0,"Sua Reação","Sua Padrão")))&amp;" + a básica dela"&amp;IF(COUNTIF($RK53:$RN53,"Reação")&gt;0," e a coletiva","")&amp;IF(COUNTIF($OK53:$OL53,"Carregar")&gt;0," · em dois turnos","")))</f>
        <v/>
      </c>
      <c r="QC53" s="161">
        <f>IF($MW53&lt;&gt;"",$MW53,IF($NJ53=0,"",INDEX($AA$2:$AA$11,$NJ53)))</f>
        <v/>
      </c>
      <c r="QD53" s="161">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COUNTIF($RK53:$RN53,"Longe")+3*COUNTIF($RK53:$RN53,"Muito Longe")</f>
        <v/>
      </c>
      <c r="QG53" s="161">
        <f>COUNTIF($RK53:$RN53,"Maior")+3*COUNTIF($RK53:$RN53,"Muito Maior")</f>
        <v/>
      </c>
      <c r="QH53" s="161">
        <f>IF($NJ53=0,0,CHOOSE(1+INDEX($AC$2:$AC$11,$NJ53),0,$QF53,$QG53,$QF53+$QG53))</f>
        <v/>
      </c>
      <c r="QI53" s="161">
        <f>IF($NJ53=0,0,CHOOSE(1+INDEX($AD$2:$AD$11,$NJ53),0,$QF53,$QG53,$QF53+$QG53))</f>
        <v/>
      </c>
      <c r="QJ53" s="161">
        <f>IF(OR($ND53=0,$NJ53=0),"",INDEX($AI$2:$AN$41,($NJ53-1)*4+IF($MS53=0,1,IF($MS53&lt;=5,2,IF($MS53=6,3,4))),1+MIN(5,$QH53))&amp;INDEX($AO$2:$AT$41,($NJ53-1)*4+IF($MS53=0,1,IF($MS53&lt;=5,2,IF($MS53=6,3,4))),1+MIN(5,$QI53))&amp;IF(INDEX($AE$2:$AE$11,$NJ53)=1,IF(COUNTIF($RK53:$RN53,"Mais Um")&gt;0," · +"&amp;COUNTIF($RK53:$RN53,"Mais Um")&amp;IF(COUNTIF($RK53:$RN53,"Mais Um")&gt;1," alvos"," alvo"),"")&amp;IF(COUNTIF($RK53:$RN53,"Rajada")&gt;0,IF($MS53=0,"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IFERROR(MATCH($MU54,$V$2:$V$11,0),0)</f>
        <v/>
      </c>
      <c r="NK54" s="161">
        <f>IFERROR(VLOOKUP(SUBSTITUTE(SUBSTITUTE(SUBSTITUTE($MX54,"~","~~"),"*","~*"),"?","~?"),'DADOS_MELHORIAS'!$AG$2:$AL$113,2,FALSE),"")</f>
        <v/>
      </c>
      <c r="NL54" s="161">
        <f>IFERROR(VLOOKUP(SUBSTITUTE(SUBSTITUTE(SUBSTITUTE($MY54,"~","~~"),"*","~*"),"?","~?"),'DADOS_MELHORIAS'!$AG$2:$AL$113,2,FALSE),"")</f>
        <v/>
      </c>
      <c r="NM54" s="161">
        <f>IFERROR(VLOOKUP(SUBSTITUTE(SUBSTITUTE(SUBSTITUTE($MZ54,"~","~~"),"*","~*"),"?","~?"),'DADOS_MELHORIAS'!$AG$2:$AL$113,2,FALSE),"")</f>
        <v/>
      </c>
      <c r="NN54" s="161">
        <f>IFERROR(VLOOKUP(SUBSTITUTE(SUBSTITUTE(SUBSTITUTE($NA54,"~","~~"),"*","~*"),"?","~?"),'DADOS_MELHORIAS'!$AG$2:$AL$113,2,FALSE),"")</f>
        <v/>
      </c>
      <c r="NO54" s="161">
        <f>IFERROR(VLOOKUP(SUBSTITUTE(SUBSTITUTE(SUBSTITUTE($MX54,"~","~~"),"*","~*"),"?","~?"),'DADOS_MELHORIAS'!$AG$2:$AL$113,3,FALSE),0)</f>
        <v/>
      </c>
      <c r="NP54" s="161">
        <f>IFERROR(VLOOKUP(SUBSTITUTE(SUBSTITUTE(SUBSTITUTE($MY54,"~","~~"),"*","~*"),"?","~?"),'DADOS_MELHORIAS'!$AG$2:$AL$113,3,FALSE),0)</f>
        <v/>
      </c>
      <c r="NQ54" s="161">
        <f>IFERROR(VLOOKUP(SUBSTITUTE(SUBSTITUTE(SUBSTITUTE($MZ54,"~","~~"),"*","~*"),"?","~?"),'DADOS_MELHORIAS'!$AG$2:$AL$113,3,FALSE),0)</f>
        <v/>
      </c>
      <c r="NR54" s="161">
        <f>IFERROR(VLOOKUP(SUBSTITUTE(SUBSTITUTE(SUBSTITUTE($NA54,"~","~~"),"*","~*"),"?","~?"),'DADOS_MELHORIAS'!$AG$2:$AL$113,3,FALSE),0)</f>
        <v/>
      </c>
      <c r="NS54" s="161">
        <f>IF($MS54=0,0,IF($NJ54=0,0,INDEX($X$2:$X$11,$NJ54)))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IF($NJ54=0,0,IF(INDEX($W$2:$W$11,$NJ54)="",0,IF((COUNTIF(INDEX($EL$2:$EP$13,$MO54,0),INDEX($W$2:$W$11,$NJ54))+COUNTIF(INDEX($QV$2:$QY$13,$MO54,0),INDEX($W$2:$W$11,$NJ54)))=0,1,0)))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1">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f>
        <v/>
      </c>
      <c r="OE54" s="161">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1">
        <f>IF($NJ54=0,0,INDEX($Y$2:$Y$11,$NJ54))</f>
        <v/>
      </c>
      <c r="OG54" s="161">
        <f>IF($NJ54=0,0,INDEX($Z$2:$Z$11,$NJ54))</f>
        <v/>
      </c>
      <c r="OH54" s="161">
        <f>IF($NJ54=0,0,INDEX($AB$2:$AB$11,$NJ54))</f>
        <v/>
      </c>
      <c r="OI54" s="161">
        <f>IFERROR(VLOOKUP(SUBSTITUTE(SUBSTITUTE(SUBSTITUTE($NB54,"~","~~"),"*","~*"),"?","~?"),'DADOS_RESTRICOES'!$M$2:$Q$54,3,FALSE),0)</f>
        <v/>
      </c>
      <c r="OJ54" s="161">
        <f>IFERROR(VLOOKUP(SUBSTITUTE(SUBSTITUTE(SUBSTITUTE($NC54,"~","~~"),"*","~*"),"?","~?"),'DADOS_RESTRICOES'!$M$2:$Q$54,3,FALSE),0)</f>
        <v/>
      </c>
      <c r="OK54" s="161">
        <f>IFERROR(VLOOKUP(SUBSTITUTE(SUBSTITUTE(SUBSTITUTE($NB54,"~","~~"),"*","~*"),"?","~?"),'DADOS_RESTRICOES'!$M$2:$Q$54,2,FALSE),"")</f>
        <v/>
      </c>
      <c r="OL54" s="161">
        <f>IFERROR(VLOOKUP(SUBSTITUTE(SUBSTITUTE(SUBSTITUTE($NC54,"~","~~"),"*","~*"),"?","~?"),'DADOS_RESTRICOES'!$M$2:$Q$54,2,FALSE),"")</f>
        <v/>
      </c>
      <c r="OM54" s="161">
        <f>COUNTIF($NS54:$NW54,1)</f>
        <v/>
      </c>
      <c r="ON54" s="161">
        <f>COUNTIF($NS54:$NW54,2)</f>
        <v/>
      </c>
      <c r="OO54" s="161">
        <f>COUNTIF($NS54:$NW54,3)</f>
        <v/>
      </c>
      <c r="OP54" s="161">
        <f>COUNTIF($NS54:$NW54,4)</f>
        <v/>
      </c>
      <c r="OQ54" s="161">
        <f>COUNTIF($NS54:$NW54,5)</f>
        <v/>
      </c>
      <c r="OR54" s="161">
        <f>COUNTIF($NS54:$NW54,6)</f>
        <v/>
      </c>
      <c r="OS54" s="161">
        <f>COUNTIF($OI54:$OJ54,1)</f>
        <v/>
      </c>
      <c r="OT54" s="161">
        <f>COUNTIF($OI54:$OJ54,2)+$OF54</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IF($MS54=0,0,(IF(COUNTIF($RK54:$RN54,"Salto")&gt;0,1,0)+IF(COUNTIF($RK54:$RN54,"Queima")&gt;0,1,0)+IF(COUNTIF($RK54:$RN54,"Estilhaço")&gt;0,1,0))*FLOOR($PD54/2,1))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dela",IF(COUNTIF($OK54:$OL54,"Atrasar")&gt;0,"Sua Ação Completa",IF(COUNTIF($RK54:$RN54,"Rápido")&gt;0,"Sua Bônus",IF(COUNTIF($RK54:$RN54,"Reação")&gt;0,"Sua Reação","Sua Padrão")))&amp;" + a básica dela"&amp;IF(COUNTIF($RK54:$RN54,"Reação")&gt;0," e a coletiva","")&amp;IF(COUNTIF($OK54:$OL54,"Carregar")&gt;0," · em dois turnos","")))</f>
        <v/>
      </c>
      <c r="QC54" s="161">
        <f>IF($MW54&lt;&gt;"",$MW54,IF($NJ54=0,"",INDEX($AA$2:$AA$11,$NJ54)))</f>
        <v/>
      </c>
      <c r="QD54" s="161">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COUNTIF($RK54:$RN54,"Longe")+3*COUNTIF($RK54:$RN54,"Muito Longe")</f>
        <v/>
      </c>
      <c r="QG54" s="161">
        <f>COUNTIF($RK54:$RN54,"Maior")+3*COUNTIF($RK54:$RN54,"Muito Maior")</f>
        <v/>
      </c>
      <c r="QH54" s="161">
        <f>IF($NJ54=0,0,CHOOSE(1+INDEX($AC$2:$AC$11,$NJ54),0,$QF54,$QG54,$QF54+$QG54))</f>
        <v/>
      </c>
      <c r="QI54" s="161">
        <f>IF($NJ54=0,0,CHOOSE(1+INDEX($AD$2:$AD$11,$NJ54),0,$QF54,$QG54,$QF54+$QG54))</f>
        <v/>
      </c>
      <c r="QJ54" s="161">
        <f>IF(OR($ND54=0,$NJ54=0),"",INDEX($AI$2:$AN$41,($NJ54-1)*4+IF($MS54=0,1,IF($MS54&lt;=5,2,IF($MS54=6,3,4))),1+MIN(5,$QH54))&amp;INDEX($AO$2:$AT$41,($NJ54-1)*4+IF($MS54=0,1,IF($MS54&lt;=5,2,IF($MS54=6,3,4))),1+MIN(5,$QI54))&amp;IF(INDEX($AE$2:$AE$11,$NJ54)=1,IF(COUNTIF($RK54:$RN54,"Mais Um")&gt;0," · +"&amp;COUNTIF($RK54:$RN54,"Mais Um")&amp;IF(COUNTIF($RK54:$RN54,"Mais Um")&gt;1," alvos"," alvo"),"")&amp;IF(COUNTIF($RK54:$RN54,"Rajada")&gt;0,IF($MS54=0,"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IFERROR(MATCH($MU55,$V$2:$V$11,0),0)</f>
        <v/>
      </c>
      <c r="NK55" s="161">
        <f>IFERROR(VLOOKUP(SUBSTITUTE(SUBSTITUTE(SUBSTITUTE($MX55,"~","~~"),"*","~*"),"?","~?"),'DADOS_MELHORIAS'!$AG$2:$AL$113,2,FALSE),"")</f>
        <v/>
      </c>
      <c r="NL55" s="161">
        <f>IFERROR(VLOOKUP(SUBSTITUTE(SUBSTITUTE(SUBSTITUTE($MY55,"~","~~"),"*","~*"),"?","~?"),'DADOS_MELHORIAS'!$AG$2:$AL$113,2,FALSE),"")</f>
        <v/>
      </c>
      <c r="NM55" s="161">
        <f>IFERROR(VLOOKUP(SUBSTITUTE(SUBSTITUTE(SUBSTITUTE($MZ55,"~","~~"),"*","~*"),"?","~?"),'DADOS_MELHORIAS'!$AG$2:$AL$113,2,FALSE),"")</f>
        <v/>
      </c>
      <c r="NN55" s="161">
        <f>IFERROR(VLOOKUP(SUBSTITUTE(SUBSTITUTE(SUBSTITUTE($NA55,"~","~~"),"*","~*"),"?","~?"),'DADOS_MELHORIAS'!$AG$2:$AL$113,2,FALSE),"")</f>
        <v/>
      </c>
      <c r="NO55" s="161">
        <f>IFERROR(VLOOKUP(SUBSTITUTE(SUBSTITUTE(SUBSTITUTE($MX55,"~","~~"),"*","~*"),"?","~?"),'DADOS_MELHORIAS'!$AG$2:$AL$113,3,FALSE),0)</f>
        <v/>
      </c>
      <c r="NP55" s="161">
        <f>IFERROR(VLOOKUP(SUBSTITUTE(SUBSTITUTE(SUBSTITUTE($MY55,"~","~~"),"*","~*"),"?","~?"),'DADOS_MELHORIAS'!$AG$2:$AL$113,3,FALSE),0)</f>
        <v/>
      </c>
      <c r="NQ55" s="161">
        <f>IFERROR(VLOOKUP(SUBSTITUTE(SUBSTITUTE(SUBSTITUTE($MZ55,"~","~~"),"*","~*"),"?","~?"),'DADOS_MELHORIAS'!$AG$2:$AL$113,3,FALSE),0)</f>
        <v/>
      </c>
      <c r="NR55" s="161">
        <f>IFERROR(VLOOKUP(SUBSTITUTE(SUBSTITUTE(SUBSTITUTE($NA55,"~","~~"),"*","~*"),"?","~?"),'DADOS_MELHORIAS'!$AG$2:$AL$113,3,FALSE),0)</f>
        <v/>
      </c>
      <c r="NS55" s="161">
        <f>IF($MS55=0,0,IF($NJ55=0,0,INDEX($X$2:$X$11,$NJ55)))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IF($NJ55=0,0,IF(INDEX($W$2:$W$11,$NJ55)="",0,IF((COUNTIF(INDEX($EL$2:$EP$13,$MO55,0),INDEX($W$2:$W$11,$NJ55))+COUNTIF(INDEX($QV$2:$QY$13,$MO55,0),INDEX($W$2:$W$11,$NJ55)))=0,1,0)))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1">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f>
        <v/>
      </c>
      <c r="OE55" s="161">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1">
        <f>IF($NJ55=0,0,INDEX($Y$2:$Y$11,$NJ55))</f>
        <v/>
      </c>
      <c r="OG55" s="161">
        <f>IF($NJ55=0,0,INDEX($Z$2:$Z$11,$NJ55))</f>
        <v/>
      </c>
      <c r="OH55" s="161">
        <f>IF($NJ55=0,0,INDEX($AB$2:$AB$11,$NJ55))</f>
        <v/>
      </c>
      <c r="OI55" s="161">
        <f>IFERROR(VLOOKUP(SUBSTITUTE(SUBSTITUTE(SUBSTITUTE($NB55,"~","~~"),"*","~*"),"?","~?"),'DADOS_RESTRICOES'!$M$2:$Q$54,3,FALSE),0)</f>
        <v/>
      </c>
      <c r="OJ55" s="161">
        <f>IFERROR(VLOOKUP(SUBSTITUTE(SUBSTITUTE(SUBSTITUTE($NC55,"~","~~"),"*","~*"),"?","~?"),'DADOS_RESTRICOES'!$M$2:$Q$54,3,FALSE),0)</f>
        <v/>
      </c>
      <c r="OK55" s="161">
        <f>IFERROR(VLOOKUP(SUBSTITUTE(SUBSTITUTE(SUBSTITUTE($NB55,"~","~~"),"*","~*"),"?","~?"),'DADOS_RESTRICOES'!$M$2:$Q$54,2,FALSE),"")</f>
        <v/>
      </c>
      <c r="OL55" s="161">
        <f>IFERROR(VLOOKUP(SUBSTITUTE(SUBSTITUTE(SUBSTITUTE($NC55,"~","~~"),"*","~*"),"?","~?"),'DADOS_RESTRICOES'!$M$2:$Q$54,2,FALSE),"")</f>
        <v/>
      </c>
      <c r="OM55" s="161">
        <f>COUNTIF($NS55:$NW55,1)</f>
        <v/>
      </c>
      <c r="ON55" s="161">
        <f>COUNTIF($NS55:$NW55,2)</f>
        <v/>
      </c>
      <c r="OO55" s="161">
        <f>COUNTIF($NS55:$NW55,3)</f>
        <v/>
      </c>
      <c r="OP55" s="161">
        <f>COUNTIF($NS55:$NW55,4)</f>
        <v/>
      </c>
      <c r="OQ55" s="161">
        <f>COUNTIF($NS55:$NW55,5)</f>
        <v/>
      </c>
      <c r="OR55" s="161">
        <f>COUNTIF($NS55:$NW55,6)</f>
        <v/>
      </c>
      <c r="OS55" s="161">
        <f>COUNTIF($OI55:$OJ55,1)</f>
        <v/>
      </c>
      <c r="OT55" s="161">
        <f>COUNTIF($OI55:$OJ55,2)+$OF55</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IF($MS55=0,0,(IF(COUNTIF($RK55:$RN55,"Salto")&gt;0,1,0)+IF(COUNTIF($RK55:$RN55,"Queima")&gt;0,1,0)+IF(COUNTIF($RK55:$RN55,"Estilhaço")&gt;0,1,0))*FLOOR($PD55/2,1))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dela",IF(COUNTIF($OK55:$OL55,"Atrasar")&gt;0,"Sua Ação Completa",IF(COUNTIF($RK55:$RN55,"Rápido")&gt;0,"Sua Bônus",IF(COUNTIF($RK55:$RN55,"Reação")&gt;0,"Sua Reação","Sua Padrão")))&amp;" + a básica dela"&amp;IF(COUNTIF($RK55:$RN55,"Reação")&gt;0," e a coletiva","")&amp;IF(COUNTIF($OK55:$OL55,"Carregar")&gt;0," · em dois turnos","")))</f>
        <v/>
      </c>
      <c r="QC55" s="161">
        <f>IF($MW55&lt;&gt;"",$MW55,IF($NJ55=0,"",INDEX($AA$2:$AA$11,$NJ55)))</f>
        <v/>
      </c>
      <c r="QD55" s="161">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COUNTIF($RK55:$RN55,"Longe")+3*COUNTIF($RK55:$RN55,"Muito Longe")</f>
        <v/>
      </c>
      <c r="QG55" s="161">
        <f>COUNTIF($RK55:$RN55,"Maior")+3*COUNTIF($RK55:$RN55,"Muito Maior")</f>
        <v/>
      </c>
      <c r="QH55" s="161">
        <f>IF($NJ55=0,0,CHOOSE(1+INDEX($AC$2:$AC$11,$NJ55),0,$QF55,$QG55,$QF55+$QG55))</f>
        <v/>
      </c>
      <c r="QI55" s="161">
        <f>IF($NJ55=0,0,CHOOSE(1+INDEX($AD$2:$AD$11,$NJ55),0,$QF55,$QG55,$QF55+$QG55))</f>
        <v/>
      </c>
      <c r="QJ55" s="161">
        <f>IF(OR($ND55=0,$NJ55=0),"",INDEX($AI$2:$AN$41,($NJ55-1)*4+IF($MS55=0,1,IF($MS55&lt;=5,2,IF($MS55=6,3,4))),1+MIN(5,$QH55))&amp;INDEX($AO$2:$AT$41,($NJ55-1)*4+IF($MS55=0,1,IF($MS55&lt;=5,2,IF($MS55=6,3,4))),1+MIN(5,$QI55))&amp;IF(INDEX($AE$2:$AE$11,$NJ55)=1,IF(COUNTIF($RK55:$RN55,"Mais Um")&gt;0," · +"&amp;COUNTIF($RK55:$RN55,"Mais Um")&amp;IF(COUNTIF($RK55:$RN55,"Mais Um")&gt;1," alvos"," alvo"),"")&amp;IF(COUNTIF($RK55:$RN55,"Rajada")&gt;0,IF($MS55=0,"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IFERROR(MATCH($MU56,$V$2:$V$11,0),0)</f>
        <v/>
      </c>
      <c r="NK56" s="161">
        <f>IFERROR(VLOOKUP(SUBSTITUTE(SUBSTITUTE(SUBSTITUTE($MX56,"~","~~"),"*","~*"),"?","~?"),'DADOS_MELHORIAS'!$AG$2:$AL$113,2,FALSE),"")</f>
        <v/>
      </c>
      <c r="NL56" s="161">
        <f>IFERROR(VLOOKUP(SUBSTITUTE(SUBSTITUTE(SUBSTITUTE($MY56,"~","~~"),"*","~*"),"?","~?"),'DADOS_MELHORIAS'!$AG$2:$AL$113,2,FALSE),"")</f>
        <v/>
      </c>
      <c r="NM56" s="161">
        <f>IFERROR(VLOOKUP(SUBSTITUTE(SUBSTITUTE(SUBSTITUTE($MZ56,"~","~~"),"*","~*"),"?","~?"),'DADOS_MELHORIAS'!$AG$2:$AL$113,2,FALSE),"")</f>
        <v/>
      </c>
      <c r="NN56" s="161">
        <f>IFERROR(VLOOKUP(SUBSTITUTE(SUBSTITUTE(SUBSTITUTE($NA56,"~","~~"),"*","~*"),"?","~?"),'DADOS_MELHORIAS'!$AG$2:$AL$113,2,FALSE),"")</f>
        <v/>
      </c>
      <c r="NO56" s="161">
        <f>IFERROR(VLOOKUP(SUBSTITUTE(SUBSTITUTE(SUBSTITUTE($MX56,"~","~~"),"*","~*"),"?","~?"),'DADOS_MELHORIAS'!$AG$2:$AL$113,3,FALSE),0)</f>
        <v/>
      </c>
      <c r="NP56" s="161">
        <f>IFERROR(VLOOKUP(SUBSTITUTE(SUBSTITUTE(SUBSTITUTE($MY56,"~","~~"),"*","~*"),"?","~?"),'DADOS_MELHORIAS'!$AG$2:$AL$113,3,FALSE),0)</f>
        <v/>
      </c>
      <c r="NQ56" s="161">
        <f>IFERROR(VLOOKUP(SUBSTITUTE(SUBSTITUTE(SUBSTITUTE($MZ56,"~","~~"),"*","~*"),"?","~?"),'DADOS_MELHORIAS'!$AG$2:$AL$113,3,FALSE),0)</f>
        <v/>
      </c>
      <c r="NR56" s="161">
        <f>IFERROR(VLOOKUP(SUBSTITUTE(SUBSTITUTE(SUBSTITUTE($NA56,"~","~~"),"*","~*"),"?","~?"),'DADOS_MELHORIAS'!$AG$2:$AL$113,3,FALSE),0)</f>
        <v/>
      </c>
      <c r="NS56" s="161">
        <f>IF($MS56=0,0,IF($NJ56=0,0,INDEX($X$2:$X$11,$NJ56)))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IF($NJ56=0,0,IF(INDEX($W$2:$W$11,$NJ56)="",0,IF((COUNTIF(INDEX($EL$2:$EP$13,$MO56,0),INDEX($W$2:$W$11,$NJ56))+COUNTIF(INDEX($QV$2:$QY$13,$MO56,0),INDEX($W$2:$W$11,$NJ56)))=0,1,0)))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1">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f>
        <v/>
      </c>
      <c r="OE56" s="161">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1">
        <f>IF($NJ56=0,0,INDEX($Y$2:$Y$11,$NJ56))</f>
        <v/>
      </c>
      <c r="OG56" s="161">
        <f>IF($NJ56=0,0,INDEX($Z$2:$Z$11,$NJ56))</f>
        <v/>
      </c>
      <c r="OH56" s="161">
        <f>IF($NJ56=0,0,INDEX($AB$2:$AB$11,$NJ56))</f>
        <v/>
      </c>
      <c r="OI56" s="161">
        <f>IFERROR(VLOOKUP(SUBSTITUTE(SUBSTITUTE(SUBSTITUTE($NB56,"~","~~"),"*","~*"),"?","~?"),'DADOS_RESTRICOES'!$M$2:$Q$54,3,FALSE),0)</f>
        <v/>
      </c>
      <c r="OJ56" s="161">
        <f>IFERROR(VLOOKUP(SUBSTITUTE(SUBSTITUTE(SUBSTITUTE($NC56,"~","~~"),"*","~*"),"?","~?"),'DADOS_RESTRICOES'!$M$2:$Q$54,3,FALSE),0)</f>
        <v/>
      </c>
      <c r="OK56" s="161">
        <f>IFERROR(VLOOKUP(SUBSTITUTE(SUBSTITUTE(SUBSTITUTE($NB56,"~","~~"),"*","~*"),"?","~?"),'DADOS_RESTRICOES'!$M$2:$Q$54,2,FALSE),"")</f>
        <v/>
      </c>
      <c r="OL56" s="161">
        <f>IFERROR(VLOOKUP(SUBSTITUTE(SUBSTITUTE(SUBSTITUTE($NC56,"~","~~"),"*","~*"),"?","~?"),'DADOS_RESTRICOES'!$M$2:$Q$54,2,FALSE),"")</f>
        <v/>
      </c>
      <c r="OM56" s="161">
        <f>COUNTIF($NS56:$NW56,1)</f>
        <v/>
      </c>
      <c r="ON56" s="161">
        <f>COUNTIF($NS56:$NW56,2)</f>
        <v/>
      </c>
      <c r="OO56" s="161">
        <f>COUNTIF($NS56:$NW56,3)</f>
        <v/>
      </c>
      <c r="OP56" s="161">
        <f>COUNTIF($NS56:$NW56,4)</f>
        <v/>
      </c>
      <c r="OQ56" s="161">
        <f>COUNTIF($NS56:$NW56,5)</f>
        <v/>
      </c>
      <c r="OR56" s="161">
        <f>COUNTIF($NS56:$NW56,6)</f>
        <v/>
      </c>
      <c r="OS56" s="161">
        <f>COUNTIF($OI56:$OJ56,1)</f>
        <v/>
      </c>
      <c r="OT56" s="161">
        <f>COUNTIF($OI56:$OJ56,2)+$OF56</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IF($MS56=0,0,(IF(COUNTIF($RK56:$RN56,"Salto")&gt;0,1,0)+IF(COUNTIF($RK56:$RN56,"Queima")&gt;0,1,0)+IF(COUNTIF($RK56:$RN56,"Estilhaço")&gt;0,1,0))*FLOOR($PD56/2,1))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dela",IF(COUNTIF($OK56:$OL56,"Atrasar")&gt;0,"Sua Ação Completa",IF(COUNTIF($RK56:$RN56,"Rápido")&gt;0,"Sua Bônus",IF(COUNTIF($RK56:$RN56,"Reação")&gt;0,"Sua Reação","Sua Padrão")))&amp;" + a básica dela"&amp;IF(COUNTIF($RK56:$RN56,"Reação")&gt;0," e a coletiva","")&amp;IF(COUNTIF($OK56:$OL56,"Carregar")&gt;0," · em dois turnos","")))</f>
        <v/>
      </c>
      <c r="QC56" s="161">
        <f>IF($MW56&lt;&gt;"",$MW56,IF($NJ56=0,"",INDEX($AA$2:$AA$11,$NJ56)))</f>
        <v/>
      </c>
      <c r="QD56" s="161">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COUNTIF($RK56:$RN56,"Longe")+3*COUNTIF($RK56:$RN56,"Muito Longe")</f>
        <v/>
      </c>
      <c r="QG56" s="161">
        <f>COUNTIF($RK56:$RN56,"Maior")+3*COUNTIF($RK56:$RN56,"Muito Maior")</f>
        <v/>
      </c>
      <c r="QH56" s="161">
        <f>IF($NJ56=0,0,CHOOSE(1+INDEX($AC$2:$AC$11,$NJ56),0,$QF56,$QG56,$QF56+$QG56))</f>
        <v/>
      </c>
      <c r="QI56" s="161">
        <f>IF($NJ56=0,0,CHOOSE(1+INDEX($AD$2:$AD$11,$NJ56),0,$QF56,$QG56,$QF56+$QG56))</f>
        <v/>
      </c>
      <c r="QJ56" s="161">
        <f>IF(OR($ND56=0,$NJ56=0),"",INDEX($AI$2:$AN$41,($NJ56-1)*4+IF($MS56=0,1,IF($MS56&lt;=5,2,IF($MS56=6,3,4))),1+MIN(5,$QH56))&amp;INDEX($AO$2:$AT$41,($NJ56-1)*4+IF($MS56=0,1,IF($MS56&lt;=5,2,IF($MS56=6,3,4))),1+MIN(5,$QI56))&amp;IF(INDEX($AE$2:$AE$11,$NJ56)=1,IF(COUNTIF($RK56:$RN56,"Mais Um")&gt;0," · +"&amp;COUNTIF($RK56:$RN56,"Mais Um")&amp;IF(COUNTIF($RK56:$RN56,"Mais Um")&gt;1," alvos"," alvo"),"")&amp;IF(COUNTIF($RK56:$RN56,"Rajada")&gt;0,IF($MS56=0,"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IFERROR(MATCH($MU57,$V$2:$V$11,0),0)</f>
        <v/>
      </c>
      <c r="NK57" s="161">
        <f>IFERROR(VLOOKUP(SUBSTITUTE(SUBSTITUTE(SUBSTITUTE($MX57,"~","~~"),"*","~*"),"?","~?"),'DADOS_MELHORIAS'!$AG$2:$AL$113,2,FALSE),"")</f>
        <v/>
      </c>
      <c r="NL57" s="161">
        <f>IFERROR(VLOOKUP(SUBSTITUTE(SUBSTITUTE(SUBSTITUTE($MY57,"~","~~"),"*","~*"),"?","~?"),'DADOS_MELHORIAS'!$AG$2:$AL$113,2,FALSE),"")</f>
        <v/>
      </c>
      <c r="NM57" s="161">
        <f>IFERROR(VLOOKUP(SUBSTITUTE(SUBSTITUTE(SUBSTITUTE($MZ57,"~","~~"),"*","~*"),"?","~?"),'DADOS_MELHORIAS'!$AG$2:$AL$113,2,FALSE),"")</f>
        <v/>
      </c>
      <c r="NN57" s="161">
        <f>IFERROR(VLOOKUP(SUBSTITUTE(SUBSTITUTE(SUBSTITUTE($NA57,"~","~~"),"*","~*"),"?","~?"),'DADOS_MELHORIAS'!$AG$2:$AL$113,2,FALSE),"")</f>
        <v/>
      </c>
      <c r="NO57" s="161">
        <f>IFERROR(VLOOKUP(SUBSTITUTE(SUBSTITUTE(SUBSTITUTE($MX57,"~","~~"),"*","~*"),"?","~?"),'DADOS_MELHORIAS'!$AG$2:$AL$113,3,FALSE),0)</f>
        <v/>
      </c>
      <c r="NP57" s="161">
        <f>IFERROR(VLOOKUP(SUBSTITUTE(SUBSTITUTE(SUBSTITUTE($MY57,"~","~~"),"*","~*"),"?","~?"),'DADOS_MELHORIAS'!$AG$2:$AL$113,3,FALSE),0)</f>
        <v/>
      </c>
      <c r="NQ57" s="161">
        <f>IFERROR(VLOOKUP(SUBSTITUTE(SUBSTITUTE(SUBSTITUTE($MZ57,"~","~~"),"*","~*"),"?","~?"),'DADOS_MELHORIAS'!$AG$2:$AL$113,3,FALSE),0)</f>
        <v/>
      </c>
      <c r="NR57" s="161">
        <f>IFERROR(VLOOKUP(SUBSTITUTE(SUBSTITUTE(SUBSTITUTE($NA57,"~","~~"),"*","~*"),"?","~?"),'DADOS_MELHORIAS'!$AG$2:$AL$113,3,FALSE),0)</f>
        <v/>
      </c>
      <c r="NS57" s="161">
        <f>IF($MS57=0,0,IF($NJ57=0,0,INDEX($X$2:$X$11,$NJ57)))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IF($NJ57=0,0,IF(INDEX($W$2:$W$11,$NJ57)="",0,IF((COUNTIF(INDEX($EL$2:$EP$13,$MO57,0),INDEX($W$2:$W$11,$NJ57))+COUNTIF(INDEX($QV$2:$QY$13,$MO57,0),INDEX($W$2:$W$11,$NJ57)))=0,1,0)))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1">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f>
        <v/>
      </c>
      <c r="OE57" s="161">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1">
        <f>IF($NJ57=0,0,INDEX($Y$2:$Y$11,$NJ57))</f>
        <v/>
      </c>
      <c r="OG57" s="161">
        <f>IF($NJ57=0,0,INDEX($Z$2:$Z$11,$NJ57))</f>
        <v/>
      </c>
      <c r="OH57" s="161">
        <f>IF($NJ57=0,0,INDEX($AB$2:$AB$11,$NJ57))</f>
        <v/>
      </c>
      <c r="OI57" s="161">
        <f>IFERROR(VLOOKUP(SUBSTITUTE(SUBSTITUTE(SUBSTITUTE($NB57,"~","~~"),"*","~*"),"?","~?"),'DADOS_RESTRICOES'!$M$2:$Q$54,3,FALSE),0)</f>
        <v/>
      </c>
      <c r="OJ57" s="161">
        <f>IFERROR(VLOOKUP(SUBSTITUTE(SUBSTITUTE(SUBSTITUTE($NC57,"~","~~"),"*","~*"),"?","~?"),'DADOS_RESTRICOES'!$M$2:$Q$54,3,FALSE),0)</f>
        <v/>
      </c>
      <c r="OK57" s="161">
        <f>IFERROR(VLOOKUP(SUBSTITUTE(SUBSTITUTE(SUBSTITUTE($NB57,"~","~~"),"*","~*"),"?","~?"),'DADOS_RESTRICOES'!$M$2:$Q$54,2,FALSE),"")</f>
        <v/>
      </c>
      <c r="OL57" s="161">
        <f>IFERROR(VLOOKUP(SUBSTITUTE(SUBSTITUTE(SUBSTITUTE($NC57,"~","~~"),"*","~*"),"?","~?"),'DADOS_RESTRICOES'!$M$2:$Q$54,2,FALSE),"")</f>
        <v/>
      </c>
      <c r="OM57" s="161">
        <f>COUNTIF($NS57:$NW57,1)</f>
        <v/>
      </c>
      <c r="ON57" s="161">
        <f>COUNTIF($NS57:$NW57,2)</f>
        <v/>
      </c>
      <c r="OO57" s="161">
        <f>COUNTIF($NS57:$NW57,3)</f>
        <v/>
      </c>
      <c r="OP57" s="161">
        <f>COUNTIF($NS57:$NW57,4)</f>
        <v/>
      </c>
      <c r="OQ57" s="161">
        <f>COUNTIF($NS57:$NW57,5)</f>
        <v/>
      </c>
      <c r="OR57" s="161">
        <f>COUNTIF($NS57:$NW57,6)</f>
        <v/>
      </c>
      <c r="OS57" s="161">
        <f>COUNTIF($OI57:$OJ57,1)</f>
        <v/>
      </c>
      <c r="OT57" s="161">
        <f>COUNTIF($OI57:$OJ57,2)+$OF57</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IF($MS57=0,0,(IF(COUNTIF($RK57:$RN57,"Salto")&gt;0,1,0)+IF(COUNTIF($RK57:$RN57,"Queima")&gt;0,1,0)+IF(COUNTIF($RK57:$RN57,"Estilhaço")&gt;0,1,0))*FLOOR($PD57/2,1))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dela",IF(COUNTIF($OK57:$OL57,"Atrasar")&gt;0,"Sua Ação Completa",IF(COUNTIF($RK57:$RN57,"Rápido")&gt;0,"Sua Bônus",IF(COUNTIF($RK57:$RN57,"Reação")&gt;0,"Sua Reação","Sua Padrão")))&amp;" + a básica dela"&amp;IF(COUNTIF($RK57:$RN57,"Reação")&gt;0," e a coletiva","")&amp;IF(COUNTIF($OK57:$OL57,"Carregar")&gt;0," · em dois turnos","")))</f>
        <v/>
      </c>
      <c r="QC57" s="161">
        <f>IF($MW57&lt;&gt;"",$MW57,IF($NJ57=0,"",INDEX($AA$2:$AA$11,$NJ57)))</f>
        <v/>
      </c>
      <c r="QD57" s="161">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COUNTIF($RK57:$RN57,"Longe")+3*COUNTIF($RK57:$RN57,"Muito Longe")</f>
        <v/>
      </c>
      <c r="QG57" s="161">
        <f>COUNTIF($RK57:$RN57,"Maior")+3*COUNTIF($RK57:$RN57,"Muito Maior")</f>
        <v/>
      </c>
      <c r="QH57" s="161">
        <f>IF($NJ57=0,0,CHOOSE(1+INDEX($AC$2:$AC$11,$NJ57),0,$QF57,$QG57,$QF57+$QG57))</f>
        <v/>
      </c>
      <c r="QI57" s="161">
        <f>IF($NJ57=0,0,CHOOSE(1+INDEX($AD$2:$AD$11,$NJ57),0,$QF57,$QG57,$QF57+$QG57))</f>
        <v/>
      </c>
      <c r="QJ57" s="161">
        <f>IF(OR($ND57=0,$NJ57=0),"",INDEX($AI$2:$AN$41,($NJ57-1)*4+IF($MS57=0,1,IF($MS57&lt;=5,2,IF($MS57=6,3,4))),1+MIN(5,$QH57))&amp;INDEX($AO$2:$AT$41,($NJ57-1)*4+IF($MS57=0,1,IF($MS57&lt;=5,2,IF($MS57=6,3,4))),1+MIN(5,$QI57))&amp;IF(INDEX($AE$2:$AE$11,$NJ57)=1,IF(COUNTIF($RK57:$RN57,"Mais Um")&gt;0," · +"&amp;COUNTIF($RK57:$RN57,"Mais Um")&amp;IF(COUNTIF($RK57:$RN57,"Mais Um")&gt;1," alvos"," alvo"),"")&amp;IF(COUNTIF($RK57:$RN57,"Rajada")&gt;0,IF($MS57=0,"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IFERROR(MATCH($MU58,$V$2:$V$11,0),0)</f>
        <v/>
      </c>
      <c r="NK58" s="161">
        <f>IFERROR(VLOOKUP(SUBSTITUTE(SUBSTITUTE(SUBSTITUTE($MX58,"~","~~"),"*","~*"),"?","~?"),'DADOS_MELHORIAS'!$AG$2:$AL$113,2,FALSE),"")</f>
        <v/>
      </c>
      <c r="NL58" s="161">
        <f>IFERROR(VLOOKUP(SUBSTITUTE(SUBSTITUTE(SUBSTITUTE($MY58,"~","~~"),"*","~*"),"?","~?"),'DADOS_MELHORIAS'!$AG$2:$AL$113,2,FALSE),"")</f>
        <v/>
      </c>
      <c r="NM58" s="161">
        <f>IFERROR(VLOOKUP(SUBSTITUTE(SUBSTITUTE(SUBSTITUTE($MZ58,"~","~~"),"*","~*"),"?","~?"),'DADOS_MELHORIAS'!$AG$2:$AL$113,2,FALSE),"")</f>
        <v/>
      </c>
      <c r="NN58" s="161">
        <f>IFERROR(VLOOKUP(SUBSTITUTE(SUBSTITUTE(SUBSTITUTE($NA58,"~","~~"),"*","~*"),"?","~?"),'DADOS_MELHORIAS'!$AG$2:$AL$113,2,FALSE),"")</f>
        <v/>
      </c>
      <c r="NO58" s="161">
        <f>IFERROR(VLOOKUP(SUBSTITUTE(SUBSTITUTE(SUBSTITUTE($MX58,"~","~~"),"*","~*"),"?","~?"),'DADOS_MELHORIAS'!$AG$2:$AL$113,3,FALSE),0)</f>
        <v/>
      </c>
      <c r="NP58" s="161">
        <f>IFERROR(VLOOKUP(SUBSTITUTE(SUBSTITUTE(SUBSTITUTE($MY58,"~","~~"),"*","~*"),"?","~?"),'DADOS_MELHORIAS'!$AG$2:$AL$113,3,FALSE),0)</f>
        <v/>
      </c>
      <c r="NQ58" s="161">
        <f>IFERROR(VLOOKUP(SUBSTITUTE(SUBSTITUTE(SUBSTITUTE($MZ58,"~","~~"),"*","~*"),"?","~?"),'DADOS_MELHORIAS'!$AG$2:$AL$113,3,FALSE),0)</f>
        <v/>
      </c>
      <c r="NR58" s="161">
        <f>IFERROR(VLOOKUP(SUBSTITUTE(SUBSTITUTE(SUBSTITUTE($NA58,"~","~~"),"*","~*"),"?","~?"),'DADOS_MELHORIAS'!$AG$2:$AL$113,3,FALSE),0)</f>
        <v/>
      </c>
      <c r="NS58" s="161">
        <f>IF($MS58=0,0,IF($NJ58=0,0,INDEX($X$2:$X$11,$NJ58)))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IF($NJ58=0,0,IF(INDEX($W$2:$W$11,$NJ58)="",0,IF((COUNTIF(INDEX($EL$2:$EP$13,$MO58,0),INDEX($W$2:$W$11,$NJ58))+COUNTIF(INDEX($QV$2:$QY$13,$MO58,0),INDEX($W$2:$W$11,$NJ58)))=0,1,0)))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1">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f>
        <v/>
      </c>
      <c r="OE58" s="161">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1">
        <f>IF($NJ58=0,0,INDEX($Y$2:$Y$11,$NJ58))</f>
        <v/>
      </c>
      <c r="OG58" s="161">
        <f>IF($NJ58=0,0,INDEX($Z$2:$Z$11,$NJ58))</f>
        <v/>
      </c>
      <c r="OH58" s="161">
        <f>IF($NJ58=0,0,INDEX($AB$2:$AB$11,$NJ58))</f>
        <v/>
      </c>
      <c r="OI58" s="161">
        <f>IFERROR(VLOOKUP(SUBSTITUTE(SUBSTITUTE(SUBSTITUTE($NB58,"~","~~"),"*","~*"),"?","~?"),'DADOS_RESTRICOES'!$M$2:$Q$54,3,FALSE),0)</f>
        <v/>
      </c>
      <c r="OJ58" s="161">
        <f>IFERROR(VLOOKUP(SUBSTITUTE(SUBSTITUTE(SUBSTITUTE($NC58,"~","~~"),"*","~*"),"?","~?"),'DADOS_RESTRICOES'!$M$2:$Q$54,3,FALSE),0)</f>
        <v/>
      </c>
      <c r="OK58" s="161">
        <f>IFERROR(VLOOKUP(SUBSTITUTE(SUBSTITUTE(SUBSTITUTE($NB58,"~","~~"),"*","~*"),"?","~?"),'DADOS_RESTRICOES'!$M$2:$Q$54,2,FALSE),"")</f>
        <v/>
      </c>
      <c r="OL58" s="161">
        <f>IFERROR(VLOOKUP(SUBSTITUTE(SUBSTITUTE(SUBSTITUTE($NC58,"~","~~"),"*","~*"),"?","~?"),'DADOS_RESTRICOES'!$M$2:$Q$54,2,FALSE),"")</f>
        <v/>
      </c>
      <c r="OM58" s="161">
        <f>COUNTIF($NS58:$NW58,1)</f>
        <v/>
      </c>
      <c r="ON58" s="161">
        <f>COUNTIF($NS58:$NW58,2)</f>
        <v/>
      </c>
      <c r="OO58" s="161">
        <f>COUNTIF($NS58:$NW58,3)</f>
        <v/>
      </c>
      <c r="OP58" s="161">
        <f>COUNTIF($NS58:$NW58,4)</f>
        <v/>
      </c>
      <c r="OQ58" s="161">
        <f>COUNTIF($NS58:$NW58,5)</f>
        <v/>
      </c>
      <c r="OR58" s="161">
        <f>COUNTIF($NS58:$NW58,6)</f>
        <v/>
      </c>
      <c r="OS58" s="161">
        <f>COUNTIF($OI58:$OJ58,1)</f>
        <v/>
      </c>
      <c r="OT58" s="161">
        <f>COUNTIF($OI58:$OJ58,2)+$OF58</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IF($MS58=0,0,(IF(COUNTIF($RK58:$RN58,"Salto")&gt;0,1,0)+IF(COUNTIF($RK58:$RN58,"Queima")&gt;0,1,0)+IF(COUNTIF($RK58:$RN58,"Estilhaço")&gt;0,1,0))*FLOOR($PD58/2,1))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dela",IF(COUNTIF($OK58:$OL58,"Atrasar")&gt;0,"Sua Ação Completa",IF(COUNTIF($RK58:$RN58,"Rápido")&gt;0,"Sua Bônus",IF(COUNTIF($RK58:$RN58,"Reação")&gt;0,"Sua Reação","Sua Padrão")))&amp;" + a básica dela"&amp;IF(COUNTIF($RK58:$RN58,"Reação")&gt;0," e a coletiva","")&amp;IF(COUNTIF($OK58:$OL58,"Carregar")&gt;0," · em dois turnos","")))</f>
        <v/>
      </c>
      <c r="QC58" s="161">
        <f>IF($MW58&lt;&gt;"",$MW58,IF($NJ58=0,"",INDEX($AA$2:$AA$11,$NJ58)))</f>
        <v/>
      </c>
      <c r="QD58" s="161">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COUNTIF($RK58:$RN58,"Longe")+3*COUNTIF($RK58:$RN58,"Muito Longe")</f>
        <v/>
      </c>
      <c r="QG58" s="161">
        <f>COUNTIF($RK58:$RN58,"Maior")+3*COUNTIF($RK58:$RN58,"Muito Maior")</f>
        <v/>
      </c>
      <c r="QH58" s="161">
        <f>IF($NJ58=0,0,CHOOSE(1+INDEX($AC$2:$AC$11,$NJ58),0,$QF58,$QG58,$QF58+$QG58))</f>
        <v/>
      </c>
      <c r="QI58" s="161">
        <f>IF($NJ58=0,0,CHOOSE(1+INDEX($AD$2:$AD$11,$NJ58),0,$QF58,$QG58,$QF58+$QG58))</f>
        <v/>
      </c>
      <c r="QJ58" s="161">
        <f>IF(OR($ND58=0,$NJ58=0),"",INDEX($AI$2:$AN$41,($NJ58-1)*4+IF($MS58=0,1,IF($MS58&lt;=5,2,IF($MS58=6,3,4))),1+MIN(5,$QH58))&amp;INDEX($AO$2:$AT$41,($NJ58-1)*4+IF($MS58=0,1,IF($MS58&lt;=5,2,IF($MS58=6,3,4))),1+MIN(5,$QI58))&amp;IF(INDEX($AE$2:$AE$11,$NJ58)=1,IF(COUNTIF($RK58:$RN58,"Mais Um")&gt;0," · +"&amp;COUNTIF($RK58:$RN58,"Mais Um")&amp;IF(COUNTIF($RK58:$RN58,"Mais Um")&gt;1," alvos"," alvo"),"")&amp;IF(COUNTIF($RK58:$RN58,"Rajada")&gt;0,IF($MS58=0,"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IFERROR(MATCH($MU59,$V$2:$V$11,0),0)</f>
        <v/>
      </c>
      <c r="NK59" s="161">
        <f>IFERROR(VLOOKUP(SUBSTITUTE(SUBSTITUTE(SUBSTITUTE($MX59,"~","~~"),"*","~*"),"?","~?"),'DADOS_MELHORIAS'!$AG$2:$AL$113,2,FALSE),"")</f>
        <v/>
      </c>
      <c r="NL59" s="161">
        <f>IFERROR(VLOOKUP(SUBSTITUTE(SUBSTITUTE(SUBSTITUTE($MY59,"~","~~"),"*","~*"),"?","~?"),'DADOS_MELHORIAS'!$AG$2:$AL$113,2,FALSE),"")</f>
        <v/>
      </c>
      <c r="NM59" s="161">
        <f>IFERROR(VLOOKUP(SUBSTITUTE(SUBSTITUTE(SUBSTITUTE($MZ59,"~","~~"),"*","~*"),"?","~?"),'DADOS_MELHORIAS'!$AG$2:$AL$113,2,FALSE),"")</f>
        <v/>
      </c>
      <c r="NN59" s="161">
        <f>IFERROR(VLOOKUP(SUBSTITUTE(SUBSTITUTE(SUBSTITUTE($NA59,"~","~~"),"*","~*"),"?","~?"),'DADOS_MELHORIAS'!$AG$2:$AL$113,2,FALSE),"")</f>
        <v/>
      </c>
      <c r="NO59" s="161">
        <f>IFERROR(VLOOKUP(SUBSTITUTE(SUBSTITUTE(SUBSTITUTE($MX59,"~","~~"),"*","~*"),"?","~?"),'DADOS_MELHORIAS'!$AG$2:$AL$113,3,FALSE),0)</f>
        <v/>
      </c>
      <c r="NP59" s="161">
        <f>IFERROR(VLOOKUP(SUBSTITUTE(SUBSTITUTE(SUBSTITUTE($MY59,"~","~~"),"*","~*"),"?","~?"),'DADOS_MELHORIAS'!$AG$2:$AL$113,3,FALSE),0)</f>
        <v/>
      </c>
      <c r="NQ59" s="161">
        <f>IFERROR(VLOOKUP(SUBSTITUTE(SUBSTITUTE(SUBSTITUTE($MZ59,"~","~~"),"*","~*"),"?","~?"),'DADOS_MELHORIAS'!$AG$2:$AL$113,3,FALSE),0)</f>
        <v/>
      </c>
      <c r="NR59" s="161">
        <f>IFERROR(VLOOKUP(SUBSTITUTE(SUBSTITUTE(SUBSTITUTE($NA59,"~","~~"),"*","~*"),"?","~?"),'DADOS_MELHORIAS'!$AG$2:$AL$113,3,FALSE),0)</f>
        <v/>
      </c>
      <c r="NS59" s="161">
        <f>IF($MS59=0,0,IF($NJ59=0,0,INDEX($X$2:$X$11,$NJ59)))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IF($NJ59=0,0,IF(INDEX($W$2:$W$11,$NJ59)="",0,IF((COUNTIF(INDEX($EL$2:$EP$13,$MO59,0),INDEX($W$2:$W$11,$NJ59))+COUNTIF(INDEX($QV$2:$QY$13,$MO59,0),INDEX($W$2:$W$11,$NJ59)))=0,1,0)))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1">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f>
        <v/>
      </c>
      <c r="OE59" s="161">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1">
        <f>IF($NJ59=0,0,INDEX($Y$2:$Y$11,$NJ59))</f>
        <v/>
      </c>
      <c r="OG59" s="161">
        <f>IF($NJ59=0,0,INDEX($Z$2:$Z$11,$NJ59))</f>
        <v/>
      </c>
      <c r="OH59" s="161">
        <f>IF($NJ59=0,0,INDEX($AB$2:$AB$11,$NJ59))</f>
        <v/>
      </c>
      <c r="OI59" s="161">
        <f>IFERROR(VLOOKUP(SUBSTITUTE(SUBSTITUTE(SUBSTITUTE($NB59,"~","~~"),"*","~*"),"?","~?"),'DADOS_RESTRICOES'!$M$2:$Q$54,3,FALSE),0)</f>
        <v/>
      </c>
      <c r="OJ59" s="161">
        <f>IFERROR(VLOOKUP(SUBSTITUTE(SUBSTITUTE(SUBSTITUTE($NC59,"~","~~"),"*","~*"),"?","~?"),'DADOS_RESTRICOES'!$M$2:$Q$54,3,FALSE),0)</f>
        <v/>
      </c>
      <c r="OK59" s="161">
        <f>IFERROR(VLOOKUP(SUBSTITUTE(SUBSTITUTE(SUBSTITUTE($NB59,"~","~~"),"*","~*"),"?","~?"),'DADOS_RESTRICOES'!$M$2:$Q$54,2,FALSE),"")</f>
        <v/>
      </c>
      <c r="OL59" s="161">
        <f>IFERROR(VLOOKUP(SUBSTITUTE(SUBSTITUTE(SUBSTITUTE($NC59,"~","~~"),"*","~*"),"?","~?"),'DADOS_RESTRICOES'!$M$2:$Q$54,2,FALSE),"")</f>
        <v/>
      </c>
      <c r="OM59" s="161">
        <f>COUNTIF($NS59:$NW59,1)</f>
        <v/>
      </c>
      <c r="ON59" s="161">
        <f>COUNTIF($NS59:$NW59,2)</f>
        <v/>
      </c>
      <c r="OO59" s="161">
        <f>COUNTIF($NS59:$NW59,3)</f>
        <v/>
      </c>
      <c r="OP59" s="161">
        <f>COUNTIF($NS59:$NW59,4)</f>
        <v/>
      </c>
      <c r="OQ59" s="161">
        <f>COUNTIF($NS59:$NW59,5)</f>
        <v/>
      </c>
      <c r="OR59" s="161">
        <f>COUNTIF($NS59:$NW59,6)</f>
        <v/>
      </c>
      <c r="OS59" s="161">
        <f>COUNTIF($OI59:$OJ59,1)</f>
        <v/>
      </c>
      <c r="OT59" s="161">
        <f>COUNTIF($OI59:$OJ59,2)+$OF59</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IF($MS59=0,0,(IF(COUNTIF($RK59:$RN59,"Salto")&gt;0,1,0)+IF(COUNTIF($RK59:$RN59,"Queima")&gt;0,1,0)+IF(COUNTIF($RK59:$RN59,"Estilhaço")&gt;0,1,0))*FLOOR($PD59/2,1))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dela",IF(COUNTIF($OK59:$OL59,"Atrasar")&gt;0,"Sua Ação Completa",IF(COUNTIF($RK59:$RN59,"Rápido")&gt;0,"Sua Bônus",IF(COUNTIF($RK59:$RN59,"Reação")&gt;0,"Sua Reação","Sua Padrão")))&amp;" + a básica dela"&amp;IF(COUNTIF($RK59:$RN59,"Reação")&gt;0," e a coletiva","")&amp;IF(COUNTIF($OK59:$OL59,"Carregar")&gt;0," · em dois turnos","")))</f>
        <v/>
      </c>
      <c r="QC59" s="161">
        <f>IF($MW59&lt;&gt;"",$MW59,IF($NJ59=0,"",INDEX($AA$2:$AA$11,$NJ59)))</f>
        <v/>
      </c>
      <c r="QD59" s="161">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COUNTIF($RK59:$RN59,"Longe")+3*COUNTIF($RK59:$RN59,"Muito Longe")</f>
        <v/>
      </c>
      <c r="QG59" s="161">
        <f>COUNTIF($RK59:$RN59,"Maior")+3*COUNTIF($RK59:$RN59,"Muito Maior")</f>
        <v/>
      </c>
      <c r="QH59" s="161">
        <f>IF($NJ59=0,0,CHOOSE(1+INDEX($AC$2:$AC$11,$NJ59),0,$QF59,$QG59,$QF59+$QG59))</f>
        <v/>
      </c>
      <c r="QI59" s="161">
        <f>IF($NJ59=0,0,CHOOSE(1+INDEX($AD$2:$AD$11,$NJ59),0,$QF59,$QG59,$QF59+$QG59))</f>
        <v/>
      </c>
      <c r="QJ59" s="161">
        <f>IF(OR($ND59=0,$NJ59=0),"",INDEX($AI$2:$AN$41,($NJ59-1)*4+IF($MS59=0,1,IF($MS59&lt;=5,2,IF($MS59=6,3,4))),1+MIN(5,$QH59))&amp;INDEX($AO$2:$AT$41,($NJ59-1)*4+IF($MS59=0,1,IF($MS59&lt;=5,2,IF($MS59=6,3,4))),1+MIN(5,$QI59))&amp;IF(INDEX($AE$2:$AE$11,$NJ59)=1,IF(COUNTIF($RK59:$RN59,"Mais Um")&gt;0," · +"&amp;COUNTIF($RK59:$RN59,"Mais Um")&amp;IF(COUNTIF($RK59:$RN59,"Mais Um")&gt;1," alvos"," alvo"),"")&amp;IF(COUNTIF($RK59:$RN59,"Rajada")&gt;0,IF($MS59=0,"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IFERROR(MATCH($MU60,$V$2:$V$11,0),0)</f>
        <v/>
      </c>
      <c r="NK60" s="161">
        <f>IFERROR(VLOOKUP(SUBSTITUTE(SUBSTITUTE(SUBSTITUTE($MX60,"~","~~"),"*","~*"),"?","~?"),'DADOS_MELHORIAS'!$AG$2:$AL$113,2,FALSE),"")</f>
        <v/>
      </c>
      <c r="NL60" s="161">
        <f>IFERROR(VLOOKUP(SUBSTITUTE(SUBSTITUTE(SUBSTITUTE($MY60,"~","~~"),"*","~*"),"?","~?"),'DADOS_MELHORIAS'!$AG$2:$AL$113,2,FALSE),"")</f>
        <v/>
      </c>
      <c r="NM60" s="161">
        <f>IFERROR(VLOOKUP(SUBSTITUTE(SUBSTITUTE(SUBSTITUTE($MZ60,"~","~~"),"*","~*"),"?","~?"),'DADOS_MELHORIAS'!$AG$2:$AL$113,2,FALSE),"")</f>
        <v/>
      </c>
      <c r="NN60" s="161">
        <f>IFERROR(VLOOKUP(SUBSTITUTE(SUBSTITUTE(SUBSTITUTE($NA60,"~","~~"),"*","~*"),"?","~?"),'DADOS_MELHORIAS'!$AG$2:$AL$113,2,FALSE),"")</f>
        <v/>
      </c>
      <c r="NO60" s="161">
        <f>IFERROR(VLOOKUP(SUBSTITUTE(SUBSTITUTE(SUBSTITUTE($MX60,"~","~~"),"*","~*"),"?","~?"),'DADOS_MELHORIAS'!$AG$2:$AL$113,3,FALSE),0)</f>
        <v/>
      </c>
      <c r="NP60" s="161">
        <f>IFERROR(VLOOKUP(SUBSTITUTE(SUBSTITUTE(SUBSTITUTE($MY60,"~","~~"),"*","~*"),"?","~?"),'DADOS_MELHORIAS'!$AG$2:$AL$113,3,FALSE),0)</f>
        <v/>
      </c>
      <c r="NQ60" s="161">
        <f>IFERROR(VLOOKUP(SUBSTITUTE(SUBSTITUTE(SUBSTITUTE($MZ60,"~","~~"),"*","~*"),"?","~?"),'DADOS_MELHORIAS'!$AG$2:$AL$113,3,FALSE),0)</f>
        <v/>
      </c>
      <c r="NR60" s="161">
        <f>IFERROR(VLOOKUP(SUBSTITUTE(SUBSTITUTE(SUBSTITUTE($NA60,"~","~~"),"*","~*"),"?","~?"),'DADOS_MELHORIAS'!$AG$2:$AL$113,3,FALSE),0)</f>
        <v/>
      </c>
      <c r="NS60" s="161">
        <f>IF($MS60=0,0,IF($NJ60=0,0,INDEX($X$2:$X$11,$NJ60)))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IF($NJ60=0,0,IF(INDEX($W$2:$W$11,$NJ60)="",0,IF((COUNTIF(INDEX($EL$2:$EP$13,$MO60,0),INDEX($W$2:$W$11,$NJ60))+COUNTIF(INDEX($QV$2:$QY$13,$MO60,0),INDEX($W$2:$W$11,$NJ60)))=0,1,0)))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1">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f>
        <v/>
      </c>
      <c r="OE60" s="161">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1">
        <f>IF($NJ60=0,0,INDEX($Y$2:$Y$11,$NJ60))</f>
        <v/>
      </c>
      <c r="OG60" s="161">
        <f>IF($NJ60=0,0,INDEX($Z$2:$Z$11,$NJ60))</f>
        <v/>
      </c>
      <c r="OH60" s="161">
        <f>IF($NJ60=0,0,INDEX($AB$2:$AB$11,$NJ60))</f>
        <v/>
      </c>
      <c r="OI60" s="161">
        <f>IFERROR(VLOOKUP(SUBSTITUTE(SUBSTITUTE(SUBSTITUTE($NB60,"~","~~"),"*","~*"),"?","~?"),'DADOS_RESTRICOES'!$M$2:$Q$54,3,FALSE),0)</f>
        <v/>
      </c>
      <c r="OJ60" s="161">
        <f>IFERROR(VLOOKUP(SUBSTITUTE(SUBSTITUTE(SUBSTITUTE($NC60,"~","~~"),"*","~*"),"?","~?"),'DADOS_RESTRICOES'!$M$2:$Q$54,3,FALSE),0)</f>
        <v/>
      </c>
      <c r="OK60" s="161">
        <f>IFERROR(VLOOKUP(SUBSTITUTE(SUBSTITUTE(SUBSTITUTE($NB60,"~","~~"),"*","~*"),"?","~?"),'DADOS_RESTRICOES'!$M$2:$Q$54,2,FALSE),"")</f>
        <v/>
      </c>
      <c r="OL60" s="161">
        <f>IFERROR(VLOOKUP(SUBSTITUTE(SUBSTITUTE(SUBSTITUTE($NC60,"~","~~"),"*","~*"),"?","~?"),'DADOS_RESTRICOES'!$M$2:$Q$54,2,FALSE),"")</f>
        <v/>
      </c>
      <c r="OM60" s="161">
        <f>COUNTIF($NS60:$NW60,1)</f>
        <v/>
      </c>
      <c r="ON60" s="161">
        <f>COUNTIF($NS60:$NW60,2)</f>
        <v/>
      </c>
      <c r="OO60" s="161">
        <f>COUNTIF($NS60:$NW60,3)</f>
        <v/>
      </c>
      <c r="OP60" s="161">
        <f>COUNTIF($NS60:$NW60,4)</f>
        <v/>
      </c>
      <c r="OQ60" s="161">
        <f>COUNTIF($NS60:$NW60,5)</f>
        <v/>
      </c>
      <c r="OR60" s="161">
        <f>COUNTIF($NS60:$NW60,6)</f>
        <v/>
      </c>
      <c r="OS60" s="161">
        <f>COUNTIF($OI60:$OJ60,1)</f>
        <v/>
      </c>
      <c r="OT60" s="161">
        <f>COUNTIF($OI60:$OJ60,2)+$OF60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IF($MS60=0,0,(IF(COUNTIF($RK60:$RN60,"Salto")&gt;0,1,0)+IF(COUNTIF($RK60:$RN60,"Queima")&gt;0,1,0)+IF(COUNTIF($RK60:$RN60,"Estilhaço")&gt;0,1,0))*FLOOR($PD60/2,1))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dela",IF(COUNTIF($OK60:$OL60,"Atrasar")&gt;0,"Sua Ação Completa",IF(COUNTIF($RK60:$RN60,"Rápido")&gt;0,"Sua Bônus",IF(COUNTIF($RK60:$RN60,"Reação")&gt;0,"Sua Reação","Sua Padrão")))&amp;" + a básica dela"&amp;IF(COUNTIF($RK60:$RN60,"Reação")&gt;0," e a coletiva","")&amp;IF(COUNTIF($OK60:$OL60,"Carregar")&gt;0," · em dois turnos","")))</f>
        <v/>
      </c>
      <c r="QC60" s="161">
        <f>IF($MW60&lt;&gt;"",$MW60,IF($NJ60=0,"",INDEX($AA$2:$AA$11,$NJ60)))</f>
        <v/>
      </c>
      <c r="QD60" s="161">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COUNTIF($RK60:$RN60,"Longe")+3*COUNTIF($RK60:$RN60,"Muito Longe")</f>
        <v/>
      </c>
      <c r="QG60" s="161">
        <f>COUNTIF($RK60:$RN60,"Maior")+3*COUNTIF($RK60:$RN60,"Muito Maior")</f>
        <v/>
      </c>
      <c r="QH60" s="161">
        <f>IF($NJ60=0,0,CHOOSE(1+INDEX($AC$2:$AC$11,$NJ60),0,$QF60,$QG60,$QF60+$QG60))</f>
        <v/>
      </c>
      <c r="QI60" s="161">
        <f>IF($NJ60=0,0,CHOOSE(1+INDEX($AD$2:$AD$11,$NJ60),0,$QF60,$QG60,$QF60+$QG60))</f>
        <v/>
      </c>
      <c r="QJ60" s="161">
        <f>IF(OR($ND60=0,$NJ60=0),"",INDEX($AI$2:$AN$41,($NJ60-1)*4+IF($MS60=0,1,IF($MS60&lt;=5,2,IF($MS60=6,3,4))),1+MIN(5,$QH60))&amp;INDEX($AO$2:$AT$41,($NJ60-1)*4+IF($MS60=0,1,IF($MS60&lt;=5,2,IF($MS60=6,3,4))),1+MIN(5,$QI60))&amp;IF(INDEX($AE$2:$AE$11,$NJ60)=1,IF(COUNTIF($RK60:$RN60,"Mais Um")&gt;0," · +"&amp;COUNTIF($RK60:$RN60,"Mais Um")&amp;IF(COUNTIF($RK60:$RN60,"Mais Um")&gt;1," alvos"," alvo"),"")&amp;IF(COUNTIF($RK60:$RN60,"Rajada")&gt;0,IF($MS60=0,"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IFERROR(MATCH($MU61,$V$2:$V$11,0),0)</f>
        <v/>
      </c>
      <c r="NK61" s="161">
        <f>IFERROR(VLOOKUP(SUBSTITUTE(SUBSTITUTE(SUBSTITUTE($MX61,"~","~~"),"*","~*"),"?","~?"),'DADOS_MELHORIAS'!$AG$2:$AL$113,2,FALSE),"")</f>
        <v/>
      </c>
      <c r="NL61" s="161">
        <f>IFERROR(VLOOKUP(SUBSTITUTE(SUBSTITUTE(SUBSTITUTE($MY61,"~","~~"),"*","~*"),"?","~?"),'DADOS_MELHORIAS'!$AG$2:$AL$113,2,FALSE),"")</f>
        <v/>
      </c>
      <c r="NM61" s="161">
        <f>IFERROR(VLOOKUP(SUBSTITUTE(SUBSTITUTE(SUBSTITUTE($MZ61,"~","~~"),"*","~*"),"?","~?"),'DADOS_MELHORIAS'!$AG$2:$AL$113,2,FALSE),"")</f>
        <v/>
      </c>
      <c r="NN61" s="161">
        <f>IFERROR(VLOOKUP(SUBSTITUTE(SUBSTITUTE(SUBSTITUTE($NA61,"~","~~"),"*","~*"),"?","~?"),'DADOS_MELHORIAS'!$AG$2:$AL$113,2,FALSE),"")</f>
        <v/>
      </c>
      <c r="NO61" s="161">
        <f>IFERROR(VLOOKUP(SUBSTITUTE(SUBSTITUTE(SUBSTITUTE($MX61,"~","~~"),"*","~*"),"?","~?"),'DADOS_MELHORIAS'!$AG$2:$AL$113,3,FALSE),0)</f>
        <v/>
      </c>
      <c r="NP61" s="161">
        <f>IFERROR(VLOOKUP(SUBSTITUTE(SUBSTITUTE(SUBSTITUTE($MY61,"~","~~"),"*","~*"),"?","~?"),'DADOS_MELHORIAS'!$AG$2:$AL$113,3,FALSE),0)</f>
        <v/>
      </c>
      <c r="NQ61" s="161">
        <f>IFERROR(VLOOKUP(SUBSTITUTE(SUBSTITUTE(SUBSTITUTE($MZ61,"~","~~"),"*","~*"),"?","~?"),'DADOS_MELHORIAS'!$AG$2:$AL$113,3,FALSE),0)</f>
        <v/>
      </c>
      <c r="NR61" s="161">
        <f>IFERROR(VLOOKUP(SUBSTITUTE(SUBSTITUTE(SUBSTITUTE($NA61,"~","~~"),"*","~*"),"?","~?"),'DADOS_MELHORIAS'!$AG$2:$AL$113,3,FALSE),0)</f>
        <v/>
      </c>
      <c r="NS61" s="161">
        <f>IF($MS61=0,0,IF($NJ61=0,0,INDEX($X$2:$X$11,$NJ61)))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IF($NJ61=0,0,IF(INDEX($W$2:$W$11,$NJ61)="",0,IF((COUNTIF(INDEX($EL$2:$EP$13,$MO61,0),INDEX($W$2:$W$11,$NJ61))+COUNTIF(INDEX($QV$2:$QY$13,$MO61,0),INDEX($W$2:$W$11,$NJ61)))=0,1,0)))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1">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f>
        <v/>
      </c>
      <c r="OE61" s="161">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1">
        <f>IF($NJ61=0,0,INDEX($Y$2:$Y$11,$NJ61))</f>
        <v/>
      </c>
      <c r="OG61" s="161">
        <f>IF($NJ61=0,0,INDEX($Z$2:$Z$11,$NJ61))</f>
        <v/>
      </c>
      <c r="OH61" s="161">
        <f>IF($NJ61=0,0,INDEX($AB$2:$AB$11,$NJ61))</f>
        <v/>
      </c>
      <c r="OI61" s="161">
        <f>IFERROR(VLOOKUP(SUBSTITUTE(SUBSTITUTE(SUBSTITUTE($NB61,"~","~~"),"*","~*"),"?","~?"),'DADOS_RESTRICOES'!$M$2:$Q$54,3,FALSE),0)</f>
        <v/>
      </c>
      <c r="OJ61" s="161">
        <f>IFERROR(VLOOKUP(SUBSTITUTE(SUBSTITUTE(SUBSTITUTE($NC61,"~","~~"),"*","~*"),"?","~?"),'DADOS_RESTRICOES'!$M$2:$Q$54,3,FALSE),0)</f>
        <v/>
      </c>
      <c r="OK61" s="161">
        <f>IFERROR(VLOOKUP(SUBSTITUTE(SUBSTITUTE(SUBSTITUTE($NB61,"~","~~"),"*","~*"),"?","~?"),'DADOS_RESTRICOES'!$M$2:$Q$54,2,FALSE),"")</f>
        <v/>
      </c>
      <c r="OL61" s="161">
        <f>IFERROR(VLOOKUP(SUBSTITUTE(SUBSTITUTE(SUBSTITUTE($NC61,"~","~~"),"*","~*"),"?","~?"),'DADOS_RESTRICOES'!$M$2:$Q$54,2,FALSE),"")</f>
        <v/>
      </c>
      <c r="OM61" s="161">
        <f>COUNTIF($NS61:$NW61,1)</f>
        <v/>
      </c>
      <c r="ON61" s="161">
        <f>COUNTIF($NS61:$NW61,2)</f>
        <v/>
      </c>
      <c r="OO61" s="161">
        <f>COUNTIF($NS61:$NW61,3)</f>
        <v/>
      </c>
      <c r="OP61" s="161">
        <f>COUNTIF($NS61:$NW61,4)</f>
        <v/>
      </c>
      <c r="OQ61" s="161">
        <f>COUNTIF($NS61:$NW61,5)</f>
        <v/>
      </c>
      <c r="OR61" s="161">
        <f>COUNTIF($NS61:$NW61,6)</f>
        <v/>
      </c>
      <c r="OS61" s="161">
        <f>COUNTIF($OI61:$OJ61,1)</f>
        <v/>
      </c>
      <c r="OT61" s="161">
        <f>COUNTIF($OI61:$OJ61,2)+$OF61</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IF($MS61=0,0,(IF(COUNTIF($RK61:$RN61,"Salto")&gt;0,1,0)+IF(COUNTIF($RK61:$RN61,"Queima")&gt;0,1,0)+IF(COUNTIF($RK61:$RN61,"Estilhaço")&gt;0,1,0))*FLOOR($PD61/2,1))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dela",IF(COUNTIF($OK61:$OL61,"Atrasar")&gt;0,"Sua Ação Completa",IF(COUNTIF($RK61:$RN61,"Rápido")&gt;0,"Sua Bônus",IF(COUNTIF($RK61:$RN61,"Reação")&gt;0,"Sua Reação","Sua Padrão")))&amp;" + a básica dela"&amp;IF(COUNTIF($RK61:$RN61,"Reação")&gt;0," e a coletiva","")&amp;IF(COUNTIF($OK61:$OL61,"Carregar")&gt;0," · em dois turnos","")))</f>
        <v/>
      </c>
      <c r="QC61" s="161">
        <f>IF($MW61&lt;&gt;"",$MW61,IF($NJ61=0,"",INDEX($AA$2:$AA$11,$NJ61)))</f>
        <v/>
      </c>
      <c r="QD61" s="161">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COUNTIF($RK61:$RN61,"Longe")+3*COUNTIF($RK61:$RN61,"Muito Longe")</f>
        <v/>
      </c>
      <c r="QG61" s="161">
        <f>COUNTIF($RK61:$RN61,"Maior")+3*COUNTIF($RK61:$RN61,"Muito Maior")</f>
        <v/>
      </c>
      <c r="QH61" s="161">
        <f>IF($NJ61=0,0,CHOOSE(1+INDEX($AC$2:$AC$11,$NJ61),0,$QF61,$QG61,$QF61+$QG61))</f>
        <v/>
      </c>
      <c r="QI61" s="161">
        <f>IF($NJ61=0,0,CHOOSE(1+INDEX($AD$2:$AD$11,$NJ61),0,$QF61,$QG61,$QF61+$QG61))</f>
        <v/>
      </c>
      <c r="QJ61" s="161">
        <f>IF(OR($ND61=0,$NJ61=0),"",INDEX($AI$2:$AN$41,($NJ61-1)*4+IF($MS61=0,1,IF($MS61&lt;=5,2,IF($MS61=6,3,4))),1+MIN(5,$QH61))&amp;INDEX($AO$2:$AT$41,($NJ61-1)*4+IF($MS61=0,1,IF($MS61&lt;=5,2,IF($MS61=6,3,4))),1+MIN(5,$QI61))&amp;IF(INDEX($AE$2:$AE$11,$NJ61)=1,IF(COUNTIF($RK61:$RN61,"Mais Um")&gt;0," · +"&amp;COUNTIF($RK61:$RN61,"Mais Um")&amp;IF(COUNTIF($RK61:$RN61,"Mais Um")&gt;1," alvos"," alvo"),"")&amp;IF(COUNTIF($RK61:$RN61,"Rajada")&gt;0,IF($MS61=0,"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IFERROR(MATCH($MU62,$V$2:$V$11,0),0)</f>
        <v/>
      </c>
      <c r="NK62" s="161">
        <f>IFERROR(VLOOKUP(SUBSTITUTE(SUBSTITUTE(SUBSTITUTE($MX62,"~","~~"),"*","~*"),"?","~?"),'DADOS_MELHORIAS'!$AG$2:$AL$113,2,FALSE),"")</f>
        <v/>
      </c>
      <c r="NL62" s="161">
        <f>IFERROR(VLOOKUP(SUBSTITUTE(SUBSTITUTE(SUBSTITUTE($MY62,"~","~~"),"*","~*"),"?","~?"),'DADOS_MELHORIAS'!$AG$2:$AL$113,2,FALSE),"")</f>
        <v/>
      </c>
      <c r="NM62" s="161">
        <f>IFERROR(VLOOKUP(SUBSTITUTE(SUBSTITUTE(SUBSTITUTE($MZ62,"~","~~"),"*","~*"),"?","~?"),'DADOS_MELHORIAS'!$AG$2:$AL$113,2,FALSE),"")</f>
        <v/>
      </c>
      <c r="NN62" s="161">
        <f>IFERROR(VLOOKUP(SUBSTITUTE(SUBSTITUTE(SUBSTITUTE($NA62,"~","~~"),"*","~*"),"?","~?"),'DADOS_MELHORIAS'!$AG$2:$AL$113,2,FALSE),"")</f>
        <v/>
      </c>
      <c r="NO62" s="161">
        <f>IFERROR(VLOOKUP(SUBSTITUTE(SUBSTITUTE(SUBSTITUTE($MX62,"~","~~"),"*","~*"),"?","~?"),'DADOS_MELHORIAS'!$AG$2:$AL$113,3,FALSE),0)</f>
        <v/>
      </c>
      <c r="NP62" s="161">
        <f>IFERROR(VLOOKUP(SUBSTITUTE(SUBSTITUTE(SUBSTITUTE($MY62,"~","~~"),"*","~*"),"?","~?"),'DADOS_MELHORIAS'!$AG$2:$AL$113,3,FALSE),0)</f>
        <v/>
      </c>
      <c r="NQ62" s="161">
        <f>IFERROR(VLOOKUP(SUBSTITUTE(SUBSTITUTE(SUBSTITUTE($MZ62,"~","~~"),"*","~*"),"?","~?"),'DADOS_MELHORIAS'!$AG$2:$AL$113,3,FALSE),0)</f>
        <v/>
      </c>
      <c r="NR62" s="161">
        <f>IFERROR(VLOOKUP(SUBSTITUTE(SUBSTITUTE(SUBSTITUTE($NA62,"~","~~"),"*","~*"),"?","~?"),'DADOS_MELHORIAS'!$AG$2:$AL$113,3,FALSE),0)</f>
        <v/>
      </c>
      <c r="NS62" s="161">
        <f>IF($MS62=0,0,IF($NJ62=0,0,INDEX($X$2:$X$11,$NJ62)))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IF($NJ62=0,0,IF(INDEX($W$2:$W$11,$NJ62)="",0,IF((COUNTIF(INDEX($EL$2:$EP$13,$MO62,0),INDEX($W$2:$W$11,$NJ62))+COUNTIF(INDEX($QV$2:$QY$13,$MO62,0),INDEX($W$2:$W$11,$NJ62)))=0,1,0)))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1">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f>
        <v/>
      </c>
      <c r="OE62" s="161">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1">
        <f>IF($NJ62=0,0,INDEX($Y$2:$Y$11,$NJ62))</f>
        <v/>
      </c>
      <c r="OG62" s="161">
        <f>IF($NJ62=0,0,INDEX($Z$2:$Z$11,$NJ62))</f>
        <v/>
      </c>
      <c r="OH62" s="161">
        <f>IF($NJ62=0,0,INDEX($AB$2:$AB$11,$NJ62))</f>
        <v/>
      </c>
      <c r="OI62" s="161">
        <f>IFERROR(VLOOKUP(SUBSTITUTE(SUBSTITUTE(SUBSTITUTE($NB62,"~","~~"),"*","~*"),"?","~?"),'DADOS_RESTRICOES'!$M$2:$Q$54,3,FALSE),0)</f>
        <v/>
      </c>
      <c r="OJ62" s="161">
        <f>IFERROR(VLOOKUP(SUBSTITUTE(SUBSTITUTE(SUBSTITUTE($NC62,"~","~~"),"*","~*"),"?","~?"),'DADOS_RESTRICOES'!$M$2:$Q$54,3,FALSE),0)</f>
        <v/>
      </c>
      <c r="OK62" s="161">
        <f>IFERROR(VLOOKUP(SUBSTITUTE(SUBSTITUTE(SUBSTITUTE($NB62,"~","~~"),"*","~*"),"?","~?"),'DADOS_RESTRICOES'!$M$2:$Q$54,2,FALSE),"")</f>
        <v/>
      </c>
      <c r="OL62" s="161">
        <f>IFERROR(VLOOKUP(SUBSTITUTE(SUBSTITUTE(SUBSTITUTE($NC62,"~","~~"),"*","~*"),"?","~?"),'DADOS_RESTRICOES'!$M$2:$Q$54,2,FALSE),"")</f>
        <v/>
      </c>
      <c r="OM62" s="161">
        <f>COUNTIF($NS62:$NW62,1)</f>
        <v/>
      </c>
      <c r="ON62" s="161">
        <f>COUNTIF($NS62:$NW62,2)</f>
        <v/>
      </c>
      <c r="OO62" s="161">
        <f>COUNTIF($NS62:$NW62,3)</f>
        <v/>
      </c>
      <c r="OP62" s="161">
        <f>COUNTIF($NS62:$NW62,4)</f>
        <v/>
      </c>
      <c r="OQ62" s="161">
        <f>COUNTIF($NS62:$NW62,5)</f>
        <v/>
      </c>
      <c r="OR62" s="161">
        <f>COUNTIF($NS62:$NW62,6)</f>
        <v/>
      </c>
      <c r="OS62" s="161">
        <f>COUNTIF($OI62:$OJ62,1)</f>
        <v/>
      </c>
      <c r="OT62" s="161">
        <f>COUNTIF($OI62:$OJ62,2)+$OF62</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IF($MS62=0,0,(IF(COUNTIF($RK62:$RN62,"Salto")&gt;0,1,0)+IF(COUNTIF($RK62:$RN62,"Queima")&gt;0,1,0)+IF(COUNTIF($RK62:$RN62,"Estilhaço")&gt;0,1,0))*FLOOR($PD62/2,1))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dela",IF(COUNTIF($OK62:$OL62,"Atrasar")&gt;0,"Sua Ação Completa",IF(COUNTIF($RK62:$RN62,"Rápido")&gt;0,"Sua Bônus",IF(COUNTIF($RK62:$RN62,"Reação")&gt;0,"Sua Reação","Sua Padrão")))&amp;" + a básica dela"&amp;IF(COUNTIF($RK62:$RN62,"Reação")&gt;0," e a coletiva","")&amp;IF(COUNTIF($OK62:$OL62,"Carregar")&gt;0," · em dois turnos","")))</f>
        <v/>
      </c>
      <c r="QC62" s="161">
        <f>IF($MW62&lt;&gt;"",$MW62,IF($NJ62=0,"",INDEX($AA$2:$AA$11,$NJ62)))</f>
        <v/>
      </c>
      <c r="QD62" s="161">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COUNTIF($RK62:$RN62,"Longe")+3*COUNTIF($RK62:$RN62,"Muito Longe")</f>
        <v/>
      </c>
      <c r="QG62" s="161">
        <f>COUNTIF($RK62:$RN62,"Maior")+3*COUNTIF($RK62:$RN62,"Muito Maior")</f>
        <v/>
      </c>
      <c r="QH62" s="161">
        <f>IF($NJ62=0,0,CHOOSE(1+INDEX($AC$2:$AC$11,$NJ62),0,$QF62,$QG62,$QF62+$QG62))</f>
        <v/>
      </c>
      <c r="QI62" s="161">
        <f>IF($NJ62=0,0,CHOOSE(1+INDEX($AD$2:$AD$11,$NJ62),0,$QF62,$QG62,$QF62+$QG62))</f>
        <v/>
      </c>
      <c r="QJ62" s="161">
        <f>IF(OR($ND62=0,$NJ62=0),"",INDEX($AI$2:$AN$41,($NJ62-1)*4+IF($MS62=0,1,IF($MS62&lt;=5,2,IF($MS62=6,3,4))),1+MIN(5,$QH62))&amp;INDEX($AO$2:$AT$41,($NJ62-1)*4+IF($MS62=0,1,IF($MS62&lt;=5,2,IF($MS62=6,3,4))),1+MIN(5,$QI62))&amp;IF(INDEX($AE$2:$AE$11,$NJ62)=1,IF(COUNTIF($RK62:$RN62,"Mais Um")&gt;0," · +"&amp;COUNTIF($RK62:$RN62,"Mais Um")&amp;IF(COUNTIF($RK62:$RN62,"Mais Um")&gt;1," alvos"," alvo"),"")&amp;IF(COUNTIF($RK62:$RN62,"Rajada")&gt;0,IF($MS62=0,"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IFERROR(MATCH($MU63,$V$2:$V$11,0),0)</f>
        <v/>
      </c>
      <c r="NK63" s="161">
        <f>IFERROR(VLOOKUP(SUBSTITUTE(SUBSTITUTE(SUBSTITUTE($MX63,"~","~~"),"*","~*"),"?","~?"),'DADOS_MELHORIAS'!$AG$2:$AL$113,2,FALSE),"")</f>
        <v/>
      </c>
      <c r="NL63" s="161">
        <f>IFERROR(VLOOKUP(SUBSTITUTE(SUBSTITUTE(SUBSTITUTE($MY63,"~","~~"),"*","~*"),"?","~?"),'DADOS_MELHORIAS'!$AG$2:$AL$113,2,FALSE),"")</f>
        <v/>
      </c>
      <c r="NM63" s="161">
        <f>IFERROR(VLOOKUP(SUBSTITUTE(SUBSTITUTE(SUBSTITUTE($MZ63,"~","~~"),"*","~*"),"?","~?"),'DADOS_MELHORIAS'!$AG$2:$AL$113,2,FALSE),"")</f>
        <v/>
      </c>
      <c r="NN63" s="161">
        <f>IFERROR(VLOOKUP(SUBSTITUTE(SUBSTITUTE(SUBSTITUTE($NA63,"~","~~"),"*","~*"),"?","~?"),'DADOS_MELHORIAS'!$AG$2:$AL$113,2,FALSE),"")</f>
        <v/>
      </c>
      <c r="NO63" s="161">
        <f>IFERROR(VLOOKUP(SUBSTITUTE(SUBSTITUTE(SUBSTITUTE($MX63,"~","~~"),"*","~*"),"?","~?"),'DADOS_MELHORIAS'!$AG$2:$AL$113,3,FALSE),0)</f>
        <v/>
      </c>
      <c r="NP63" s="161">
        <f>IFERROR(VLOOKUP(SUBSTITUTE(SUBSTITUTE(SUBSTITUTE($MY63,"~","~~"),"*","~*"),"?","~?"),'DADOS_MELHORIAS'!$AG$2:$AL$113,3,FALSE),0)</f>
        <v/>
      </c>
      <c r="NQ63" s="161">
        <f>IFERROR(VLOOKUP(SUBSTITUTE(SUBSTITUTE(SUBSTITUTE($MZ63,"~","~~"),"*","~*"),"?","~?"),'DADOS_MELHORIAS'!$AG$2:$AL$113,3,FALSE),0)</f>
        <v/>
      </c>
      <c r="NR63" s="161">
        <f>IFERROR(VLOOKUP(SUBSTITUTE(SUBSTITUTE(SUBSTITUTE($NA63,"~","~~"),"*","~*"),"?","~?"),'DADOS_MELHORIAS'!$AG$2:$AL$113,3,FALSE),0)</f>
        <v/>
      </c>
      <c r="NS63" s="161">
        <f>IF($MS63=0,0,IF($NJ63=0,0,INDEX($X$2:$X$11,$NJ63)))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IF($NJ63=0,0,IF(INDEX($W$2:$W$11,$NJ63)="",0,IF((COUNTIF(INDEX($EL$2:$EP$13,$MO63,0),INDEX($W$2:$W$11,$NJ63))+COUNTIF(INDEX($QV$2:$QY$13,$MO63,0),INDEX($W$2:$W$11,$NJ63)))=0,1,0)))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1">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f>
        <v/>
      </c>
      <c r="OE63" s="161">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1">
        <f>IF($NJ63=0,0,INDEX($Y$2:$Y$11,$NJ63))</f>
        <v/>
      </c>
      <c r="OG63" s="161">
        <f>IF($NJ63=0,0,INDEX($Z$2:$Z$11,$NJ63))</f>
        <v/>
      </c>
      <c r="OH63" s="161">
        <f>IF($NJ63=0,0,INDEX($AB$2:$AB$11,$NJ63))</f>
        <v/>
      </c>
      <c r="OI63" s="161">
        <f>IFERROR(VLOOKUP(SUBSTITUTE(SUBSTITUTE(SUBSTITUTE($NB63,"~","~~"),"*","~*"),"?","~?"),'DADOS_RESTRICOES'!$M$2:$Q$54,3,FALSE),0)</f>
        <v/>
      </c>
      <c r="OJ63" s="161">
        <f>IFERROR(VLOOKUP(SUBSTITUTE(SUBSTITUTE(SUBSTITUTE($NC63,"~","~~"),"*","~*"),"?","~?"),'DADOS_RESTRICOES'!$M$2:$Q$54,3,FALSE),0)</f>
        <v/>
      </c>
      <c r="OK63" s="161">
        <f>IFERROR(VLOOKUP(SUBSTITUTE(SUBSTITUTE(SUBSTITUTE($NB63,"~","~~"),"*","~*"),"?","~?"),'DADOS_RESTRICOES'!$M$2:$Q$54,2,FALSE),"")</f>
        <v/>
      </c>
      <c r="OL63" s="161">
        <f>IFERROR(VLOOKUP(SUBSTITUTE(SUBSTITUTE(SUBSTITUTE($NC63,"~","~~"),"*","~*"),"?","~?"),'DADOS_RESTRICOES'!$M$2:$Q$54,2,FALSE),"")</f>
        <v/>
      </c>
      <c r="OM63" s="161">
        <f>COUNTIF($NS63:$NW63,1)</f>
        <v/>
      </c>
      <c r="ON63" s="161">
        <f>COUNTIF($NS63:$NW63,2)</f>
        <v/>
      </c>
      <c r="OO63" s="161">
        <f>COUNTIF($NS63:$NW63,3)</f>
        <v/>
      </c>
      <c r="OP63" s="161">
        <f>COUNTIF($NS63:$NW63,4)</f>
        <v/>
      </c>
      <c r="OQ63" s="161">
        <f>COUNTIF($NS63:$NW63,5)</f>
        <v/>
      </c>
      <c r="OR63" s="161">
        <f>COUNTIF($NS63:$NW63,6)</f>
        <v/>
      </c>
      <c r="OS63" s="161">
        <f>COUNTIF($OI63:$OJ63,1)</f>
        <v/>
      </c>
      <c r="OT63" s="161">
        <f>COUNTIF($OI63:$OJ63,2)+$OF63</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IF($MS63=0,0,(IF(COUNTIF($RK63:$RN63,"Salto")&gt;0,1,0)+IF(COUNTIF($RK63:$RN63,"Queima")&gt;0,1,0)+IF(COUNTIF($RK63:$RN63,"Estilhaço")&gt;0,1,0))*FLOOR($PD63/2,1))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dela",IF(COUNTIF($OK63:$OL63,"Atrasar")&gt;0,"Sua Ação Completa",IF(COUNTIF($RK63:$RN63,"Rápido")&gt;0,"Sua Bônus",IF(COUNTIF($RK63:$RN63,"Reação")&gt;0,"Sua Reação","Sua Padrão")))&amp;" + a básica dela"&amp;IF(COUNTIF($RK63:$RN63,"Reação")&gt;0," e a coletiva","")&amp;IF(COUNTIF($OK63:$OL63,"Carregar")&gt;0," · em dois turnos","")))</f>
        <v/>
      </c>
      <c r="QC63" s="161">
        <f>IF($MW63&lt;&gt;"",$MW63,IF($NJ63=0,"",INDEX($AA$2:$AA$11,$NJ63)))</f>
        <v/>
      </c>
      <c r="QD63" s="161">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COUNTIF($RK63:$RN63,"Longe")+3*COUNTIF($RK63:$RN63,"Muito Longe")</f>
        <v/>
      </c>
      <c r="QG63" s="161">
        <f>COUNTIF($RK63:$RN63,"Maior")+3*COUNTIF($RK63:$RN63,"Muito Maior")</f>
        <v/>
      </c>
      <c r="QH63" s="161">
        <f>IF($NJ63=0,0,CHOOSE(1+INDEX($AC$2:$AC$11,$NJ63),0,$QF63,$QG63,$QF63+$QG63))</f>
        <v/>
      </c>
      <c r="QI63" s="161">
        <f>IF($NJ63=0,0,CHOOSE(1+INDEX($AD$2:$AD$11,$NJ63),0,$QF63,$QG63,$QF63+$QG63))</f>
        <v/>
      </c>
      <c r="QJ63" s="161">
        <f>IF(OR($ND63=0,$NJ63=0),"",INDEX($AI$2:$AN$41,($NJ63-1)*4+IF($MS63=0,1,IF($MS63&lt;=5,2,IF($MS63=6,3,4))),1+MIN(5,$QH63))&amp;INDEX($AO$2:$AT$41,($NJ63-1)*4+IF($MS63=0,1,IF($MS63&lt;=5,2,IF($MS63=6,3,4))),1+MIN(5,$QI63))&amp;IF(INDEX($AE$2:$AE$11,$NJ63)=1,IF(COUNTIF($RK63:$RN63,"Mais Um")&gt;0," · +"&amp;COUNTIF($RK63:$RN63,"Mais Um")&amp;IF(COUNTIF($RK63:$RN63,"Mais Um")&gt;1," alvos"," alvo"),"")&amp;IF(COUNTIF($RK63:$RN63,"Rajada")&gt;0,IF($MS63=0,"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IFERROR(MATCH($MU64,$V$2:$V$11,0),0)</f>
        <v/>
      </c>
      <c r="NK64" s="161">
        <f>IFERROR(VLOOKUP(SUBSTITUTE(SUBSTITUTE(SUBSTITUTE($MX64,"~","~~"),"*","~*"),"?","~?"),'DADOS_MELHORIAS'!$AG$2:$AL$113,2,FALSE),"")</f>
        <v/>
      </c>
      <c r="NL64" s="161">
        <f>IFERROR(VLOOKUP(SUBSTITUTE(SUBSTITUTE(SUBSTITUTE($MY64,"~","~~"),"*","~*"),"?","~?"),'DADOS_MELHORIAS'!$AG$2:$AL$113,2,FALSE),"")</f>
        <v/>
      </c>
      <c r="NM64" s="161">
        <f>IFERROR(VLOOKUP(SUBSTITUTE(SUBSTITUTE(SUBSTITUTE($MZ64,"~","~~"),"*","~*"),"?","~?"),'DADOS_MELHORIAS'!$AG$2:$AL$113,2,FALSE),"")</f>
        <v/>
      </c>
      <c r="NN64" s="161">
        <f>IFERROR(VLOOKUP(SUBSTITUTE(SUBSTITUTE(SUBSTITUTE($NA64,"~","~~"),"*","~*"),"?","~?"),'DADOS_MELHORIAS'!$AG$2:$AL$113,2,FALSE),"")</f>
        <v/>
      </c>
      <c r="NO64" s="161">
        <f>IFERROR(VLOOKUP(SUBSTITUTE(SUBSTITUTE(SUBSTITUTE($MX64,"~","~~"),"*","~*"),"?","~?"),'DADOS_MELHORIAS'!$AG$2:$AL$113,3,FALSE),0)</f>
        <v/>
      </c>
      <c r="NP64" s="161">
        <f>IFERROR(VLOOKUP(SUBSTITUTE(SUBSTITUTE(SUBSTITUTE($MY64,"~","~~"),"*","~*"),"?","~?"),'DADOS_MELHORIAS'!$AG$2:$AL$113,3,FALSE),0)</f>
        <v/>
      </c>
      <c r="NQ64" s="161">
        <f>IFERROR(VLOOKUP(SUBSTITUTE(SUBSTITUTE(SUBSTITUTE($MZ64,"~","~~"),"*","~*"),"?","~?"),'DADOS_MELHORIAS'!$AG$2:$AL$113,3,FALSE),0)</f>
        <v/>
      </c>
      <c r="NR64" s="161">
        <f>IFERROR(VLOOKUP(SUBSTITUTE(SUBSTITUTE(SUBSTITUTE($NA64,"~","~~"),"*","~*"),"?","~?"),'DADOS_MELHORIAS'!$AG$2:$AL$113,3,FALSE),0)</f>
        <v/>
      </c>
      <c r="NS64" s="161">
        <f>IF($MS64=0,0,IF($NJ64=0,0,INDEX($X$2:$X$11,$NJ64)))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IF($NJ64=0,0,IF(INDEX($W$2:$W$11,$NJ64)="",0,IF((COUNTIF(INDEX($EL$2:$EP$13,$MO64,0),INDEX($W$2:$W$11,$NJ64))+COUNTIF(INDEX($QV$2:$QY$13,$MO64,0),INDEX($W$2:$W$11,$NJ64)))=0,1,0)))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1">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f>
        <v/>
      </c>
      <c r="OE64" s="161">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1">
        <f>IF($NJ64=0,0,INDEX($Y$2:$Y$11,$NJ64))</f>
        <v/>
      </c>
      <c r="OG64" s="161">
        <f>IF($NJ64=0,0,INDEX($Z$2:$Z$11,$NJ64))</f>
        <v/>
      </c>
      <c r="OH64" s="161">
        <f>IF($NJ64=0,0,INDEX($AB$2:$AB$11,$NJ64))</f>
        <v/>
      </c>
      <c r="OI64" s="161">
        <f>IFERROR(VLOOKUP(SUBSTITUTE(SUBSTITUTE(SUBSTITUTE($NB64,"~","~~"),"*","~*"),"?","~?"),'DADOS_RESTRICOES'!$M$2:$Q$54,3,FALSE),0)</f>
        <v/>
      </c>
      <c r="OJ64" s="161">
        <f>IFERROR(VLOOKUP(SUBSTITUTE(SUBSTITUTE(SUBSTITUTE($NC64,"~","~~"),"*","~*"),"?","~?"),'DADOS_RESTRICOES'!$M$2:$Q$54,3,FALSE),0)</f>
        <v/>
      </c>
      <c r="OK64" s="161">
        <f>IFERROR(VLOOKUP(SUBSTITUTE(SUBSTITUTE(SUBSTITUTE($NB64,"~","~~"),"*","~*"),"?","~?"),'DADOS_RESTRICOES'!$M$2:$Q$54,2,FALSE),"")</f>
        <v/>
      </c>
      <c r="OL64" s="161">
        <f>IFERROR(VLOOKUP(SUBSTITUTE(SUBSTITUTE(SUBSTITUTE($NC64,"~","~~"),"*","~*"),"?","~?"),'DADOS_RESTRICOES'!$M$2:$Q$54,2,FALSE),"")</f>
        <v/>
      </c>
      <c r="OM64" s="161">
        <f>COUNTIF($NS64:$NW64,1)</f>
        <v/>
      </c>
      <c r="ON64" s="161">
        <f>COUNTIF($NS64:$NW64,2)</f>
        <v/>
      </c>
      <c r="OO64" s="161">
        <f>COUNTIF($NS64:$NW64,3)</f>
        <v/>
      </c>
      <c r="OP64" s="161">
        <f>COUNTIF($NS64:$NW64,4)</f>
        <v/>
      </c>
      <c r="OQ64" s="161">
        <f>COUNTIF($NS64:$NW64,5)</f>
        <v/>
      </c>
      <c r="OR64" s="161">
        <f>COUNTIF($NS64:$NW64,6)</f>
        <v/>
      </c>
      <c r="OS64" s="161">
        <f>COUNTIF($OI64:$OJ64,1)</f>
        <v/>
      </c>
      <c r="OT64" s="161">
        <f>COUNTIF($OI64:$OJ64,2)+$OF64</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IF($MS64=0,0,(IF(COUNTIF($RK64:$RN64,"Salto")&gt;0,1,0)+IF(COUNTIF($RK64:$RN64,"Queima")&gt;0,1,0)+IF(COUNTIF($RK64:$RN64,"Estilhaço")&gt;0,1,0))*FLOOR($PD64/2,1))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dela",IF(COUNTIF($OK64:$OL64,"Atrasar")&gt;0,"Sua Ação Completa",IF(COUNTIF($RK64:$RN64,"Rápido")&gt;0,"Sua Bônus",IF(COUNTIF($RK64:$RN64,"Reação")&gt;0,"Sua Reação","Sua Padrão")))&amp;" + a básica dela"&amp;IF(COUNTIF($RK64:$RN64,"Reação")&gt;0," e a coletiva","")&amp;IF(COUNTIF($OK64:$OL64,"Carregar")&gt;0," · em dois turnos","")))</f>
        <v/>
      </c>
      <c r="QC64" s="161">
        <f>IF($MW64&lt;&gt;"",$MW64,IF($NJ64=0,"",INDEX($AA$2:$AA$11,$NJ64)))</f>
        <v/>
      </c>
      <c r="QD64" s="161">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COUNTIF($RK64:$RN64,"Longe")+3*COUNTIF($RK64:$RN64,"Muito Longe")</f>
        <v/>
      </c>
      <c r="QG64" s="161">
        <f>COUNTIF($RK64:$RN64,"Maior")+3*COUNTIF($RK64:$RN64,"Muito Maior")</f>
        <v/>
      </c>
      <c r="QH64" s="161">
        <f>IF($NJ64=0,0,CHOOSE(1+INDEX($AC$2:$AC$11,$NJ64),0,$QF64,$QG64,$QF64+$QG64))</f>
        <v/>
      </c>
      <c r="QI64" s="161">
        <f>IF($NJ64=0,0,CHOOSE(1+INDEX($AD$2:$AD$11,$NJ64),0,$QF64,$QG64,$QF64+$QG64))</f>
        <v/>
      </c>
      <c r="QJ64" s="161">
        <f>IF(OR($ND64=0,$NJ64=0),"",INDEX($AI$2:$AN$41,($NJ64-1)*4+IF($MS64=0,1,IF($MS64&lt;=5,2,IF($MS64=6,3,4))),1+MIN(5,$QH64))&amp;INDEX($AO$2:$AT$41,($NJ64-1)*4+IF($MS64=0,1,IF($MS64&lt;=5,2,IF($MS64=6,3,4))),1+MIN(5,$QI64))&amp;IF(INDEX($AE$2:$AE$11,$NJ64)=1,IF(COUNTIF($RK64:$RN64,"Mais Um")&gt;0," · +"&amp;COUNTIF($RK64:$RN64,"Mais Um")&amp;IF(COUNTIF($RK64:$RN64,"Mais Um")&gt;1," alvos"," alvo"),"")&amp;IF(COUNTIF($RK64:$RN64,"Rajada")&gt;0,IF($MS64=0,"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IFERROR(MATCH($MU65,$V$2:$V$11,0),0)</f>
        <v/>
      </c>
      <c r="NK65" s="161">
        <f>IFERROR(VLOOKUP(SUBSTITUTE(SUBSTITUTE(SUBSTITUTE($MX65,"~","~~"),"*","~*"),"?","~?"),'DADOS_MELHORIAS'!$AG$2:$AL$113,2,FALSE),"")</f>
        <v/>
      </c>
      <c r="NL65" s="161">
        <f>IFERROR(VLOOKUP(SUBSTITUTE(SUBSTITUTE(SUBSTITUTE($MY65,"~","~~"),"*","~*"),"?","~?"),'DADOS_MELHORIAS'!$AG$2:$AL$113,2,FALSE),"")</f>
        <v/>
      </c>
      <c r="NM65" s="161">
        <f>IFERROR(VLOOKUP(SUBSTITUTE(SUBSTITUTE(SUBSTITUTE($MZ65,"~","~~"),"*","~*"),"?","~?"),'DADOS_MELHORIAS'!$AG$2:$AL$113,2,FALSE),"")</f>
        <v/>
      </c>
      <c r="NN65" s="161">
        <f>IFERROR(VLOOKUP(SUBSTITUTE(SUBSTITUTE(SUBSTITUTE($NA65,"~","~~"),"*","~*"),"?","~?"),'DADOS_MELHORIAS'!$AG$2:$AL$113,2,FALSE),"")</f>
        <v/>
      </c>
      <c r="NO65" s="161">
        <f>IFERROR(VLOOKUP(SUBSTITUTE(SUBSTITUTE(SUBSTITUTE($MX65,"~","~~"),"*","~*"),"?","~?"),'DADOS_MELHORIAS'!$AG$2:$AL$113,3,FALSE),0)</f>
        <v/>
      </c>
      <c r="NP65" s="161">
        <f>IFERROR(VLOOKUP(SUBSTITUTE(SUBSTITUTE(SUBSTITUTE($MY65,"~","~~"),"*","~*"),"?","~?"),'DADOS_MELHORIAS'!$AG$2:$AL$113,3,FALSE),0)</f>
        <v/>
      </c>
      <c r="NQ65" s="161">
        <f>IFERROR(VLOOKUP(SUBSTITUTE(SUBSTITUTE(SUBSTITUTE($MZ65,"~","~~"),"*","~*"),"?","~?"),'DADOS_MELHORIAS'!$AG$2:$AL$113,3,FALSE),0)</f>
        <v/>
      </c>
      <c r="NR65" s="161">
        <f>IFERROR(VLOOKUP(SUBSTITUTE(SUBSTITUTE(SUBSTITUTE($NA65,"~","~~"),"*","~*"),"?","~?"),'DADOS_MELHORIAS'!$AG$2:$AL$113,3,FALSE),0)</f>
        <v/>
      </c>
      <c r="NS65" s="161">
        <f>IF($MS65=0,0,IF($NJ65=0,0,INDEX($X$2:$X$11,$NJ65)))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IF($NJ65=0,0,IF(INDEX($W$2:$W$11,$NJ65)="",0,IF((COUNTIF(INDEX($EL$2:$EP$13,$MO65,0),INDEX($W$2:$W$11,$NJ65))+COUNTIF(INDEX($QV$2:$QY$13,$MO65,0),INDEX($W$2:$W$11,$NJ65)))=0,1,0)))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1">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f>
        <v/>
      </c>
      <c r="OE65" s="161">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1">
        <f>IF($NJ65=0,0,INDEX($Y$2:$Y$11,$NJ65))</f>
        <v/>
      </c>
      <c r="OG65" s="161">
        <f>IF($NJ65=0,0,INDEX($Z$2:$Z$11,$NJ65))</f>
        <v/>
      </c>
      <c r="OH65" s="161">
        <f>IF($NJ65=0,0,INDEX($AB$2:$AB$11,$NJ65))</f>
        <v/>
      </c>
      <c r="OI65" s="161">
        <f>IFERROR(VLOOKUP(SUBSTITUTE(SUBSTITUTE(SUBSTITUTE($NB65,"~","~~"),"*","~*"),"?","~?"),'DADOS_RESTRICOES'!$M$2:$Q$54,3,FALSE),0)</f>
        <v/>
      </c>
      <c r="OJ65" s="161">
        <f>IFERROR(VLOOKUP(SUBSTITUTE(SUBSTITUTE(SUBSTITUTE($NC65,"~","~~"),"*","~*"),"?","~?"),'DADOS_RESTRICOES'!$M$2:$Q$54,3,FALSE),0)</f>
        <v/>
      </c>
      <c r="OK65" s="161">
        <f>IFERROR(VLOOKUP(SUBSTITUTE(SUBSTITUTE(SUBSTITUTE($NB65,"~","~~"),"*","~*"),"?","~?"),'DADOS_RESTRICOES'!$M$2:$Q$54,2,FALSE),"")</f>
        <v/>
      </c>
      <c r="OL65" s="161">
        <f>IFERROR(VLOOKUP(SUBSTITUTE(SUBSTITUTE(SUBSTITUTE($NC65,"~","~~"),"*","~*"),"?","~?"),'DADOS_RESTRICOES'!$M$2:$Q$54,2,FALSE),"")</f>
        <v/>
      </c>
      <c r="OM65" s="161">
        <f>COUNTIF($NS65:$NW65,1)</f>
        <v/>
      </c>
      <c r="ON65" s="161">
        <f>COUNTIF($NS65:$NW65,2)</f>
        <v/>
      </c>
      <c r="OO65" s="161">
        <f>COUNTIF($NS65:$NW65,3)</f>
        <v/>
      </c>
      <c r="OP65" s="161">
        <f>COUNTIF($NS65:$NW65,4)</f>
        <v/>
      </c>
      <c r="OQ65" s="161">
        <f>COUNTIF($NS65:$NW65,5)</f>
        <v/>
      </c>
      <c r="OR65" s="161">
        <f>COUNTIF($NS65:$NW65,6)</f>
        <v/>
      </c>
      <c r="OS65" s="161">
        <f>COUNTIF($OI65:$OJ65,1)</f>
        <v/>
      </c>
      <c r="OT65" s="161">
        <f>COUNTIF($OI65:$OJ65,2)+$OF65</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IF($MS65=0,0,(IF(COUNTIF($RK65:$RN65,"Salto")&gt;0,1,0)+IF(COUNTIF($RK65:$RN65,"Queima")&gt;0,1,0)+IF(COUNTIF($RK65:$RN65,"Estilhaço")&gt;0,1,0))*FLOOR($PD65/2,1))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dela",IF(COUNTIF($OK65:$OL65,"Atrasar")&gt;0,"Sua Ação Completa",IF(COUNTIF($RK65:$RN65,"Rápido")&gt;0,"Sua Bônus",IF(COUNTIF($RK65:$RN65,"Reação")&gt;0,"Sua Reação","Sua Padrão")))&amp;" + a básica dela"&amp;IF(COUNTIF($RK65:$RN65,"Reação")&gt;0," e a coletiva","")&amp;IF(COUNTIF($OK65:$OL65,"Carregar")&gt;0," · em dois turnos","")))</f>
        <v/>
      </c>
      <c r="QC65" s="161">
        <f>IF($MW65&lt;&gt;"",$MW65,IF($NJ65=0,"",INDEX($AA$2:$AA$11,$NJ65)))</f>
        <v/>
      </c>
      <c r="QD65" s="161">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COUNTIF($RK65:$RN65,"Longe")+3*COUNTIF($RK65:$RN65,"Muito Longe")</f>
        <v/>
      </c>
      <c r="QG65" s="161">
        <f>COUNTIF($RK65:$RN65,"Maior")+3*COUNTIF($RK65:$RN65,"Muito Maior")</f>
        <v/>
      </c>
      <c r="QH65" s="161">
        <f>IF($NJ65=0,0,CHOOSE(1+INDEX($AC$2:$AC$11,$NJ65),0,$QF65,$QG65,$QF65+$QG65))</f>
        <v/>
      </c>
      <c r="QI65" s="161">
        <f>IF($NJ65=0,0,CHOOSE(1+INDEX($AD$2:$AD$11,$NJ65),0,$QF65,$QG65,$QF65+$QG65))</f>
        <v/>
      </c>
      <c r="QJ65" s="161">
        <f>IF(OR($ND65=0,$NJ65=0),"",INDEX($AI$2:$AN$41,($NJ65-1)*4+IF($MS65=0,1,IF($MS65&lt;=5,2,IF($MS65=6,3,4))),1+MIN(5,$QH65))&amp;INDEX($AO$2:$AT$41,($NJ65-1)*4+IF($MS65=0,1,IF($MS65&lt;=5,2,IF($MS65=6,3,4))),1+MIN(5,$QI65))&amp;IF(INDEX($AE$2:$AE$11,$NJ65)=1,IF(COUNTIF($RK65:$RN65,"Mais Um")&gt;0," · +"&amp;COUNTIF($RK65:$RN65,"Mais Um")&amp;IF(COUNTIF($RK65:$RN65,"Mais Um")&gt;1," alvos"," alvo"),"")&amp;IF(COUNTIF($RK65:$RN65,"Rajada")&gt;0,IF($MS65=0,"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IFERROR(MATCH($MU66,$V$2:$V$11,0),0)</f>
        <v/>
      </c>
      <c r="NK66" s="161">
        <f>IFERROR(VLOOKUP(SUBSTITUTE(SUBSTITUTE(SUBSTITUTE($MX66,"~","~~"),"*","~*"),"?","~?"),'DADOS_MELHORIAS'!$AG$2:$AL$113,2,FALSE),"")</f>
        <v/>
      </c>
      <c r="NL66" s="161">
        <f>IFERROR(VLOOKUP(SUBSTITUTE(SUBSTITUTE(SUBSTITUTE($MY66,"~","~~"),"*","~*"),"?","~?"),'DADOS_MELHORIAS'!$AG$2:$AL$113,2,FALSE),"")</f>
        <v/>
      </c>
      <c r="NM66" s="161">
        <f>IFERROR(VLOOKUP(SUBSTITUTE(SUBSTITUTE(SUBSTITUTE($MZ66,"~","~~"),"*","~*"),"?","~?"),'DADOS_MELHORIAS'!$AG$2:$AL$113,2,FALSE),"")</f>
        <v/>
      </c>
      <c r="NN66" s="161">
        <f>IFERROR(VLOOKUP(SUBSTITUTE(SUBSTITUTE(SUBSTITUTE($NA66,"~","~~"),"*","~*"),"?","~?"),'DADOS_MELHORIAS'!$AG$2:$AL$113,2,FALSE),"")</f>
        <v/>
      </c>
      <c r="NO66" s="161">
        <f>IFERROR(VLOOKUP(SUBSTITUTE(SUBSTITUTE(SUBSTITUTE($MX66,"~","~~"),"*","~*"),"?","~?"),'DADOS_MELHORIAS'!$AG$2:$AL$113,3,FALSE),0)</f>
        <v/>
      </c>
      <c r="NP66" s="161">
        <f>IFERROR(VLOOKUP(SUBSTITUTE(SUBSTITUTE(SUBSTITUTE($MY66,"~","~~"),"*","~*"),"?","~?"),'DADOS_MELHORIAS'!$AG$2:$AL$113,3,FALSE),0)</f>
        <v/>
      </c>
      <c r="NQ66" s="161">
        <f>IFERROR(VLOOKUP(SUBSTITUTE(SUBSTITUTE(SUBSTITUTE($MZ66,"~","~~"),"*","~*"),"?","~?"),'DADOS_MELHORIAS'!$AG$2:$AL$113,3,FALSE),0)</f>
        <v/>
      </c>
      <c r="NR66" s="161">
        <f>IFERROR(VLOOKUP(SUBSTITUTE(SUBSTITUTE(SUBSTITUTE($NA66,"~","~~"),"*","~*"),"?","~?"),'DADOS_MELHORIAS'!$AG$2:$AL$113,3,FALSE),0)</f>
        <v/>
      </c>
      <c r="NS66" s="161">
        <f>IF($MS66=0,0,IF($NJ66=0,0,INDEX($X$2:$X$11,$NJ66)))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IF($NJ66=0,0,IF(INDEX($W$2:$W$11,$NJ66)="",0,IF((COUNTIF(INDEX($EL$2:$EP$13,$MO66,0),INDEX($W$2:$W$11,$NJ66))+COUNTIF(INDEX($QV$2:$QY$13,$MO66,0),INDEX($W$2:$W$11,$NJ66)))=0,1,0)))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1">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f>
        <v/>
      </c>
      <c r="OE66" s="161">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1">
        <f>IF($NJ66=0,0,INDEX($Y$2:$Y$11,$NJ66))</f>
        <v/>
      </c>
      <c r="OG66" s="161">
        <f>IF($NJ66=0,0,INDEX($Z$2:$Z$11,$NJ66))</f>
        <v/>
      </c>
      <c r="OH66" s="161">
        <f>IF($NJ66=0,0,INDEX($AB$2:$AB$11,$NJ66))</f>
        <v/>
      </c>
      <c r="OI66" s="161">
        <f>IFERROR(VLOOKUP(SUBSTITUTE(SUBSTITUTE(SUBSTITUTE($NB66,"~","~~"),"*","~*"),"?","~?"),'DADOS_RESTRICOES'!$M$2:$Q$54,3,FALSE),0)</f>
        <v/>
      </c>
      <c r="OJ66" s="161">
        <f>IFERROR(VLOOKUP(SUBSTITUTE(SUBSTITUTE(SUBSTITUTE($NC66,"~","~~"),"*","~*"),"?","~?"),'DADOS_RESTRICOES'!$M$2:$Q$54,3,FALSE),0)</f>
        <v/>
      </c>
      <c r="OK66" s="161">
        <f>IFERROR(VLOOKUP(SUBSTITUTE(SUBSTITUTE(SUBSTITUTE($NB66,"~","~~"),"*","~*"),"?","~?"),'DADOS_RESTRICOES'!$M$2:$Q$54,2,FALSE),"")</f>
        <v/>
      </c>
      <c r="OL66" s="161">
        <f>IFERROR(VLOOKUP(SUBSTITUTE(SUBSTITUTE(SUBSTITUTE($NC66,"~","~~"),"*","~*"),"?","~?"),'DADOS_RESTRICOES'!$M$2:$Q$54,2,FALSE),"")</f>
        <v/>
      </c>
      <c r="OM66" s="161">
        <f>COUNTIF($NS66:$NW66,1)</f>
        <v/>
      </c>
      <c r="ON66" s="161">
        <f>COUNTIF($NS66:$NW66,2)</f>
        <v/>
      </c>
      <c r="OO66" s="161">
        <f>COUNTIF($NS66:$NW66,3)</f>
        <v/>
      </c>
      <c r="OP66" s="161">
        <f>COUNTIF($NS66:$NW66,4)</f>
        <v/>
      </c>
      <c r="OQ66" s="161">
        <f>COUNTIF($NS66:$NW66,5)</f>
        <v/>
      </c>
      <c r="OR66" s="161">
        <f>COUNTIF($NS66:$NW66,6)</f>
        <v/>
      </c>
      <c r="OS66" s="161">
        <f>COUNTIF($OI66:$OJ66,1)</f>
        <v/>
      </c>
      <c r="OT66" s="161">
        <f>COUNTIF($OI66:$OJ66,2)+$OF66</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IF($MS66=0,0,(IF(COUNTIF($RK66:$RN66,"Salto")&gt;0,1,0)+IF(COUNTIF($RK66:$RN66,"Queima")&gt;0,1,0)+IF(COUNTIF($RK66:$RN66,"Estilhaço")&gt;0,1,0))*FLOOR($PD66/2,1))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dela",IF(COUNTIF($OK66:$OL66,"Atrasar")&gt;0,"Sua Ação Completa",IF(COUNTIF($RK66:$RN66,"Rápido")&gt;0,"Sua Bônus",IF(COUNTIF($RK66:$RN66,"Reação")&gt;0,"Sua Reação","Sua Padrão")))&amp;" + a básica dela"&amp;IF(COUNTIF($RK66:$RN66,"Reação")&gt;0," e a coletiva","")&amp;IF(COUNTIF($OK66:$OL66,"Carregar")&gt;0," · em dois turnos","")))</f>
        <v/>
      </c>
      <c r="QC66" s="161">
        <f>IF($MW66&lt;&gt;"",$MW66,IF($NJ66=0,"",INDEX($AA$2:$AA$11,$NJ66)))</f>
        <v/>
      </c>
      <c r="QD66" s="161">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COUNTIF($RK66:$RN66,"Longe")+3*COUNTIF($RK66:$RN66,"Muito Longe")</f>
        <v/>
      </c>
      <c r="QG66" s="161">
        <f>COUNTIF($RK66:$RN66,"Maior")+3*COUNTIF($RK66:$RN66,"Muito Maior")</f>
        <v/>
      </c>
      <c r="QH66" s="161">
        <f>IF($NJ66=0,0,CHOOSE(1+INDEX($AC$2:$AC$11,$NJ66),0,$QF66,$QG66,$QF66+$QG66))</f>
        <v/>
      </c>
      <c r="QI66" s="161">
        <f>IF($NJ66=0,0,CHOOSE(1+INDEX($AD$2:$AD$11,$NJ66),0,$QF66,$QG66,$QF66+$QG66))</f>
        <v/>
      </c>
      <c r="QJ66" s="161">
        <f>IF(OR($ND66=0,$NJ66=0),"",INDEX($AI$2:$AN$41,($NJ66-1)*4+IF($MS66=0,1,IF($MS66&lt;=5,2,IF($MS66=6,3,4))),1+MIN(5,$QH66))&amp;INDEX($AO$2:$AT$41,($NJ66-1)*4+IF($MS66=0,1,IF($MS66&lt;=5,2,IF($MS66=6,3,4))),1+MIN(5,$QI66))&amp;IF(INDEX($AE$2:$AE$11,$NJ66)=1,IF(COUNTIF($RK66:$RN66,"Mais Um")&gt;0," · +"&amp;COUNTIF($RK66:$RN66,"Mais Um")&amp;IF(COUNTIF($RK66:$RN66,"Mais Um")&gt;1," alvos"," alvo"),"")&amp;IF(COUNTIF($RK66:$RN66,"Rajada")&gt;0,IF($MS66=0,"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IFERROR(MATCH($MU67,$V$2:$V$11,0),0)</f>
        <v/>
      </c>
      <c r="NK67" s="161">
        <f>IFERROR(VLOOKUP(SUBSTITUTE(SUBSTITUTE(SUBSTITUTE($MX67,"~","~~"),"*","~*"),"?","~?"),'DADOS_MELHORIAS'!$AG$2:$AL$113,2,FALSE),"")</f>
        <v/>
      </c>
      <c r="NL67" s="161">
        <f>IFERROR(VLOOKUP(SUBSTITUTE(SUBSTITUTE(SUBSTITUTE($MY67,"~","~~"),"*","~*"),"?","~?"),'DADOS_MELHORIAS'!$AG$2:$AL$113,2,FALSE),"")</f>
        <v/>
      </c>
      <c r="NM67" s="161">
        <f>IFERROR(VLOOKUP(SUBSTITUTE(SUBSTITUTE(SUBSTITUTE($MZ67,"~","~~"),"*","~*"),"?","~?"),'DADOS_MELHORIAS'!$AG$2:$AL$113,2,FALSE),"")</f>
        <v/>
      </c>
      <c r="NN67" s="161">
        <f>IFERROR(VLOOKUP(SUBSTITUTE(SUBSTITUTE(SUBSTITUTE($NA67,"~","~~"),"*","~*"),"?","~?"),'DADOS_MELHORIAS'!$AG$2:$AL$113,2,FALSE),"")</f>
        <v/>
      </c>
      <c r="NO67" s="161">
        <f>IFERROR(VLOOKUP(SUBSTITUTE(SUBSTITUTE(SUBSTITUTE($MX67,"~","~~"),"*","~*"),"?","~?"),'DADOS_MELHORIAS'!$AG$2:$AL$113,3,FALSE),0)</f>
        <v/>
      </c>
      <c r="NP67" s="161">
        <f>IFERROR(VLOOKUP(SUBSTITUTE(SUBSTITUTE(SUBSTITUTE($MY67,"~","~~"),"*","~*"),"?","~?"),'DADOS_MELHORIAS'!$AG$2:$AL$113,3,FALSE),0)</f>
        <v/>
      </c>
      <c r="NQ67" s="161">
        <f>IFERROR(VLOOKUP(SUBSTITUTE(SUBSTITUTE(SUBSTITUTE($MZ67,"~","~~"),"*","~*"),"?","~?"),'DADOS_MELHORIAS'!$AG$2:$AL$113,3,FALSE),0)</f>
        <v/>
      </c>
      <c r="NR67" s="161">
        <f>IFERROR(VLOOKUP(SUBSTITUTE(SUBSTITUTE(SUBSTITUTE($NA67,"~","~~"),"*","~*"),"?","~?"),'DADOS_MELHORIAS'!$AG$2:$AL$113,3,FALSE),0)</f>
        <v/>
      </c>
      <c r="NS67" s="161">
        <f>IF($MS67=0,0,IF($NJ67=0,0,INDEX($X$2:$X$11,$NJ67)))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IF($NJ67=0,0,IF(INDEX($W$2:$W$11,$NJ67)="",0,IF((COUNTIF(INDEX($EL$2:$EP$13,$MO67,0),INDEX($W$2:$W$11,$NJ67))+COUNTIF(INDEX($QV$2:$QY$13,$MO67,0),INDEX($W$2:$W$11,$NJ67)))=0,1,0)))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1">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f>
        <v/>
      </c>
      <c r="OE67" s="161">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1">
        <f>IF($NJ67=0,0,INDEX($Y$2:$Y$11,$NJ67))</f>
        <v/>
      </c>
      <c r="OG67" s="161">
        <f>IF($NJ67=0,0,INDEX($Z$2:$Z$11,$NJ67))</f>
        <v/>
      </c>
      <c r="OH67" s="161">
        <f>IF($NJ67=0,0,INDEX($AB$2:$AB$11,$NJ67))</f>
        <v/>
      </c>
      <c r="OI67" s="161">
        <f>IFERROR(VLOOKUP(SUBSTITUTE(SUBSTITUTE(SUBSTITUTE($NB67,"~","~~"),"*","~*"),"?","~?"),'DADOS_RESTRICOES'!$M$2:$Q$54,3,FALSE),0)</f>
        <v/>
      </c>
      <c r="OJ67" s="161">
        <f>IFERROR(VLOOKUP(SUBSTITUTE(SUBSTITUTE(SUBSTITUTE($NC67,"~","~~"),"*","~*"),"?","~?"),'DADOS_RESTRICOES'!$M$2:$Q$54,3,FALSE),0)</f>
        <v/>
      </c>
      <c r="OK67" s="161">
        <f>IFERROR(VLOOKUP(SUBSTITUTE(SUBSTITUTE(SUBSTITUTE($NB67,"~","~~"),"*","~*"),"?","~?"),'DADOS_RESTRICOES'!$M$2:$Q$54,2,FALSE),"")</f>
        <v/>
      </c>
      <c r="OL67" s="161">
        <f>IFERROR(VLOOKUP(SUBSTITUTE(SUBSTITUTE(SUBSTITUTE($NC67,"~","~~"),"*","~*"),"?","~?"),'DADOS_RESTRICOES'!$M$2:$Q$54,2,FALSE),"")</f>
        <v/>
      </c>
      <c r="OM67" s="161">
        <f>COUNTIF($NS67:$NW67,1)</f>
        <v/>
      </c>
      <c r="ON67" s="161">
        <f>COUNTIF($NS67:$NW67,2)</f>
        <v/>
      </c>
      <c r="OO67" s="161">
        <f>COUNTIF($NS67:$NW67,3)</f>
        <v/>
      </c>
      <c r="OP67" s="161">
        <f>COUNTIF($NS67:$NW67,4)</f>
        <v/>
      </c>
      <c r="OQ67" s="161">
        <f>COUNTIF($NS67:$NW67,5)</f>
        <v/>
      </c>
      <c r="OR67" s="161">
        <f>COUNTIF($NS67:$NW67,6)</f>
        <v/>
      </c>
      <c r="OS67" s="161">
        <f>COUNTIF($OI67:$OJ67,1)</f>
        <v/>
      </c>
      <c r="OT67" s="161">
        <f>COUNTIF($OI67:$OJ67,2)+$OF67</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IF($MS67=0,0,(IF(COUNTIF($RK67:$RN67,"Salto")&gt;0,1,0)+IF(COUNTIF($RK67:$RN67,"Queima")&gt;0,1,0)+IF(COUNTIF($RK67:$RN67,"Estilhaço")&gt;0,1,0))*FLOOR($PD67/2,1))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dela",IF(COUNTIF($OK67:$OL67,"Atrasar")&gt;0,"Sua Ação Completa",IF(COUNTIF($RK67:$RN67,"Rápido")&gt;0,"Sua Bônus",IF(COUNTIF($RK67:$RN67,"Reação")&gt;0,"Sua Reação","Sua Padrão")))&amp;" + a básica dela"&amp;IF(COUNTIF($RK67:$RN67,"Reação")&gt;0," e a coletiva","")&amp;IF(COUNTIF($OK67:$OL67,"Carregar")&gt;0," · em dois turnos","")))</f>
        <v/>
      </c>
      <c r="QC67" s="161">
        <f>IF($MW67&lt;&gt;"",$MW67,IF($NJ67=0,"",INDEX($AA$2:$AA$11,$NJ67)))</f>
        <v/>
      </c>
      <c r="QD67" s="161">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COUNTIF($RK67:$RN67,"Longe")+3*COUNTIF($RK67:$RN67,"Muito Longe")</f>
        <v/>
      </c>
      <c r="QG67" s="161">
        <f>COUNTIF($RK67:$RN67,"Maior")+3*COUNTIF($RK67:$RN67,"Muito Maior")</f>
        <v/>
      </c>
      <c r="QH67" s="161">
        <f>IF($NJ67=0,0,CHOOSE(1+INDEX($AC$2:$AC$11,$NJ67),0,$QF67,$QG67,$QF67+$QG67))</f>
        <v/>
      </c>
      <c r="QI67" s="161">
        <f>IF($NJ67=0,0,CHOOSE(1+INDEX($AD$2:$AD$11,$NJ67),0,$QF67,$QG67,$QF67+$QG67))</f>
        <v/>
      </c>
      <c r="QJ67" s="161">
        <f>IF(OR($ND67=0,$NJ67=0),"",INDEX($AI$2:$AN$41,($NJ67-1)*4+IF($MS67=0,1,IF($MS67&lt;=5,2,IF($MS67=6,3,4))),1+MIN(5,$QH67))&amp;INDEX($AO$2:$AT$41,($NJ67-1)*4+IF($MS67=0,1,IF($MS67&lt;=5,2,IF($MS67=6,3,4))),1+MIN(5,$QI67))&amp;IF(INDEX($AE$2:$AE$11,$NJ67)=1,IF(COUNTIF($RK67:$RN67,"Mais Um")&gt;0," · +"&amp;COUNTIF($RK67:$RN67,"Mais Um")&amp;IF(COUNTIF($RK67:$RN67,"Mais Um")&gt;1," alvos"," alvo"),"")&amp;IF(COUNTIF($RK67:$RN67,"Rajada")&gt;0,IF($MS67=0,"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IFERROR(MATCH($MU68,$V$2:$V$11,0),0)</f>
        <v/>
      </c>
      <c r="NK68" s="161">
        <f>IFERROR(VLOOKUP(SUBSTITUTE(SUBSTITUTE(SUBSTITUTE($MX68,"~","~~"),"*","~*"),"?","~?"),'DADOS_MELHORIAS'!$AG$2:$AL$113,2,FALSE),"")</f>
        <v/>
      </c>
      <c r="NL68" s="161">
        <f>IFERROR(VLOOKUP(SUBSTITUTE(SUBSTITUTE(SUBSTITUTE($MY68,"~","~~"),"*","~*"),"?","~?"),'DADOS_MELHORIAS'!$AG$2:$AL$113,2,FALSE),"")</f>
        <v/>
      </c>
      <c r="NM68" s="161">
        <f>IFERROR(VLOOKUP(SUBSTITUTE(SUBSTITUTE(SUBSTITUTE($MZ68,"~","~~"),"*","~*"),"?","~?"),'DADOS_MELHORIAS'!$AG$2:$AL$113,2,FALSE),"")</f>
        <v/>
      </c>
      <c r="NN68" s="161">
        <f>IFERROR(VLOOKUP(SUBSTITUTE(SUBSTITUTE(SUBSTITUTE($NA68,"~","~~"),"*","~*"),"?","~?"),'DADOS_MELHORIAS'!$AG$2:$AL$113,2,FALSE),"")</f>
        <v/>
      </c>
      <c r="NO68" s="161">
        <f>IFERROR(VLOOKUP(SUBSTITUTE(SUBSTITUTE(SUBSTITUTE($MX68,"~","~~"),"*","~*"),"?","~?"),'DADOS_MELHORIAS'!$AG$2:$AL$113,3,FALSE),0)</f>
        <v/>
      </c>
      <c r="NP68" s="161">
        <f>IFERROR(VLOOKUP(SUBSTITUTE(SUBSTITUTE(SUBSTITUTE($MY68,"~","~~"),"*","~*"),"?","~?"),'DADOS_MELHORIAS'!$AG$2:$AL$113,3,FALSE),0)</f>
        <v/>
      </c>
      <c r="NQ68" s="161">
        <f>IFERROR(VLOOKUP(SUBSTITUTE(SUBSTITUTE(SUBSTITUTE($MZ68,"~","~~"),"*","~*"),"?","~?"),'DADOS_MELHORIAS'!$AG$2:$AL$113,3,FALSE),0)</f>
        <v/>
      </c>
      <c r="NR68" s="161">
        <f>IFERROR(VLOOKUP(SUBSTITUTE(SUBSTITUTE(SUBSTITUTE($NA68,"~","~~"),"*","~*"),"?","~?"),'DADOS_MELHORIAS'!$AG$2:$AL$113,3,FALSE),0)</f>
        <v/>
      </c>
      <c r="NS68" s="161">
        <f>IF($MS68=0,0,IF($NJ68=0,0,INDEX($X$2:$X$11,$NJ68)))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IF($NJ68=0,0,IF(INDEX($W$2:$W$11,$NJ68)="",0,IF((COUNTIF(INDEX($EL$2:$EP$13,$MO68,0),INDEX($W$2:$W$11,$NJ68))+COUNTIF(INDEX($QV$2:$QY$13,$MO68,0),INDEX($W$2:$W$11,$NJ68)))=0,1,0)))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1">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f>
        <v/>
      </c>
      <c r="OE68" s="161">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1">
        <f>IF($NJ68=0,0,INDEX($Y$2:$Y$11,$NJ68))</f>
        <v/>
      </c>
      <c r="OG68" s="161">
        <f>IF($NJ68=0,0,INDEX($Z$2:$Z$11,$NJ68))</f>
        <v/>
      </c>
      <c r="OH68" s="161">
        <f>IF($NJ68=0,0,INDEX($AB$2:$AB$11,$NJ68))</f>
        <v/>
      </c>
      <c r="OI68" s="161">
        <f>IFERROR(VLOOKUP(SUBSTITUTE(SUBSTITUTE(SUBSTITUTE($NB68,"~","~~"),"*","~*"),"?","~?"),'DADOS_RESTRICOES'!$M$2:$Q$54,3,FALSE),0)</f>
        <v/>
      </c>
      <c r="OJ68" s="161">
        <f>IFERROR(VLOOKUP(SUBSTITUTE(SUBSTITUTE(SUBSTITUTE($NC68,"~","~~"),"*","~*"),"?","~?"),'DADOS_RESTRICOES'!$M$2:$Q$54,3,FALSE),0)</f>
        <v/>
      </c>
      <c r="OK68" s="161">
        <f>IFERROR(VLOOKUP(SUBSTITUTE(SUBSTITUTE(SUBSTITUTE($NB68,"~","~~"),"*","~*"),"?","~?"),'DADOS_RESTRICOES'!$M$2:$Q$54,2,FALSE),"")</f>
        <v/>
      </c>
      <c r="OL68" s="161">
        <f>IFERROR(VLOOKUP(SUBSTITUTE(SUBSTITUTE(SUBSTITUTE($NC68,"~","~~"),"*","~*"),"?","~?"),'DADOS_RESTRICOES'!$M$2:$Q$54,2,FALSE),"")</f>
        <v/>
      </c>
      <c r="OM68" s="161">
        <f>COUNTIF($NS68:$NW68,1)</f>
        <v/>
      </c>
      <c r="ON68" s="161">
        <f>COUNTIF($NS68:$NW68,2)</f>
        <v/>
      </c>
      <c r="OO68" s="161">
        <f>COUNTIF($NS68:$NW68,3)</f>
        <v/>
      </c>
      <c r="OP68" s="161">
        <f>COUNTIF($NS68:$NW68,4)</f>
        <v/>
      </c>
      <c r="OQ68" s="161">
        <f>COUNTIF($NS68:$NW68,5)</f>
        <v/>
      </c>
      <c r="OR68" s="161">
        <f>COUNTIF($NS68:$NW68,6)</f>
        <v/>
      </c>
      <c r="OS68" s="161">
        <f>COUNTIF($OI68:$OJ68,1)</f>
        <v/>
      </c>
      <c r="OT68" s="161">
        <f>COUNTIF($OI68:$OJ68,2)+$OF68</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IF($MS68=0,0,(IF(COUNTIF($RK68:$RN68,"Salto")&gt;0,1,0)+IF(COUNTIF($RK68:$RN68,"Queima")&gt;0,1,0)+IF(COUNTIF($RK68:$RN68,"Estilhaço")&gt;0,1,0))*FLOOR($PD68/2,1))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dela",IF(COUNTIF($OK68:$OL68,"Atrasar")&gt;0,"Sua Ação Completa",IF(COUNTIF($RK68:$RN68,"Rápido")&gt;0,"Sua Bônus",IF(COUNTIF($RK68:$RN68,"Reação")&gt;0,"Sua Reação","Sua Padrão")))&amp;" + a básica dela"&amp;IF(COUNTIF($RK68:$RN68,"Reação")&gt;0," e a coletiva","")&amp;IF(COUNTIF($OK68:$OL68,"Carregar")&gt;0," · em dois turnos","")))</f>
        <v/>
      </c>
      <c r="QC68" s="161">
        <f>IF($MW68&lt;&gt;"",$MW68,IF($NJ68=0,"",INDEX($AA$2:$AA$11,$NJ68)))</f>
        <v/>
      </c>
      <c r="QD68" s="161">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COUNTIF($RK68:$RN68,"Longe")+3*COUNTIF($RK68:$RN68,"Muito Longe")</f>
        <v/>
      </c>
      <c r="QG68" s="161">
        <f>COUNTIF($RK68:$RN68,"Maior")+3*COUNTIF($RK68:$RN68,"Muito Maior")</f>
        <v/>
      </c>
      <c r="QH68" s="161">
        <f>IF($NJ68=0,0,CHOOSE(1+INDEX($AC$2:$AC$11,$NJ68),0,$QF68,$QG68,$QF68+$QG68))</f>
        <v/>
      </c>
      <c r="QI68" s="161">
        <f>IF($NJ68=0,0,CHOOSE(1+INDEX($AD$2:$AD$11,$NJ68),0,$QF68,$QG68,$QF68+$QG68))</f>
        <v/>
      </c>
      <c r="QJ68" s="161">
        <f>IF(OR($ND68=0,$NJ68=0),"",INDEX($AI$2:$AN$41,($NJ68-1)*4+IF($MS68=0,1,IF($MS68&lt;=5,2,IF($MS68=6,3,4))),1+MIN(5,$QH68))&amp;INDEX($AO$2:$AT$41,($NJ68-1)*4+IF($MS68=0,1,IF($MS68&lt;=5,2,IF($MS68=6,3,4))),1+MIN(5,$QI68))&amp;IF(INDEX($AE$2:$AE$11,$NJ68)=1,IF(COUNTIF($RK68:$RN68,"Mais Um")&gt;0," · +"&amp;COUNTIF($RK68:$RN68,"Mais Um")&amp;IF(COUNTIF($RK68:$RN68,"Mais Um")&gt;1," alvos"," alvo"),"")&amp;IF(COUNTIF($RK68:$RN68,"Rajada")&gt;0,IF($MS68=0,"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IFERROR(MATCH($MU69,$V$2:$V$11,0),0)</f>
        <v/>
      </c>
      <c r="NK69" s="161">
        <f>IFERROR(VLOOKUP(SUBSTITUTE(SUBSTITUTE(SUBSTITUTE($MX69,"~","~~"),"*","~*"),"?","~?"),'DADOS_MELHORIAS'!$AG$2:$AL$113,2,FALSE),"")</f>
        <v/>
      </c>
      <c r="NL69" s="161">
        <f>IFERROR(VLOOKUP(SUBSTITUTE(SUBSTITUTE(SUBSTITUTE($MY69,"~","~~"),"*","~*"),"?","~?"),'DADOS_MELHORIAS'!$AG$2:$AL$113,2,FALSE),"")</f>
        <v/>
      </c>
      <c r="NM69" s="161">
        <f>IFERROR(VLOOKUP(SUBSTITUTE(SUBSTITUTE(SUBSTITUTE($MZ69,"~","~~"),"*","~*"),"?","~?"),'DADOS_MELHORIAS'!$AG$2:$AL$113,2,FALSE),"")</f>
        <v/>
      </c>
      <c r="NN69" s="161">
        <f>IFERROR(VLOOKUP(SUBSTITUTE(SUBSTITUTE(SUBSTITUTE($NA69,"~","~~"),"*","~*"),"?","~?"),'DADOS_MELHORIAS'!$AG$2:$AL$113,2,FALSE),"")</f>
        <v/>
      </c>
      <c r="NO69" s="161">
        <f>IFERROR(VLOOKUP(SUBSTITUTE(SUBSTITUTE(SUBSTITUTE($MX69,"~","~~"),"*","~*"),"?","~?"),'DADOS_MELHORIAS'!$AG$2:$AL$113,3,FALSE),0)</f>
        <v/>
      </c>
      <c r="NP69" s="161">
        <f>IFERROR(VLOOKUP(SUBSTITUTE(SUBSTITUTE(SUBSTITUTE($MY69,"~","~~"),"*","~*"),"?","~?"),'DADOS_MELHORIAS'!$AG$2:$AL$113,3,FALSE),0)</f>
        <v/>
      </c>
      <c r="NQ69" s="161">
        <f>IFERROR(VLOOKUP(SUBSTITUTE(SUBSTITUTE(SUBSTITUTE($MZ69,"~","~~"),"*","~*"),"?","~?"),'DADOS_MELHORIAS'!$AG$2:$AL$113,3,FALSE),0)</f>
        <v/>
      </c>
      <c r="NR69" s="161">
        <f>IFERROR(VLOOKUP(SUBSTITUTE(SUBSTITUTE(SUBSTITUTE($NA69,"~","~~"),"*","~*"),"?","~?"),'DADOS_MELHORIAS'!$AG$2:$AL$113,3,FALSE),0)</f>
        <v/>
      </c>
      <c r="NS69" s="161">
        <f>IF($MS69=0,0,IF($NJ69=0,0,INDEX($X$2:$X$11,$NJ69)))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IF($NJ69=0,0,IF(INDEX($W$2:$W$11,$NJ69)="",0,IF((COUNTIF(INDEX($EL$2:$EP$13,$MO69,0),INDEX($W$2:$W$11,$NJ69))+COUNTIF(INDEX($QV$2:$QY$13,$MO69,0),INDEX($W$2:$W$11,$NJ69)))=0,1,0)))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1">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f>
        <v/>
      </c>
      <c r="OE69" s="161">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1">
        <f>IF($NJ69=0,0,INDEX($Y$2:$Y$11,$NJ69))</f>
        <v/>
      </c>
      <c r="OG69" s="161">
        <f>IF($NJ69=0,0,INDEX($Z$2:$Z$11,$NJ69))</f>
        <v/>
      </c>
      <c r="OH69" s="161">
        <f>IF($NJ69=0,0,INDEX($AB$2:$AB$11,$NJ69))</f>
        <v/>
      </c>
      <c r="OI69" s="161">
        <f>IFERROR(VLOOKUP(SUBSTITUTE(SUBSTITUTE(SUBSTITUTE($NB69,"~","~~"),"*","~*"),"?","~?"),'DADOS_RESTRICOES'!$M$2:$Q$54,3,FALSE),0)</f>
        <v/>
      </c>
      <c r="OJ69" s="161">
        <f>IFERROR(VLOOKUP(SUBSTITUTE(SUBSTITUTE(SUBSTITUTE($NC69,"~","~~"),"*","~*"),"?","~?"),'DADOS_RESTRICOES'!$M$2:$Q$54,3,FALSE),0)</f>
        <v/>
      </c>
      <c r="OK69" s="161">
        <f>IFERROR(VLOOKUP(SUBSTITUTE(SUBSTITUTE(SUBSTITUTE($NB69,"~","~~"),"*","~*"),"?","~?"),'DADOS_RESTRICOES'!$M$2:$Q$54,2,FALSE),"")</f>
        <v/>
      </c>
      <c r="OL69" s="161">
        <f>IFERROR(VLOOKUP(SUBSTITUTE(SUBSTITUTE(SUBSTITUTE($NC69,"~","~~"),"*","~*"),"?","~?"),'DADOS_RESTRICOES'!$M$2:$Q$54,2,FALSE),"")</f>
        <v/>
      </c>
      <c r="OM69" s="161">
        <f>COUNTIF($NS69:$NW69,1)</f>
        <v/>
      </c>
      <c r="ON69" s="161">
        <f>COUNTIF($NS69:$NW69,2)</f>
        <v/>
      </c>
      <c r="OO69" s="161">
        <f>COUNTIF($NS69:$NW69,3)</f>
        <v/>
      </c>
      <c r="OP69" s="161">
        <f>COUNTIF($NS69:$NW69,4)</f>
        <v/>
      </c>
      <c r="OQ69" s="161">
        <f>COUNTIF($NS69:$NW69,5)</f>
        <v/>
      </c>
      <c r="OR69" s="161">
        <f>COUNTIF($NS69:$NW69,6)</f>
        <v/>
      </c>
      <c r="OS69" s="161">
        <f>COUNTIF($OI69:$OJ69,1)</f>
        <v/>
      </c>
      <c r="OT69" s="161">
        <f>COUNTIF($OI69:$OJ69,2)+$OF69</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IF($MS69=0,0,(IF(COUNTIF($RK69:$RN69,"Salto")&gt;0,1,0)+IF(COUNTIF($RK69:$RN69,"Queima")&gt;0,1,0)+IF(COUNTIF($RK69:$RN69,"Estilhaço")&gt;0,1,0))*FLOOR($PD69/2,1))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dela",IF(COUNTIF($OK69:$OL69,"Atrasar")&gt;0,"Sua Ação Completa",IF(COUNTIF($RK69:$RN69,"Rápido")&gt;0,"Sua Bônus",IF(COUNTIF($RK69:$RN69,"Reação")&gt;0,"Sua Reação","Sua Padrão")))&amp;" + a básica dela"&amp;IF(COUNTIF($RK69:$RN69,"Reação")&gt;0," e a coletiva","")&amp;IF(COUNTIF($OK69:$OL69,"Carregar")&gt;0," · em dois turnos","")))</f>
        <v/>
      </c>
      <c r="QC69" s="161">
        <f>IF($MW69&lt;&gt;"",$MW69,IF($NJ69=0,"",INDEX($AA$2:$AA$11,$NJ69)))</f>
        <v/>
      </c>
      <c r="QD69" s="161">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COUNTIF($RK69:$RN69,"Longe")+3*COUNTIF($RK69:$RN69,"Muito Longe")</f>
        <v/>
      </c>
      <c r="QG69" s="161">
        <f>COUNTIF($RK69:$RN69,"Maior")+3*COUNTIF($RK69:$RN69,"Muito Maior")</f>
        <v/>
      </c>
      <c r="QH69" s="161">
        <f>IF($NJ69=0,0,CHOOSE(1+INDEX($AC$2:$AC$11,$NJ69),0,$QF69,$QG69,$QF69+$QG69))</f>
        <v/>
      </c>
      <c r="QI69" s="161">
        <f>IF($NJ69=0,0,CHOOSE(1+INDEX($AD$2:$AD$11,$NJ69),0,$QF69,$QG69,$QF69+$QG69))</f>
        <v/>
      </c>
      <c r="QJ69" s="161">
        <f>IF(OR($ND69=0,$NJ69=0),"",INDEX($AI$2:$AN$41,($NJ69-1)*4+IF($MS69=0,1,IF($MS69&lt;=5,2,IF($MS69=6,3,4))),1+MIN(5,$QH69))&amp;INDEX($AO$2:$AT$41,($NJ69-1)*4+IF($MS69=0,1,IF($MS69&lt;=5,2,IF($MS69=6,3,4))),1+MIN(5,$QI69))&amp;IF(INDEX($AE$2:$AE$11,$NJ69)=1,IF(COUNTIF($RK69:$RN69,"Mais Um")&gt;0," · +"&amp;COUNTIF($RK69:$RN69,"Mais Um")&amp;IF(COUNTIF($RK69:$RN69,"Mais Um")&gt;1," alvos"," alvo"),"")&amp;IF(COUNTIF($RK69:$RN69,"Rajada")&gt;0,IF($MS69=0,"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IFERROR(MATCH($MU70,$V$2:$V$11,0),0)</f>
        <v/>
      </c>
      <c r="NK70" s="161">
        <f>IFERROR(VLOOKUP(SUBSTITUTE(SUBSTITUTE(SUBSTITUTE($MX70,"~","~~"),"*","~*"),"?","~?"),'DADOS_MELHORIAS'!$AG$2:$AL$113,2,FALSE),"")</f>
        <v/>
      </c>
      <c r="NL70" s="161">
        <f>IFERROR(VLOOKUP(SUBSTITUTE(SUBSTITUTE(SUBSTITUTE($MY70,"~","~~"),"*","~*"),"?","~?"),'DADOS_MELHORIAS'!$AG$2:$AL$113,2,FALSE),"")</f>
        <v/>
      </c>
      <c r="NM70" s="161">
        <f>IFERROR(VLOOKUP(SUBSTITUTE(SUBSTITUTE(SUBSTITUTE($MZ70,"~","~~"),"*","~*"),"?","~?"),'DADOS_MELHORIAS'!$AG$2:$AL$113,2,FALSE),"")</f>
        <v/>
      </c>
      <c r="NN70" s="161">
        <f>IFERROR(VLOOKUP(SUBSTITUTE(SUBSTITUTE(SUBSTITUTE($NA70,"~","~~"),"*","~*"),"?","~?"),'DADOS_MELHORIAS'!$AG$2:$AL$113,2,FALSE),"")</f>
        <v/>
      </c>
      <c r="NO70" s="161">
        <f>IFERROR(VLOOKUP(SUBSTITUTE(SUBSTITUTE(SUBSTITUTE($MX70,"~","~~"),"*","~*"),"?","~?"),'DADOS_MELHORIAS'!$AG$2:$AL$113,3,FALSE),0)</f>
        <v/>
      </c>
      <c r="NP70" s="161">
        <f>IFERROR(VLOOKUP(SUBSTITUTE(SUBSTITUTE(SUBSTITUTE($MY70,"~","~~"),"*","~*"),"?","~?"),'DADOS_MELHORIAS'!$AG$2:$AL$113,3,FALSE),0)</f>
        <v/>
      </c>
      <c r="NQ70" s="161">
        <f>IFERROR(VLOOKUP(SUBSTITUTE(SUBSTITUTE(SUBSTITUTE($MZ70,"~","~~"),"*","~*"),"?","~?"),'DADOS_MELHORIAS'!$AG$2:$AL$113,3,FALSE),0)</f>
        <v/>
      </c>
      <c r="NR70" s="161">
        <f>IFERROR(VLOOKUP(SUBSTITUTE(SUBSTITUTE(SUBSTITUTE($NA70,"~","~~"),"*","~*"),"?","~?"),'DADOS_MELHORIAS'!$AG$2:$AL$113,3,FALSE),0)</f>
        <v/>
      </c>
      <c r="NS70" s="161">
        <f>IF($MS70=0,0,IF($NJ70=0,0,INDEX($X$2:$X$11,$NJ70)))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IF($NJ70=0,0,IF(INDEX($W$2:$W$11,$NJ70)="",0,IF((COUNTIF(INDEX($EL$2:$EP$13,$MO70,0),INDEX($W$2:$W$11,$NJ70))+COUNTIF(INDEX($QV$2:$QY$13,$MO70,0),INDEX($W$2:$W$11,$NJ70)))=0,1,0)))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1">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f>
        <v/>
      </c>
      <c r="OE70" s="161">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1">
        <f>IF($NJ70=0,0,INDEX($Y$2:$Y$11,$NJ70))</f>
        <v/>
      </c>
      <c r="OG70" s="161">
        <f>IF($NJ70=0,0,INDEX($Z$2:$Z$11,$NJ70))</f>
        <v/>
      </c>
      <c r="OH70" s="161">
        <f>IF($NJ70=0,0,INDEX($AB$2:$AB$11,$NJ70))</f>
        <v/>
      </c>
      <c r="OI70" s="161">
        <f>IFERROR(VLOOKUP(SUBSTITUTE(SUBSTITUTE(SUBSTITUTE($NB70,"~","~~"),"*","~*"),"?","~?"),'DADOS_RESTRICOES'!$M$2:$Q$54,3,FALSE),0)</f>
        <v/>
      </c>
      <c r="OJ70" s="161">
        <f>IFERROR(VLOOKUP(SUBSTITUTE(SUBSTITUTE(SUBSTITUTE($NC70,"~","~~"),"*","~*"),"?","~?"),'DADOS_RESTRICOES'!$M$2:$Q$54,3,FALSE),0)</f>
        <v/>
      </c>
      <c r="OK70" s="161">
        <f>IFERROR(VLOOKUP(SUBSTITUTE(SUBSTITUTE(SUBSTITUTE($NB70,"~","~~"),"*","~*"),"?","~?"),'DADOS_RESTRICOES'!$M$2:$Q$54,2,FALSE),"")</f>
        <v/>
      </c>
      <c r="OL70" s="161">
        <f>IFERROR(VLOOKUP(SUBSTITUTE(SUBSTITUTE(SUBSTITUTE($NC70,"~","~~"),"*","~*"),"?","~?"),'DADOS_RESTRICOES'!$M$2:$Q$54,2,FALSE),"")</f>
        <v/>
      </c>
      <c r="OM70" s="161">
        <f>COUNTIF($NS70:$NW70,1)</f>
        <v/>
      </c>
      <c r="ON70" s="161">
        <f>COUNTIF($NS70:$NW70,2)</f>
        <v/>
      </c>
      <c r="OO70" s="161">
        <f>COUNTIF($NS70:$NW70,3)</f>
        <v/>
      </c>
      <c r="OP70" s="161">
        <f>COUNTIF($NS70:$NW70,4)</f>
        <v/>
      </c>
      <c r="OQ70" s="161">
        <f>COUNTIF($NS70:$NW70,5)</f>
        <v/>
      </c>
      <c r="OR70" s="161">
        <f>COUNTIF($NS70:$NW70,6)</f>
        <v/>
      </c>
      <c r="OS70" s="161">
        <f>COUNTIF($OI70:$OJ70,1)</f>
        <v/>
      </c>
      <c r="OT70" s="161">
        <f>COUNTIF($OI70:$OJ70,2)+$OF70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IF($MS70=0,0,(IF(COUNTIF($RK70:$RN70,"Salto")&gt;0,1,0)+IF(COUNTIF($RK70:$RN70,"Queima")&gt;0,1,0)+IF(COUNTIF($RK70:$RN70,"Estilhaço")&gt;0,1,0))*FLOOR($PD70/2,1))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dela",IF(COUNTIF($OK70:$OL70,"Atrasar")&gt;0,"Sua Ação Completa",IF(COUNTIF($RK70:$RN70,"Rápido")&gt;0,"Sua Bônus",IF(COUNTIF($RK70:$RN70,"Reação")&gt;0,"Sua Reação","Sua Padrão")))&amp;" + a básica dela"&amp;IF(COUNTIF($RK70:$RN70,"Reação")&gt;0," e a coletiva","")&amp;IF(COUNTIF($OK70:$OL70,"Carregar")&gt;0," · em dois turnos","")))</f>
        <v/>
      </c>
      <c r="QC70" s="161">
        <f>IF($MW70&lt;&gt;"",$MW70,IF($NJ70=0,"",INDEX($AA$2:$AA$11,$NJ70)))</f>
        <v/>
      </c>
      <c r="QD70" s="161">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COUNTIF($RK70:$RN70,"Longe")+3*COUNTIF($RK70:$RN70,"Muito Longe")</f>
        <v/>
      </c>
      <c r="QG70" s="161">
        <f>COUNTIF($RK70:$RN70,"Maior")+3*COUNTIF($RK70:$RN70,"Muito Maior")</f>
        <v/>
      </c>
      <c r="QH70" s="161">
        <f>IF($NJ70=0,0,CHOOSE(1+INDEX($AC$2:$AC$11,$NJ70),0,$QF70,$QG70,$QF70+$QG70))</f>
        <v/>
      </c>
      <c r="QI70" s="161">
        <f>IF($NJ70=0,0,CHOOSE(1+INDEX($AD$2:$AD$11,$NJ70),0,$QF70,$QG70,$QF70+$QG70))</f>
        <v/>
      </c>
      <c r="QJ70" s="161">
        <f>IF(OR($ND70=0,$NJ70=0),"",INDEX($AI$2:$AN$41,($NJ70-1)*4+IF($MS70=0,1,IF($MS70&lt;=5,2,IF($MS70=6,3,4))),1+MIN(5,$QH70))&amp;INDEX($AO$2:$AT$41,($NJ70-1)*4+IF($MS70=0,1,IF($MS70&lt;=5,2,IF($MS70=6,3,4))),1+MIN(5,$QI70))&amp;IF(INDEX($AE$2:$AE$11,$NJ70)=1,IF(COUNTIF($RK70:$RN70,"Mais Um")&gt;0," · +"&amp;COUNTIF($RK70:$RN70,"Mais Um")&amp;IF(COUNTIF($RK70:$RN70,"Mais Um")&gt;1," alvos"," alvo"),"")&amp;IF(COUNTIF($RK70:$RN70,"Rajada")&gt;0,IF($MS70=0,"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IFERROR(MATCH($MU71,$V$2:$V$11,0),0)</f>
        <v/>
      </c>
      <c r="NK71" s="161">
        <f>IFERROR(VLOOKUP(SUBSTITUTE(SUBSTITUTE(SUBSTITUTE($MX71,"~","~~"),"*","~*"),"?","~?"),'DADOS_MELHORIAS'!$AG$2:$AL$113,2,FALSE),"")</f>
        <v/>
      </c>
      <c r="NL71" s="161">
        <f>IFERROR(VLOOKUP(SUBSTITUTE(SUBSTITUTE(SUBSTITUTE($MY71,"~","~~"),"*","~*"),"?","~?"),'DADOS_MELHORIAS'!$AG$2:$AL$113,2,FALSE),"")</f>
        <v/>
      </c>
      <c r="NM71" s="161">
        <f>IFERROR(VLOOKUP(SUBSTITUTE(SUBSTITUTE(SUBSTITUTE($MZ71,"~","~~"),"*","~*"),"?","~?"),'DADOS_MELHORIAS'!$AG$2:$AL$113,2,FALSE),"")</f>
        <v/>
      </c>
      <c r="NN71" s="161">
        <f>IFERROR(VLOOKUP(SUBSTITUTE(SUBSTITUTE(SUBSTITUTE($NA71,"~","~~"),"*","~*"),"?","~?"),'DADOS_MELHORIAS'!$AG$2:$AL$113,2,FALSE),"")</f>
        <v/>
      </c>
      <c r="NO71" s="161">
        <f>IFERROR(VLOOKUP(SUBSTITUTE(SUBSTITUTE(SUBSTITUTE($MX71,"~","~~"),"*","~*"),"?","~?"),'DADOS_MELHORIAS'!$AG$2:$AL$113,3,FALSE),0)</f>
        <v/>
      </c>
      <c r="NP71" s="161">
        <f>IFERROR(VLOOKUP(SUBSTITUTE(SUBSTITUTE(SUBSTITUTE($MY71,"~","~~"),"*","~*"),"?","~?"),'DADOS_MELHORIAS'!$AG$2:$AL$113,3,FALSE),0)</f>
        <v/>
      </c>
      <c r="NQ71" s="161">
        <f>IFERROR(VLOOKUP(SUBSTITUTE(SUBSTITUTE(SUBSTITUTE($MZ71,"~","~~"),"*","~*"),"?","~?"),'DADOS_MELHORIAS'!$AG$2:$AL$113,3,FALSE),0)</f>
        <v/>
      </c>
      <c r="NR71" s="161">
        <f>IFERROR(VLOOKUP(SUBSTITUTE(SUBSTITUTE(SUBSTITUTE($NA71,"~","~~"),"*","~*"),"?","~?"),'DADOS_MELHORIAS'!$AG$2:$AL$113,3,FALSE),0)</f>
        <v/>
      </c>
      <c r="NS71" s="161">
        <f>IF($MS71=0,0,IF($NJ71=0,0,INDEX($X$2:$X$11,$NJ71)))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IF($NJ71=0,0,IF(INDEX($W$2:$W$11,$NJ71)="",0,IF((COUNTIF(INDEX($EL$2:$EP$13,$MO71,0),INDEX($W$2:$W$11,$NJ71))+COUNTIF(INDEX($QV$2:$QY$13,$MO71,0),INDEX($W$2:$W$11,$NJ71)))=0,1,0)))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1">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f>
        <v/>
      </c>
      <c r="OE71" s="161">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1">
        <f>IF($NJ71=0,0,INDEX($Y$2:$Y$11,$NJ71))</f>
        <v/>
      </c>
      <c r="OG71" s="161">
        <f>IF($NJ71=0,0,INDEX($Z$2:$Z$11,$NJ71))</f>
        <v/>
      </c>
      <c r="OH71" s="161">
        <f>IF($NJ71=0,0,INDEX($AB$2:$AB$11,$NJ71))</f>
        <v/>
      </c>
      <c r="OI71" s="161">
        <f>IFERROR(VLOOKUP(SUBSTITUTE(SUBSTITUTE(SUBSTITUTE($NB71,"~","~~"),"*","~*"),"?","~?"),'DADOS_RESTRICOES'!$M$2:$Q$54,3,FALSE),0)</f>
        <v/>
      </c>
      <c r="OJ71" s="161">
        <f>IFERROR(VLOOKUP(SUBSTITUTE(SUBSTITUTE(SUBSTITUTE($NC71,"~","~~"),"*","~*"),"?","~?"),'DADOS_RESTRICOES'!$M$2:$Q$54,3,FALSE),0)</f>
        <v/>
      </c>
      <c r="OK71" s="161">
        <f>IFERROR(VLOOKUP(SUBSTITUTE(SUBSTITUTE(SUBSTITUTE($NB71,"~","~~"),"*","~*"),"?","~?"),'DADOS_RESTRICOES'!$M$2:$Q$54,2,FALSE),"")</f>
        <v/>
      </c>
      <c r="OL71" s="161">
        <f>IFERROR(VLOOKUP(SUBSTITUTE(SUBSTITUTE(SUBSTITUTE($NC71,"~","~~"),"*","~*"),"?","~?"),'DADOS_RESTRICOES'!$M$2:$Q$54,2,FALSE),"")</f>
        <v/>
      </c>
      <c r="OM71" s="161">
        <f>COUNTIF($NS71:$NW71,1)</f>
        <v/>
      </c>
      <c r="ON71" s="161">
        <f>COUNTIF($NS71:$NW71,2)</f>
        <v/>
      </c>
      <c r="OO71" s="161">
        <f>COUNTIF($NS71:$NW71,3)</f>
        <v/>
      </c>
      <c r="OP71" s="161">
        <f>COUNTIF($NS71:$NW71,4)</f>
        <v/>
      </c>
      <c r="OQ71" s="161">
        <f>COUNTIF($NS71:$NW71,5)</f>
        <v/>
      </c>
      <c r="OR71" s="161">
        <f>COUNTIF($NS71:$NW71,6)</f>
        <v/>
      </c>
      <c r="OS71" s="161">
        <f>COUNTIF($OI71:$OJ71,1)</f>
        <v/>
      </c>
      <c r="OT71" s="161">
        <f>COUNTIF($OI71:$OJ71,2)+$OF71</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IF($MS71=0,0,(IF(COUNTIF($RK71:$RN71,"Salto")&gt;0,1,0)+IF(COUNTIF($RK71:$RN71,"Queima")&gt;0,1,0)+IF(COUNTIF($RK71:$RN71,"Estilhaço")&gt;0,1,0))*FLOOR($PD71/2,1))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dela",IF(COUNTIF($OK71:$OL71,"Atrasar")&gt;0,"Sua Ação Completa",IF(COUNTIF($RK71:$RN71,"Rápido")&gt;0,"Sua Bônus",IF(COUNTIF($RK71:$RN71,"Reação")&gt;0,"Sua Reação","Sua Padrão")))&amp;" + a básica dela"&amp;IF(COUNTIF($RK71:$RN71,"Reação")&gt;0," e a coletiva","")&amp;IF(COUNTIF($OK71:$OL71,"Carregar")&gt;0," · em dois turnos","")))</f>
        <v/>
      </c>
      <c r="QC71" s="161">
        <f>IF($MW71&lt;&gt;"",$MW71,IF($NJ71=0,"",INDEX($AA$2:$AA$11,$NJ71)))</f>
        <v/>
      </c>
      <c r="QD71" s="161">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COUNTIF($RK71:$RN71,"Longe")+3*COUNTIF($RK71:$RN71,"Muito Longe")</f>
        <v/>
      </c>
      <c r="QG71" s="161">
        <f>COUNTIF($RK71:$RN71,"Maior")+3*COUNTIF($RK71:$RN71,"Muito Maior")</f>
        <v/>
      </c>
      <c r="QH71" s="161">
        <f>IF($NJ71=0,0,CHOOSE(1+INDEX($AC$2:$AC$11,$NJ71),0,$QF71,$QG71,$QF71+$QG71))</f>
        <v/>
      </c>
      <c r="QI71" s="161">
        <f>IF($NJ71=0,0,CHOOSE(1+INDEX($AD$2:$AD$11,$NJ71),0,$QF71,$QG71,$QF71+$QG71))</f>
        <v/>
      </c>
      <c r="QJ71" s="161">
        <f>IF(OR($ND71=0,$NJ71=0),"",INDEX($AI$2:$AN$41,($NJ71-1)*4+IF($MS71=0,1,IF($MS71&lt;=5,2,IF($MS71=6,3,4))),1+MIN(5,$QH71))&amp;INDEX($AO$2:$AT$41,($NJ71-1)*4+IF($MS71=0,1,IF($MS71&lt;=5,2,IF($MS71=6,3,4))),1+MIN(5,$QI71))&amp;IF(INDEX($AE$2:$AE$11,$NJ71)=1,IF(COUNTIF($RK71:$RN71,"Mais Um")&gt;0," · +"&amp;COUNTIF($RK71:$RN71,"Mais Um")&amp;IF(COUNTIF($RK71:$RN71,"Mais Um")&gt;1," alvos"," alvo"),"")&amp;IF(COUNTIF($RK71:$RN71,"Rajada")&gt;0,IF($MS71=0,"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IFERROR(MATCH($MU72,$V$2:$V$11,0),0)</f>
        <v/>
      </c>
      <c r="NK72" s="161">
        <f>IFERROR(VLOOKUP(SUBSTITUTE(SUBSTITUTE(SUBSTITUTE($MX72,"~","~~"),"*","~*"),"?","~?"),'DADOS_MELHORIAS'!$AG$2:$AL$113,2,FALSE),"")</f>
        <v/>
      </c>
      <c r="NL72" s="161">
        <f>IFERROR(VLOOKUP(SUBSTITUTE(SUBSTITUTE(SUBSTITUTE($MY72,"~","~~"),"*","~*"),"?","~?"),'DADOS_MELHORIAS'!$AG$2:$AL$113,2,FALSE),"")</f>
        <v/>
      </c>
      <c r="NM72" s="161">
        <f>IFERROR(VLOOKUP(SUBSTITUTE(SUBSTITUTE(SUBSTITUTE($MZ72,"~","~~"),"*","~*"),"?","~?"),'DADOS_MELHORIAS'!$AG$2:$AL$113,2,FALSE),"")</f>
        <v/>
      </c>
      <c r="NN72" s="161">
        <f>IFERROR(VLOOKUP(SUBSTITUTE(SUBSTITUTE(SUBSTITUTE($NA72,"~","~~"),"*","~*"),"?","~?"),'DADOS_MELHORIAS'!$AG$2:$AL$113,2,FALSE),"")</f>
        <v/>
      </c>
      <c r="NO72" s="161">
        <f>IFERROR(VLOOKUP(SUBSTITUTE(SUBSTITUTE(SUBSTITUTE($MX72,"~","~~"),"*","~*"),"?","~?"),'DADOS_MELHORIAS'!$AG$2:$AL$113,3,FALSE),0)</f>
        <v/>
      </c>
      <c r="NP72" s="161">
        <f>IFERROR(VLOOKUP(SUBSTITUTE(SUBSTITUTE(SUBSTITUTE($MY72,"~","~~"),"*","~*"),"?","~?"),'DADOS_MELHORIAS'!$AG$2:$AL$113,3,FALSE),0)</f>
        <v/>
      </c>
      <c r="NQ72" s="161">
        <f>IFERROR(VLOOKUP(SUBSTITUTE(SUBSTITUTE(SUBSTITUTE($MZ72,"~","~~"),"*","~*"),"?","~?"),'DADOS_MELHORIAS'!$AG$2:$AL$113,3,FALSE),0)</f>
        <v/>
      </c>
      <c r="NR72" s="161">
        <f>IFERROR(VLOOKUP(SUBSTITUTE(SUBSTITUTE(SUBSTITUTE($NA72,"~","~~"),"*","~*"),"?","~?"),'DADOS_MELHORIAS'!$AG$2:$AL$113,3,FALSE),0)</f>
        <v/>
      </c>
      <c r="NS72" s="161">
        <f>IF($MS72=0,0,IF($NJ72=0,0,INDEX($X$2:$X$11,$NJ72)))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IF($NJ72=0,0,IF(INDEX($W$2:$W$11,$NJ72)="",0,IF((COUNTIF(INDEX($EL$2:$EP$13,$MO72,0),INDEX($W$2:$W$11,$NJ72))+COUNTIF(INDEX($QV$2:$QY$13,$MO72,0),INDEX($W$2:$W$11,$NJ72)))=0,1,0)))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1">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f>
        <v/>
      </c>
      <c r="OE72" s="161">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1">
        <f>IF($NJ72=0,0,INDEX($Y$2:$Y$11,$NJ72))</f>
        <v/>
      </c>
      <c r="OG72" s="161">
        <f>IF($NJ72=0,0,INDEX($Z$2:$Z$11,$NJ72))</f>
        <v/>
      </c>
      <c r="OH72" s="161">
        <f>IF($NJ72=0,0,INDEX($AB$2:$AB$11,$NJ72))</f>
        <v/>
      </c>
      <c r="OI72" s="161">
        <f>IFERROR(VLOOKUP(SUBSTITUTE(SUBSTITUTE(SUBSTITUTE($NB72,"~","~~"),"*","~*"),"?","~?"),'DADOS_RESTRICOES'!$M$2:$Q$54,3,FALSE),0)</f>
        <v/>
      </c>
      <c r="OJ72" s="161">
        <f>IFERROR(VLOOKUP(SUBSTITUTE(SUBSTITUTE(SUBSTITUTE($NC72,"~","~~"),"*","~*"),"?","~?"),'DADOS_RESTRICOES'!$M$2:$Q$54,3,FALSE),0)</f>
        <v/>
      </c>
      <c r="OK72" s="161">
        <f>IFERROR(VLOOKUP(SUBSTITUTE(SUBSTITUTE(SUBSTITUTE($NB72,"~","~~"),"*","~*"),"?","~?"),'DADOS_RESTRICOES'!$M$2:$Q$54,2,FALSE),"")</f>
        <v/>
      </c>
      <c r="OL72" s="161">
        <f>IFERROR(VLOOKUP(SUBSTITUTE(SUBSTITUTE(SUBSTITUTE($NC72,"~","~~"),"*","~*"),"?","~?"),'DADOS_RESTRICOES'!$M$2:$Q$54,2,FALSE),"")</f>
        <v/>
      </c>
      <c r="OM72" s="161">
        <f>COUNTIF($NS72:$NW72,1)</f>
        <v/>
      </c>
      <c r="ON72" s="161">
        <f>COUNTIF($NS72:$NW72,2)</f>
        <v/>
      </c>
      <c r="OO72" s="161">
        <f>COUNTIF($NS72:$NW72,3)</f>
        <v/>
      </c>
      <c r="OP72" s="161">
        <f>COUNTIF($NS72:$NW72,4)</f>
        <v/>
      </c>
      <c r="OQ72" s="161">
        <f>COUNTIF($NS72:$NW72,5)</f>
        <v/>
      </c>
      <c r="OR72" s="161">
        <f>COUNTIF($NS72:$NW72,6)</f>
        <v/>
      </c>
      <c r="OS72" s="161">
        <f>COUNTIF($OI72:$OJ72,1)</f>
        <v/>
      </c>
      <c r="OT72" s="161">
        <f>COUNTIF($OI72:$OJ72,2)+$OF72</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IF($MS72=0,0,(IF(COUNTIF($RK72:$RN72,"Salto")&gt;0,1,0)+IF(COUNTIF($RK72:$RN72,"Queima")&gt;0,1,0)+IF(COUNTIF($RK72:$RN72,"Estilhaço")&gt;0,1,0))*FLOOR($PD72/2,1))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dela",IF(COUNTIF($OK72:$OL72,"Atrasar")&gt;0,"Sua Ação Completa",IF(COUNTIF($RK72:$RN72,"Rápido")&gt;0,"Sua Bônus",IF(COUNTIF($RK72:$RN72,"Reação")&gt;0,"Sua Reação","Sua Padrão")))&amp;" + a básica dela"&amp;IF(COUNTIF($RK72:$RN72,"Reação")&gt;0," e a coletiva","")&amp;IF(COUNTIF($OK72:$OL72,"Carregar")&gt;0," · em dois turnos","")))</f>
        <v/>
      </c>
      <c r="QC72" s="161">
        <f>IF($MW72&lt;&gt;"",$MW72,IF($NJ72=0,"",INDEX($AA$2:$AA$11,$NJ72)))</f>
        <v/>
      </c>
      <c r="QD72" s="161">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COUNTIF($RK72:$RN72,"Longe")+3*COUNTIF($RK72:$RN72,"Muito Longe")</f>
        <v/>
      </c>
      <c r="QG72" s="161">
        <f>COUNTIF($RK72:$RN72,"Maior")+3*COUNTIF($RK72:$RN72,"Muito Maior")</f>
        <v/>
      </c>
      <c r="QH72" s="161">
        <f>IF($NJ72=0,0,CHOOSE(1+INDEX($AC$2:$AC$11,$NJ72),0,$QF72,$QG72,$QF72+$QG72))</f>
        <v/>
      </c>
      <c r="QI72" s="161">
        <f>IF($NJ72=0,0,CHOOSE(1+INDEX($AD$2:$AD$11,$NJ72),0,$QF72,$QG72,$QF72+$QG72))</f>
        <v/>
      </c>
      <c r="QJ72" s="161">
        <f>IF(OR($ND72=0,$NJ72=0),"",INDEX($AI$2:$AN$41,($NJ72-1)*4+IF($MS72=0,1,IF($MS72&lt;=5,2,IF($MS72=6,3,4))),1+MIN(5,$QH72))&amp;INDEX($AO$2:$AT$41,($NJ72-1)*4+IF($MS72=0,1,IF($MS72&lt;=5,2,IF($MS72=6,3,4))),1+MIN(5,$QI72))&amp;IF(INDEX($AE$2:$AE$11,$NJ72)=1,IF(COUNTIF($RK72:$RN72,"Mais Um")&gt;0," · +"&amp;COUNTIF($RK72:$RN72,"Mais Um")&amp;IF(COUNTIF($RK72:$RN72,"Mais Um")&gt;1," alvos"," alvo"),"")&amp;IF(COUNTIF($RK72:$RN72,"Rajada")&gt;0,IF($MS72=0,"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IFERROR(MATCH($MU73,$V$2:$V$11,0),0)</f>
        <v/>
      </c>
      <c r="NK73" s="161">
        <f>IFERROR(VLOOKUP(SUBSTITUTE(SUBSTITUTE(SUBSTITUTE($MX73,"~","~~"),"*","~*"),"?","~?"),'DADOS_MELHORIAS'!$AG$2:$AL$113,2,FALSE),"")</f>
        <v/>
      </c>
      <c r="NL73" s="161">
        <f>IFERROR(VLOOKUP(SUBSTITUTE(SUBSTITUTE(SUBSTITUTE($MY73,"~","~~"),"*","~*"),"?","~?"),'DADOS_MELHORIAS'!$AG$2:$AL$113,2,FALSE),"")</f>
        <v/>
      </c>
      <c r="NM73" s="161">
        <f>IFERROR(VLOOKUP(SUBSTITUTE(SUBSTITUTE(SUBSTITUTE($MZ73,"~","~~"),"*","~*"),"?","~?"),'DADOS_MELHORIAS'!$AG$2:$AL$113,2,FALSE),"")</f>
        <v/>
      </c>
      <c r="NN73" s="161">
        <f>IFERROR(VLOOKUP(SUBSTITUTE(SUBSTITUTE(SUBSTITUTE($NA73,"~","~~"),"*","~*"),"?","~?"),'DADOS_MELHORIAS'!$AG$2:$AL$113,2,FALSE),"")</f>
        <v/>
      </c>
      <c r="NO73" s="161">
        <f>IFERROR(VLOOKUP(SUBSTITUTE(SUBSTITUTE(SUBSTITUTE($MX73,"~","~~"),"*","~*"),"?","~?"),'DADOS_MELHORIAS'!$AG$2:$AL$113,3,FALSE),0)</f>
        <v/>
      </c>
      <c r="NP73" s="161">
        <f>IFERROR(VLOOKUP(SUBSTITUTE(SUBSTITUTE(SUBSTITUTE($MY73,"~","~~"),"*","~*"),"?","~?"),'DADOS_MELHORIAS'!$AG$2:$AL$113,3,FALSE),0)</f>
        <v/>
      </c>
      <c r="NQ73" s="161">
        <f>IFERROR(VLOOKUP(SUBSTITUTE(SUBSTITUTE(SUBSTITUTE($MZ73,"~","~~"),"*","~*"),"?","~?"),'DADOS_MELHORIAS'!$AG$2:$AL$113,3,FALSE),0)</f>
        <v/>
      </c>
      <c r="NR73" s="161">
        <f>IFERROR(VLOOKUP(SUBSTITUTE(SUBSTITUTE(SUBSTITUTE($NA73,"~","~~"),"*","~*"),"?","~?"),'DADOS_MELHORIAS'!$AG$2:$AL$113,3,FALSE),0)</f>
        <v/>
      </c>
      <c r="NS73" s="161">
        <f>IF($MS73=0,0,IF($NJ73=0,0,INDEX($X$2:$X$11,$NJ73)))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IF($NJ73=0,0,IF(INDEX($W$2:$W$11,$NJ73)="",0,IF((COUNTIF(INDEX($EL$2:$EP$13,$MO73,0),INDEX($W$2:$W$11,$NJ73))+COUNTIF(INDEX($QV$2:$QY$13,$MO73,0),INDEX($W$2:$W$11,$NJ73)))=0,1,0)))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1">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f>
        <v/>
      </c>
      <c r="OE73" s="161">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1">
        <f>IF($NJ73=0,0,INDEX($Y$2:$Y$11,$NJ73))</f>
        <v/>
      </c>
      <c r="OG73" s="161">
        <f>IF($NJ73=0,0,INDEX($Z$2:$Z$11,$NJ73))</f>
        <v/>
      </c>
      <c r="OH73" s="161">
        <f>IF($NJ73=0,0,INDEX($AB$2:$AB$11,$NJ73))</f>
        <v/>
      </c>
      <c r="OI73" s="161">
        <f>IFERROR(VLOOKUP(SUBSTITUTE(SUBSTITUTE(SUBSTITUTE($NB73,"~","~~"),"*","~*"),"?","~?"),'DADOS_RESTRICOES'!$M$2:$Q$54,3,FALSE),0)</f>
        <v/>
      </c>
      <c r="OJ73" s="161">
        <f>IFERROR(VLOOKUP(SUBSTITUTE(SUBSTITUTE(SUBSTITUTE($NC73,"~","~~"),"*","~*"),"?","~?"),'DADOS_RESTRICOES'!$M$2:$Q$54,3,FALSE),0)</f>
        <v/>
      </c>
      <c r="OK73" s="161">
        <f>IFERROR(VLOOKUP(SUBSTITUTE(SUBSTITUTE(SUBSTITUTE($NB73,"~","~~"),"*","~*"),"?","~?"),'DADOS_RESTRICOES'!$M$2:$Q$54,2,FALSE),"")</f>
        <v/>
      </c>
      <c r="OL73" s="161">
        <f>IFERROR(VLOOKUP(SUBSTITUTE(SUBSTITUTE(SUBSTITUTE($NC73,"~","~~"),"*","~*"),"?","~?"),'DADOS_RESTRICOES'!$M$2:$Q$54,2,FALSE),"")</f>
        <v/>
      </c>
      <c r="OM73" s="161">
        <f>COUNTIF($NS73:$NW73,1)</f>
        <v/>
      </c>
      <c r="ON73" s="161">
        <f>COUNTIF($NS73:$NW73,2)</f>
        <v/>
      </c>
      <c r="OO73" s="161">
        <f>COUNTIF($NS73:$NW73,3)</f>
        <v/>
      </c>
      <c r="OP73" s="161">
        <f>COUNTIF($NS73:$NW73,4)</f>
        <v/>
      </c>
      <c r="OQ73" s="161">
        <f>COUNTIF($NS73:$NW73,5)</f>
        <v/>
      </c>
      <c r="OR73" s="161">
        <f>COUNTIF($NS73:$NW73,6)</f>
        <v/>
      </c>
      <c r="OS73" s="161">
        <f>COUNTIF($OI73:$OJ73,1)</f>
        <v/>
      </c>
      <c r="OT73" s="161">
        <f>COUNTIF($OI73:$OJ73,2)+$OF73</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IF($MS73=0,0,(IF(COUNTIF($RK73:$RN73,"Salto")&gt;0,1,0)+IF(COUNTIF($RK73:$RN73,"Queima")&gt;0,1,0)+IF(COUNTIF($RK73:$RN73,"Estilhaço")&gt;0,1,0))*FLOOR($PD73/2,1))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dela",IF(COUNTIF($OK73:$OL73,"Atrasar")&gt;0,"Sua Ação Completa",IF(COUNTIF($RK73:$RN73,"Rápido")&gt;0,"Sua Bônus",IF(COUNTIF($RK73:$RN73,"Reação")&gt;0,"Sua Reação","Sua Padrão")))&amp;" + a básica dela"&amp;IF(COUNTIF($RK73:$RN73,"Reação")&gt;0," e a coletiva","")&amp;IF(COUNTIF($OK73:$OL73,"Carregar")&gt;0," · em dois turnos","")))</f>
        <v/>
      </c>
      <c r="QC73" s="161">
        <f>IF($MW73&lt;&gt;"",$MW73,IF($NJ73=0,"",INDEX($AA$2:$AA$11,$NJ73)))</f>
        <v/>
      </c>
      <c r="QD73" s="161">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COUNTIF($RK73:$RN73,"Longe")+3*COUNTIF($RK73:$RN73,"Muito Longe")</f>
        <v/>
      </c>
      <c r="QG73" s="161">
        <f>COUNTIF($RK73:$RN73,"Maior")+3*COUNTIF($RK73:$RN73,"Muito Maior")</f>
        <v/>
      </c>
      <c r="QH73" s="161">
        <f>IF($NJ73=0,0,CHOOSE(1+INDEX($AC$2:$AC$11,$NJ73),0,$QF73,$QG73,$QF73+$QG73))</f>
        <v/>
      </c>
      <c r="QI73" s="161">
        <f>IF($NJ73=0,0,CHOOSE(1+INDEX($AD$2:$AD$11,$NJ73),0,$QF73,$QG73,$QF73+$QG73))</f>
        <v/>
      </c>
      <c r="QJ73" s="161">
        <f>IF(OR($ND73=0,$NJ73=0),"",INDEX($AI$2:$AN$41,($NJ73-1)*4+IF($MS73=0,1,IF($MS73&lt;=5,2,IF($MS73=6,3,4))),1+MIN(5,$QH73))&amp;INDEX($AO$2:$AT$41,($NJ73-1)*4+IF($MS73=0,1,IF($MS73&lt;=5,2,IF($MS73=6,3,4))),1+MIN(5,$QI73))&amp;IF(INDEX($AE$2:$AE$11,$NJ73)=1,IF(COUNTIF($RK73:$RN73,"Mais Um")&gt;0," · +"&amp;COUNTIF($RK73:$RN73,"Mais Um")&amp;IF(COUNTIF($RK73:$RN73,"Mais Um")&gt;1," alvos"," alvo"),"")&amp;IF(COUNTIF($RK73:$RN73,"Rajada")&gt;0,IF($MS73=0,"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IFERROR(MATCH($MU74,$V$2:$V$11,0),0)</f>
        <v/>
      </c>
      <c r="NK74" s="161">
        <f>IFERROR(VLOOKUP(SUBSTITUTE(SUBSTITUTE(SUBSTITUTE($MX74,"~","~~"),"*","~*"),"?","~?"),'DADOS_MELHORIAS'!$AG$2:$AL$113,2,FALSE),"")</f>
        <v/>
      </c>
      <c r="NL74" s="161">
        <f>IFERROR(VLOOKUP(SUBSTITUTE(SUBSTITUTE(SUBSTITUTE($MY74,"~","~~"),"*","~*"),"?","~?"),'DADOS_MELHORIAS'!$AG$2:$AL$113,2,FALSE),"")</f>
        <v/>
      </c>
      <c r="NM74" s="161">
        <f>IFERROR(VLOOKUP(SUBSTITUTE(SUBSTITUTE(SUBSTITUTE($MZ74,"~","~~"),"*","~*"),"?","~?"),'DADOS_MELHORIAS'!$AG$2:$AL$113,2,FALSE),"")</f>
        <v/>
      </c>
      <c r="NN74" s="161">
        <f>IFERROR(VLOOKUP(SUBSTITUTE(SUBSTITUTE(SUBSTITUTE($NA74,"~","~~"),"*","~*"),"?","~?"),'DADOS_MELHORIAS'!$AG$2:$AL$113,2,FALSE),"")</f>
        <v/>
      </c>
      <c r="NO74" s="161">
        <f>IFERROR(VLOOKUP(SUBSTITUTE(SUBSTITUTE(SUBSTITUTE($MX74,"~","~~"),"*","~*"),"?","~?"),'DADOS_MELHORIAS'!$AG$2:$AL$113,3,FALSE),0)</f>
        <v/>
      </c>
      <c r="NP74" s="161">
        <f>IFERROR(VLOOKUP(SUBSTITUTE(SUBSTITUTE(SUBSTITUTE($MY74,"~","~~"),"*","~*"),"?","~?"),'DADOS_MELHORIAS'!$AG$2:$AL$113,3,FALSE),0)</f>
        <v/>
      </c>
      <c r="NQ74" s="161">
        <f>IFERROR(VLOOKUP(SUBSTITUTE(SUBSTITUTE(SUBSTITUTE($MZ74,"~","~~"),"*","~*"),"?","~?"),'DADOS_MELHORIAS'!$AG$2:$AL$113,3,FALSE),0)</f>
        <v/>
      </c>
      <c r="NR74" s="161">
        <f>IFERROR(VLOOKUP(SUBSTITUTE(SUBSTITUTE(SUBSTITUTE($NA74,"~","~~"),"*","~*"),"?","~?"),'DADOS_MELHORIAS'!$AG$2:$AL$113,3,FALSE),0)</f>
        <v/>
      </c>
      <c r="NS74" s="161">
        <f>IF($MS74=0,0,IF($NJ74=0,0,INDEX($X$2:$X$11,$NJ74)))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IF($NJ74=0,0,IF(INDEX($W$2:$W$11,$NJ74)="",0,IF((COUNTIF(INDEX($EL$2:$EP$13,$MO74,0),INDEX($W$2:$W$11,$NJ74))+COUNTIF(INDEX($QV$2:$QY$13,$MO74,0),INDEX($W$2:$W$11,$NJ74)))=0,1,0)))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1">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f>
        <v/>
      </c>
      <c r="OE74" s="161">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1">
        <f>IF($NJ74=0,0,INDEX($Y$2:$Y$11,$NJ74))</f>
        <v/>
      </c>
      <c r="OG74" s="161">
        <f>IF($NJ74=0,0,INDEX($Z$2:$Z$11,$NJ74))</f>
        <v/>
      </c>
      <c r="OH74" s="161">
        <f>IF($NJ74=0,0,INDEX($AB$2:$AB$11,$NJ74))</f>
        <v/>
      </c>
      <c r="OI74" s="161">
        <f>IFERROR(VLOOKUP(SUBSTITUTE(SUBSTITUTE(SUBSTITUTE($NB74,"~","~~"),"*","~*"),"?","~?"),'DADOS_RESTRICOES'!$M$2:$Q$54,3,FALSE),0)</f>
        <v/>
      </c>
      <c r="OJ74" s="161">
        <f>IFERROR(VLOOKUP(SUBSTITUTE(SUBSTITUTE(SUBSTITUTE($NC74,"~","~~"),"*","~*"),"?","~?"),'DADOS_RESTRICOES'!$M$2:$Q$54,3,FALSE),0)</f>
        <v/>
      </c>
      <c r="OK74" s="161">
        <f>IFERROR(VLOOKUP(SUBSTITUTE(SUBSTITUTE(SUBSTITUTE($NB74,"~","~~"),"*","~*"),"?","~?"),'DADOS_RESTRICOES'!$M$2:$Q$54,2,FALSE),"")</f>
        <v/>
      </c>
      <c r="OL74" s="161">
        <f>IFERROR(VLOOKUP(SUBSTITUTE(SUBSTITUTE(SUBSTITUTE($NC74,"~","~~"),"*","~*"),"?","~?"),'DADOS_RESTRICOES'!$M$2:$Q$54,2,FALSE),"")</f>
        <v/>
      </c>
      <c r="OM74" s="161">
        <f>COUNTIF($NS74:$NW74,1)</f>
        <v/>
      </c>
      <c r="ON74" s="161">
        <f>COUNTIF($NS74:$NW74,2)</f>
        <v/>
      </c>
      <c r="OO74" s="161">
        <f>COUNTIF($NS74:$NW74,3)</f>
        <v/>
      </c>
      <c r="OP74" s="161">
        <f>COUNTIF($NS74:$NW74,4)</f>
        <v/>
      </c>
      <c r="OQ74" s="161">
        <f>COUNTIF($NS74:$NW74,5)</f>
        <v/>
      </c>
      <c r="OR74" s="161">
        <f>COUNTIF($NS74:$NW74,6)</f>
        <v/>
      </c>
      <c r="OS74" s="161">
        <f>COUNTIF($OI74:$OJ74,1)</f>
        <v/>
      </c>
      <c r="OT74" s="161">
        <f>COUNTIF($OI74:$OJ74,2)+$OF74</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IF($MS74=0,0,(IF(COUNTIF($RK74:$RN74,"Salto")&gt;0,1,0)+IF(COUNTIF($RK74:$RN74,"Queima")&gt;0,1,0)+IF(COUNTIF($RK74:$RN74,"Estilhaço")&gt;0,1,0))*FLOOR($PD74/2,1))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dela",IF(COUNTIF($OK74:$OL74,"Atrasar")&gt;0,"Sua Ação Completa",IF(COUNTIF($RK74:$RN74,"Rápido")&gt;0,"Sua Bônus",IF(COUNTIF($RK74:$RN74,"Reação")&gt;0,"Sua Reação","Sua Padrão")))&amp;" + a básica dela"&amp;IF(COUNTIF($RK74:$RN74,"Reação")&gt;0," e a coletiva","")&amp;IF(COUNTIF($OK74:$OL74,"Carregar")&gt;0," · em dois turnos","")))</f>
        <v/>
      </c>
      <c r="QC74" s="161">
        <f>IF($MW74&lt;&gt;"",$MW74,IF($NJ74=0,"",INDEX($AA$2:$AA$11,$NJ74)))</f>
        <v/>
      </c>
      <c r="QD74" s="161">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COUNTIF($RK74:$RN74,"Longe")+3*COUNTIF($RK74:$RN74,"Muito Longe")</f>
        <v/>
      </c>
      <c r="QG74" s="161">
        <f>COUNTIF($RK74:$RN74,"Maior")+3*COUNTIF($RK74:$RN74,"Muito Maior")</f>
        <v/>
      </c>
      <c r="QH74" s="161">
        <f>IF($NJ74=0,0,CHOOSE(1+INDEX($AC$2:$AC$11,$NJ74),0,$QF74,$QG74,$QF74+$QG74))</f>
        <v/>
      </c>
      <c r="QI74" s="161">
        <f>IF($NJ74=0,0,CHOOSE(1+INDEX($AD$2:$AD$11,$NJ74),0,$QF74,$QG74,$QF74+$QG74))</f>
        <v/>
      </c>
      <c r="QJ74" s="161">
        <f>IF(OR($ND74=0,$NJ74=0),"",INDEX($AI$2:$AN$41,($NJ74-1)*4+IF($MS74=0,1,IF($MS74&lt;=5,2,IF($MS74=6,3,4))),1+MIN(5,$QH74))&amp;INDEX($AO$2:$AT$41,($NJ74-1)*4+IF($MS74=0,1,IF($MS74&lt;=5,2,IF($MS74=6,3,4))),1+MIN(5,$QI74))&amp;IF(INDEX($AE$2:$AE$11,$NJ74)=1,IF(COUNTIF($RK74:$RN74,"Mais Um")&gt;0," · +"&amp;COUNTIF($RK74:$RN74,"Mais Um")&amp;IF(COUNTIF($RK74:$RN74,"Mais Um")&gt;1," alvos"," alvo"),"")&amp;IF(COUNTIF($RK74:$RN74,"Rajada")&gt;0,IF($MS74=0,"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IFERROR(MATCH($MU75,$V$2:$V$11,0),0)</f>
        <v/>
      </c>
      <c r="NK75" s="161">
        <f>IFERROR(VLOOKUP(SUBSTITUTE(SUBSTITUTE(SUBSTITUTE($MX75,"~","~~"),"*","~*"),"?","~?"),'DADOS_MELHORIAS'!$AG$2:$AL$113,2,FALSE),"")</f>
        <v/>
      </c>
      <c r="NL75" s="161">
        <f>IFERROR(VLOOKUP(SUBSTITUTE(SUBSTITUTE(SUBSTITUTE($MY75,"~","~~"),"*","~*"),"?","~?"),'DADOS_MELHORIAS'!$AG$2:$AL$113,2,FALSE),"")</f>
        <v/>
      </c>
      <c r="NM75" s="161">
        <f>IFERROR(VLOOKUP(SUBSTITUTE(SUBSTITUTE(SUBSTITUTE($MZ75,"~","~~"),"*","~*"),"?","~?"),'DADOS_MELHORIAS'!$AG$2:$AL$113,2,FALSE),"")</f>
        <v/>
      </c>
      <c r="NN75" s="161">
        <f>IFERROR(VLOOKUP(SUBSTITUTE(SUBSTITUTE(SUBSTITUTE($NA75,"~","~~"),"*","~*"),"?","~?"),'DADOS_MELHORIAS'!$AG$2:$AL$113,2,FALSE),"")</f>
        <v/>
      </c>
      <c r="NO75" s="161">
        <f>IFERROR(VLOOKUP(SUBSTITUTE(SUBSTITUTE(SUBSTITUTE($MX75,"~","~~"),"*","~*"),"?","~?"),'DADOS_MELHORIAS'!$AG$2:$AL$113,3,FALSE),0)</f>
        <v/>
      </c>
      <c r="NP75" s="161">
        <f>IFERROR(VLOOKUP(SUBSTITUTE(SUBSTITUTE(SUBSTITUTE($MY75,"~","~~"),"*","~*"),"?","~?"),'DADOS_MELHORIAS'!$AG$2:$AL$113,3,FALSE),0)</f>
        <v/>
      </c>
      <c r="NQ75" s="161">
        <f>IFERROR(VLOOKUP(SUBSTITUTE(SUBSTITUTE(SUBSTITUTE($MZ75,"~","~~"),"*","~*"),"?","~?"),'DADOS_MELHORIAS'!$AG$2:$AL$113,3,FALSE),0)</f>
        <v/>
      </c>
      <c r="NR75" s="161">
        <f>IFERROR(VLOOKUP(SUBSTITUTE(SUBSTITUTE(SUBSTITUTE($NA75,"~","~~"),"*","~*"),"?","~?"),'DADOS_MELHORIAS'!$AG$2:$AL$113,3,FALSE),0)</f>
        <v/>
      </c>
      <c r="NS75" s="161">
        <f>IF($MS75=0,0,IF($NJ75=0,0,INDEX($X$2:$X$11,$NJ75)))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IF($NJ75=0,0,IF(INDEX($W$2:$W$11,$NJ75)="",0,IF((COUNTIF(INDEX($EL$2:$EP$13,$MO75,0),INDEX($W$2:$W$11,$NJ75))+COUNTIF(INDEX($QV$2:$QY$13,$MO75,0),INDEX($W$2:$W$11,$NJ75)))=0,1,0)))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1">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f>
        <v/>
      </c>
      <c r="OE75" s="161">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1">
        <f>IF($NJ75=0,0,INDEX($Y$2:$Y$11,$NJ75))</f>
        <v/>
      </c>
      <c r="OG75" s="161">
        <f>IF($NJ75=0,0,INDEX($Z$2:$Z$11,$NJ75))</f>
        <v/>
      </c>
      <c r="OH75" s="161">
        <f>IF($NJ75=0,0,INDEX($AB$2:$AB$11,$NJ75))</f>
        <v/>
      </c>
      <c r="OI75" s="161">
        <f>IFERROR(VLOOKUP(SUBSTITUTE(SUBSTITUTE(SUBSTITUTE($NB75,"~","~~"),"*","~*"),"?","~?"),'DADOS_RESTRICOES'!$M$2:$Q$54,3,FALSE),0)</f>
        <v/>
      </c>
      <c r="OJ75" s="161">
        <f>IFERROR(VLOOKUP(SUBSTITUTE(SUBSTITUTE(SUBSTITUTE($NC75,"~","~~"),"*","~*"),"?","~?"),'DADOS_RESTRICOES'!$M$2:$Q$54,3,FALSE),0)</f>
        <v/>
      </c>
      <c r="OK75" s="161">
        <f>IFERROR(VLOOKUP(SUBSTITUTE(SUBSTITUTE(SUBSTITUTE($NB75,"~","~~"),"*","~*"),"?","~?"),'DADOS_RESTRICOES'!$M$2:$Q$54,2,FALSE),"")</f>
        <v/>
      </c>
      <c r="OL75" s="161">
        <f>IFERROR(VLOOKUP(SUBSTITUTE(SUBSTITUTE(SUBSTITUTE($NC75,"~","~~"),"*","~*"),"?","~?"),'DADOS_RESTRICOES'!$M$2:$Q$54,2,FALSE),"")</f>
        <v/>
      </c>
      <c r="OM75" s="161">
        <f>COUNTIF($NS75:$NW75,1)</f>
        <v/>
      </c>
      <c r="ON75" s="161">
        <f>COUNTIF($NS75:$NW75,2)</f>
        <v/>
      </c>
      <c r="OO75" s="161">
        <f>COUNTIF($NS75:$NW75,3)</f>
        <v/>
      </c>
      <c r="OP75" s="161">
        <f>COUNTIF($NS75:$NW75,4)</f>
        <v/>
      </c>
      <c r="OQ75" s="161">
        <f>COUNTIF($NS75:$NW75,5)</f>
        <v/>
      </c>
      <c r="OR75" s="161">
        <f>COUNTIF($NS75:$NW75,6)</f>
        <v/>
      </c>
      <c r="OS75" s="161">
        <f>COUNTIF($OI75:$OJ75,1)</f>
        <v/>
      </c>
      <c r="OT75" s="161">
        <f>COUNTIF($OI75:$OJ75,2)+$OF75</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IF($MS75=0,0,(IF(COUNTIF($RK75:$RN75,"Salto")&gt;0,1,0)+IF(COUNTIF($RK75:$RN75,"Queima")&gt;0,1,0)+IF(COUNTIF($RK75:$RN75,"Estilhaço")&gt;0,1,0))*FLOOR($PD75/2,1))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dela",IF(COUNTIF($OK75:$OL75,"Atrasar")&gt;0,"Sua Ação Completa",IF(COUNTIF($RK75:$RN75,"Rápido")&gt;0,"Sua Bônus",IF(COUNTIF($RK75:$RN75,"Reação")&gt;0,"Sua Reação","Sua Padrão")))&amp;" + a básica dela"&amp;IF(COUNTIF($RK75:$RN75,"Reação")&gt;0," e a coletiva","")&amp;IF(COUNTIF($OK75:$OL75,"Carregar")&gt;0," · em dois turnos","")))</f>
        <v/>
      </c>
      <c r="QC75" s="161">
        <f>IF($MW75&lt;&gt;"",$MW75,IF($NJ75=0,"",INDEX($AA$2:$AA$11,$NJ75)))</f>
        <v/>
      </c>
      <c r="QD75" s="161">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COUNTIF($RK75:$RN75,"Longe")+3*COUNTIF($RK75:$RN75,"Muito Longe")</f>
        <v/>
      </c>
      <c r="QG75" s="161">
        <f>COUNTIF($RK75:$RN75,"Maior")+3*COUNTIF($RK75:$RN75,"Muito Maior")</f>
        <v/>
      </c>
      <c r="QH75" s="161">
        <f>IF($NJ75=0,0,CHOOSE(1+INDEX($AC$2:$AC$11,$NJ75),0,$QF75,$QG75,$QF75+$QG75))</f>
        <v/>
      </c>
      <c r="QI75" s="161">
        <f>IF($NJ75=0,0,CHOOSE(1+INDEX($AD$2:$AD$11,$NJ75),0,$QF75,$QG75,$QF75+$QG75))</f>
        <v/>
      </c>
      <c r="QJ75" s="161">
        <f>IF(OR($ND75=0,$NJ75=0),"",INDEX($AI$2:$AN$41,($NJ75-1)*4+IF($MS75=0,1,IF($MS75&lt;=5,2,IF($MS75=6,3,4))),1+MIN(5,$QH75))&amp;INDEX($AO$2:$AT$41,($NJ75-1)*4+IF($MS75=0,1,IF($MS75&lt;=5,2,IF($MS75=6,3,4))),1+MIN(5,$QI75))&amp;IF(INDEX($AE$2:$AE$11,$NJ75)=1,IF(COUNTIF($RK75:$RN75,"Mais Um")&gt;0," · +"&amp;COUNTIF($RK75:$RN75,"Mais Um")&amp;IF(COUNTIF($RK75:$RN75,"Mais Um")&gt;1," alvos"," alvo"),"")&amp;IF(COUNTIF($RK75:$RN75,"Rajada")&gt;0,IF($MS75=0,"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IFERROR(MATCH($MU76,$V$2:$V$11,0),0)</f>
        <v/>
      </c>
      <c r="NK76" s="161">
        <f>IFERROR(VLOOKUP(SUBSTITUTE(SUBSTITUTE(SUBSTITUTE($MX76,"~","~~"),"*","~*"),"?","~?"),'DADOS_MELHORIAS'!$AG$2:$AL$113,2,FALSE),"")</f>
        <v/>
      </c>
      <c r="NL76" s="161">
        <f>IFERROR(VLOOKUP(SUBSTITUTE(SUBSTITUTE(SUBSTITUTE($MY76,"~","~~"),"*","~*"),"?","~?"),'DADOS_MELHORIAS'!$AG$2:$AL$113,2,FALSE),"")</f>
        <v/>
      </c>
      <c r="NM76" s="161">
        <f>IFERROR(VLOOKUP(SUBSTITUTE(SUBSTITUTE(SUBSTITUTE($MZ76,"~","~~"),"*","~*"),"?","~?"),'DADOS_MELHORIAS'!$AG$2:$AL$113,2,FALSE),"")</f>
        <v/>
      </c>
      <c r="NN76" s="161">
        <f>IFERROR(VLOOKUP(SUBSTITUTE(SUBSTITUTE(SUBSTITUTE($NA76,"~","~~"),"*","~*"),"?","~?"),'DADOS_MELHORIAS'!$AG$2:$AL$113,2,FALSE),"")</f>
        <v/>
      </c>
      <c r="NO76" s="161">
        <f>IFERROR(VLOOKUP(SUBSTITUTE(SUBSTITUTE(SUBSTITUTE($MX76,"~","~~"),"*","~*"),"?","~?"),'DADOS_MELHORIAS'!$AG$2:$AL$113,3,FALSE),0)</f>
        <v/>
      </c>
      <c r="NP76" s="161">
        <f>IFERROR(VLOOKUP(SUBSTITUTE(SUBSTITUTE(SUBSTITUTE($MY76,"~","~~"),"*","~*"),"?","~?"),'DADOS_MELHORIAS'!$AG$2:$AL$113,3,FALSE),0)</f>
        <v/>
      </c>
      <c r="NQ76" s="161">
        <f>IFERROR(VLOOKUP(SUBSTITUTE(SUBSTITUTE(SUBSTITUTE($MZ76,"~","~~"),"*","~*"),"?","~?"),'DADOS_MELHORIAS'!$AG$2:$AL$113,3,FALSE),0)</f>
        <v/>
      </c>
      <c r="NR76" s="161">
        <f>IFERROR(VLOOKUP(SUBSTITUTE(SUBSTITUTE(SUBSTITUTE($NA76,"~","~~"),"*","~*"),"?","~?"),'DADOS_MELHORIAS'!$AG$2:$AL$113,3,FALSE),0)</f>
        <v/>
      </c>
      <c r="NS76" s="161">
        <f>IF($MS76=0,0,IF($NJ76=0,0,INDEX($X$2:$X$11,$NJ76)))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IF($NJ76=0,0,IF(INDEX($W$2:$W$11,$NJ76)="",0,IF((COUNTIF(INDEX($EL$2:$EP$13,$MO76,0),INDEX($W$2:$W$11,$NJ76))+COUNTIF(INDEX($QV$2:$QY$13,$MO76,0),INDEX($W$2:$W$11,$NJ76)))=0,1,0)))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1">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f>
        <v/>
      </c>
      <c r="OE76" s="161">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1">
        <f>IF($NJ76=0,0,INDEX($Y$2:$Y$11,$NJ76))</f>
        <v/>
      </c>
      <c r="OG76" s="161">
        <f>IF($NJ76=0,0,INDEX($Z$2:$Z$11,$NJ76))</f>
        <v/>
      </c>
      <c r="OH76" s="161">
        <f>IF($NJ76=0,0,INDEX($AB$2:$AB$11,$NJ76))</f>
        <v/>
      </c>
      <c r="OI76" s="161">
        <f>IFERROR(VLOOKUP(SUBSTITUTE(SUBSTITUTE(SUBSTITUTE($NB76,"~","~~"),"*","~*"),"?","~?"),'DADOS_RESTRICOES'!$M$2:$Q$54,3,FALSE),0)</f>
        <v/>
      </c>
      <c r="OJ76" s="161">
        <f>IFERROR(VLOOKUP(SUBSTITUTE(SUBSTITUTE(SUBSTITUTE($NC76,"~","~~"),"*","~*"),"?","~?"),'DADOS_RESTRICOES'!$M$2:$Q$54,3,FALSE),0)</f>
        <v/>
      </c>
      <c r="OK76" s="161">
        <f>IFERROR(VLOOKUP(SUBSTITUTE(SUBSTITUTE(SUBSTITUTE($NB76,"~","~~"),"*","~*"),"?","~?"),'DADOS_RESTRICOES'!$M$2:$Q$54,2,FALSE),"")</f>
        <v/>
      </c>
      <c r="OL76" s="161">
        <f>IFERROR(VLOOKUP(SUBSTITUTE(SUBSTITUTE(SUBSTITUTE($NC76,"~","~~"),"*","~*"),"?","~?"),'DADOS_RESTRICOES'!$M$2:$Q$54,2,FALSE),"")</f>
        <v/>
      </c>
      <c r="OM76" s="161">
        <f>COUNTIF($NS76:$NW76,1)</f>
        <v/>
      </c>
      <c r="ON76" s="161">
        <f>COUNTIF($NS76:$NW76,2)</f>
        <v/>
      </c>
      <c r="OO76" s="161">
        <f>COUNTIF($NS76:$NW76,3)</f>
        <v/>
      </c>
      <c r="OP76" s="161">
        <f>COUNTIF($NS76:$NW76,4)</f>
        <v/>
      </c>
      <c r="OQ76" s="161">
        <f>COUNTIF($NS76:$NW76,5)</f>
        <v/>
      </c>
      <c r="OR76" s="161">
        <f>COUNTIF($NS76:$NW76,6)</f>
        <v/>
      </c>
      <c r="OS76" s="161">
        <f>COUNTIF($OI76:$OJ76,1)</f>
        <v/>
      </c>
      <c r="OT76" s="161">
        <f>COUNTIF($OI76:$OJ76,2)+$OF76</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IF($MS76=0,0,(IF(COUNTIF($RK76:$RN76,"Salto")&gt;0,1,0)+IF(COUNTIF($RK76:$RN76,"Queima")&gt;0,1,0)+IF(COUNTIF($RK76:$RN76,"Estilhaço")&gt;0,1,0))*FLOOR($PD76/2,1))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dela",IF(COUNTIF($OK76:$OL76,"Atrasar")&gt;0,"Sua Ação Completa",IF(COUNTIF($RK76:$RN76,"Rápido")&gt;0,"Sua Bônus",IF(COUNTIF($RK76:$RN76,"Reação")&gt;0,"Sua Reação","Sua Padrão")))&amp;" + a básica dela"&amp;IF(COUNTIF($RK76:$RN76,"Reação")&gt;0," e a coletiva","")&amp;IF(COUNTIF($OK76:$OL76,"Carregar")&gt;0," · em dois turnos","")))</f>
        <v/>
      </c>
      <c r="QC76" s="161">
        <f>IF($MW76&lt;&gt;"",$MW76,IF($NJ76=0,"",INDEX($AA$2:$AA$11,$NJ76)))</f>
        <v/>
      </c>
      <c r="QD76" s="161">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COUNTIF($RK76:$RN76,"Longe")+3*COUNTIF($RK76:$RN76,"Muito Longe")</f>
        <v/>
      </c>
      <c r="QG76" s="161">
        <f>COUNTIF($RK76:$RN76,"Maior")+3*COUNTIF($RK76:$RN76,"Muito Maior")</f>
        <v/>
      </c>
      <c r="QH76" s="161">
        <f>IF($NJ76=0,0,CHOOSE(1+INDEX($AC$2:$AC$11,$NJ76),0,$QF76,$QG76,$QF76+$QG76))</f>
        <v/>
      </c>
      <c r="QI76" s="161">
        <f>IF($NJ76=0,0,CHOOSE(1+INDEX($AD$2:$AD$11,$NJ76),0,$QF76,$QG76,$QF76+$QG76))</f>
        <v/>
      </c>
      <c r="QJ76" s="161">
        <f>IF(OR($ND76=0,$NJ76=0),"",INDEX($AI$2:$AN$41,($NJ76-1)*4+IF($MS76=0,1,IF($MS76&lt;=5,2,IF($MS76=6,3,4))),1+MIN(5,$QH76))&amp;INDEX($AO$2:$AT$41,($NJ76-1)*4+IF($MS76=0,1,IF($MS76&lt;=5,2,IF($MS76=6,3,4))),1+MIN(5,$QI76))&amp;IF(INDEX($AE$2:$AE$11,$NJ76)=1,IF(COUNTIF($RK76:$RN76,"Mais Um")&gt;0," · +"&amp;COUNTIF($RK76:$RN76,"Mais Um")&amp;IF(COUNTIF($RK76:$RN76,"Mais Um")&gt;1," alvos"," alvo"),"")&amp;IF(COUNTIF($RK76:$RN76,"Rajada")&gt;0,IF($MS76=0,"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IFERROR(MATCH($MU77,$V$2:$V$11,0),0)</f>
        <v/>
      </c>
      <c r="NK77" s="161">
        <f>IFERROR(VLOOKUP(SUBSTITUTE(SUBSTITUTE(SUBSTITUTE($MX77,"~","~~"),"*","~*"),"?","~?"),'DADOS_MELHORIAS'!$AG$2:$AL$113,2,FALSE),"")</f>
        <v/>
      </c>
      <c r="NL77" s="161">
        <f>IFERROR(VLOOKUP(SUBSTITUTE(SUBSTITUTE(SUBSTITUTE($MY77,"~","~~"),"*","~*"),"?","~?"),'DADOS_MELHORIAS'!$AG$2:$AL$113,2,FALSE),"")</f>
        <v/>
      </c>
      <c r="NM77" s="161">
        <f>IFERROR(VLOOKUP(SUBSTITUTE(SUBSTITUTE(SUBSTITUTE($MZ77,"~","~~"),"*","~*"),"?","~?"),'DADOS_MELHORIAS'!$AG$2:$AL$113,2,FALSE),"")</f>
        <v/>
      </c>
      <c r="NN77" s="161">
        <f>IFERROR(VLOOKUP(SUBSTITUTE(SUBSTITUTE(SUBSTITUTE($NA77,"~","~~"),"*","~*"),"?","~?"),'DADOS_MELHORIAS'!$AG$2:$AL$113,2,FALSE),"")</f>
        <v/>
      </c>
      <c r="NO77" s="161">
        <f>IFERROR(VLOOKUP(SUBSTITUTE(SUBSTITUTE(SUBSTITUTE($MX77,"~","~~"),"*","~*"),"?","~?"),'DADOS_MELHORIAS'!$AG$2:$AL$113,3,FALSE),0)</f>
        <v/>
      </c>
      <c r="NP77" s="161">
        <f>IFERROR(VLOOKUP(SUBSTITUTE(SUBSTITUTE(SUBSTITUTE($MY77,"~","~~"),"*","~*"),"?","~?"),'DADOS_MELHORIAS'!$AG$2:$AL$113,3,FALSE),0)</f>
        <v/>
      </c>
      <c r="NQ77" s="161">
        <f>IFERROR(VLOOKUP(SUBSTITUTE(SUBSTITUTE(SUBSTITUTE($MZ77,"~","~~"),"*","~*"),"?","~?"),'DADOS_MELHORIAS'!$AG$2:$AL$113,3,FALSE),0)</f>
        <v/>
      </c>
      <c r="NR77" s="161">
        <f>IFERROR(VLOOKUP(SUBSTITUTE(SUBSTITUTE(SUBSTITUTE($NA77,"~","~~"),"*","~*"),"?","~?"),'DADOS_MELHORIAS'!$AG$2:$AL$113,3,FALSE),0)</f>
        <v/>
      </c>
      <c r="NS77" s="161">
        <f>IF($MS77=0,0,IF($NJ77=0,0,INDEX($X$2:$X$11,$NJ77)))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IF($NJ77=0,0,IF(INDEX($W$2:$W$11,$NJ77)="",0,IF((COUNTIF(INDEX($EL$2:$EP$13,$MO77,0),INDEX($W$2:$W$11,$NJ77))+COUNTIF(INDEX($QV$2:$QY$13,$MO77,0),INDEX($W$2:$W$11,$NJ77)))=0,1,0)))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1">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f>
        <v/>
      </c>
      <c r="OE77" s="161">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1">
        <f>IF($NJ77=0,0,INDEX($Y$2:$Y$11,$NJ77))</f>
        <v/>
      </c>
      <c r="OG77" s="161">
        <f>IF($NJ77=0,0,INDEX($Z$2:$Z$11,$NJ77))</f>
        <v/>
      </c>
      <c r="OH77" s="161">
        <f>IF($NJ77=0,0,INDEX($AB$2:$AB$11,$NJ77))</f>
        <v/>
      </c>
      <c r="OI77" s="161">
        <f>IFERROR(VLOOKUP(SUBSTITUTE(SUBSTITUTE(SUBSTITUTE($NB77,"~","~~"),"*","~*"),"?","~?"),'DADOS_RESTRICOES'!$M$2:$Q$54,3,FALSE),0)</f>
        <v/>
      </c>
      <c r="OJ77" s="161">
        <f>IFERROR(VLOOKUP(SUBSTITUTE(SUBSTITUTE(SUBSTITUTE($NC77,"~","~~"),"*","~*"),"?","~?"),'DADOS_RESTRICOES'!$M$2:$Q$54,3,FALSE),0)</f>
        <v/>
      </c>
      <c r="OK77" s="161">
        <f>IFERROR(VLOOKUP(SUBSTITUTE(SUBSTITUTE(SUBSTITUTE($NB77,"~","~~"),"*","~*"),"?","~?"),'DADOS_RESTRICOES'!$M$2:$Q$54,2,FALSE),"")</f>
        <v/>
      </c>
      <c r="OL77" s="161">
        <f>IFERROR(VLOOKUP(SUBSTITUTE(SUBSTITUTE(SUBSTITUTE($NC77,"~","~~"),"*","~*"),"?","~?"),'DADOS_RESTRICOES'!$M$2:$Q$54,2,FALSE),"")</f>
        <v/>
      </c>
      <c r="OM77" s="161">
        <f>COUNTIF($NS77:$NW77,1)</f>
        <v/>
      </c>
      <c r="ON77" s="161">
        <f>COUNTIF($NS77:$NW77,2)</f>
        <v/>
      </c>
      <c r="OO77" s="161">
        <f>COUNTIF($NS77:$NW77,3)</f>
        <v/>
      </c>
      <c r="OP77" s="161">
        <f>COUNTIF($NS77:$NW77,4)</f>
        <v/>
      </c>
      <c r="OQ77" s="161">
        <f>COUNTIF($NS77:$NW77,5)</f>
        <v/>
      </c>
      <c r="OR77" s="161">
        <f>COUNTIF($NS77:$NW77,6)</f>
        <v/>
      </c>
      <c r="OS77" s="161">
        <f>COUNTIF($OI77:$OJ77,1)</f>
        <v/>
      </c>
      <c r="OT77" s="161">
        <f>COUNTIF($OI77:$OJ77,2)+$OF77</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IF($MS77=0,0,(IF(COUNTIF($RK77:$RN77,"Salto")&gt;0,1,0)+IF(COUNTIF($RK77:$RN77,"Queima")&gt;0,1,0)+IF(COUNTIF($RK77:$RN77,"Estilhaço")&gt;0,1,0))*FLOOR($PD77/2,1))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dela",IF(COUNTIF($OK77:$OL77,"Atrasar")&gt;0,"Sua Ação Completa",IF(COUNTIF($RK77:$RN77,"Rápido")&gt;0,"Sua Bônus",IF(COUNTIF($RK77:$RN77,"Reação")&gt;0,"Sua Reação","Sua Padrão")))&amp;" + a básica dela"&amp;IF(COUNTIF($RK77:$RN77,"Reação")&gt;0," e a coletiva","")&amp;IF(COUNTIF($OK77:$OL77,"Carregar")&gt;0," · em dois turnos","")))</f>
        <v/>
      </c>
      <c r="QC77" s="161">
        <f>IF($MW77&lt;&gt;"",$MW77,IF($NJ77=0,"",INDEX($AA$2:$AA$11,$NJ77)))</f>
        <v/>
      </c>
      <c r="QD77" s="161">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COUNTIF($RK77:$RN77,"Longe")+3*COUNTIF($RK77:$RN77,"Muito Longe")</f>
        <v/>
      </c>
      <c r="QG77" s="161">
        <f>COUNTIF($RK77:$RN77,"Maior")+3*COUNTIF($RK77:$RN77,"Muito Maior")</f>
        <v/>
      </c>
      <c r="QH77" s="161">
        <f>IF($NJ77=0,0,CHOOSE(1+INDEX($AC$2:$AC$11,$NJ77),0,$QF77,$QG77,$QF77+$QG77))</f>
        <v/>
      </c>
      <c r="QI77" s="161">
        <f>IF($NJ77=0,0,CHOOSE(1+INDEX($AD$2:$AD$11,$NJ77),0,$QF77,$QG77,$QF77+$QG77))</f>
        <v/>
      </c>
      <c r="QJ77" s="161">
        <f>IF(OR($ND77=0,$NJ77=0),"",INDEX($AI$2:$AN$41,($NJ77-1)*4+IF($MS77=0,1,IF($MS77&lt;=5,2,IF($MS77=6,3,4))),1+MIN(5,$QH77))&amp;INDEX($AO$2:$AT$41,($NJ77-1)*4+IF($MS77=0,1,IF($MS77&lt;=5,2,IF($MS77=6,3,4))),1+MIN(5,$QI77))&amp;IF(INDEX($AE$2:$AE$11,$NJ77)=1,IF(COUNTIF($RK77:$RN77,"Mais Um")&gt;0," · +"&amp;COUNTIF($RK77:$RN77,"Mais Um")&amp;IF(COUNTIF($RK77:$RN77,"Mais Um")&gt;1," alvos"," alvo"),"")&amp;IF(COUNTIF($RK77:$RN77,"Rajada")&gt;0,IF($MS77=0,"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IFERROR(MATCH($MU78,$V$2:$V$11,0),0)</f>
        <v/>
      </c>
      <c r="NK78" s="161">
        <f>IFERROR(VLOOKUP(SUBSTITUTE(SUBSTITUTE(SUBSTITUTE($MX78,"~","~~"),"*","~*"),"?","~?"),'DADOS_MELHORIAS'!$AG$2:$AL$113,2,FALSE),"")</f>
        <v/>
      </c>
      <c r="NL78" s="161">
        <f>IFERROR(VLOOKUP(SUBSTITUTE(SUBSTITUTE(SUBSTITUTE($MY78,"~","~~"),"*","~*"),"?","~?"),'DADOS_MELHORIAS'!$AG$2:$AL$113,2,FALSE),"")</f>
        <v/>
      </c>
      <c r="NM78" s="161">
        <f>IFERROR(VLOOKUP(SUBSTITUTE(SUBSTITUTE(SUBSTITUTE($MZ78,"~","~~"),"*","~*"),"?","~?"),'DADOS_MELHORIAS'!$AG$2:$AL$113,2,FALSE),"")</f>
        <v/>
      </c>
      <c r="NN78" s="161">
        <f>IFERROR(VLOOKUP(SUBSTITUTE(SUBSTITUTE(SUBSTITUTE($NA78,"~","~~"),"*","~*"),"?","~?"),'DADOS_MELHORIAS'!$AG$2:$AL$113,2,FALSE),"")</f>
        <v/>
      </c>
      <c r="NO78" s="161">
        <f>IFERROR(VLOOKUP(SUBSTITUTE(SUBSTITUTE(SUBSTITUTE($MX78,"~","~~"),"*","~*"),"?","~?"),'DADOS_MELHORIAS'!$AG$2:$AL$113,3,FALSE),0)</f>
        <v/>
      </c>
      <c r="NP78" s="161">
        <f>IFERROR(VLOOKUP(SUBSTITUTE(SUBSTITUTE(SUBSTITUTE($MY78,"~","~~"),"*","~*"),"?","~?"),'DADOS_MELHORIAS'!$AG$2:$AL$113,3,FALSE),0)</f>
        <v/>
      </c>
      <c r="NQ78" s="161">
        <f>IFERROR(VLOOKUP(SUBSTITUTE(SUBSTITUTE(SUBSTITUTE($MZ78,"~","~~"),"*","~*"),"?","~?"),'DADOS_MELHORIAS'!$AG$2:$AL$113,3,FALSE),0)</f>
        <v/>
      </c>
      <c r="NR78" s="161">
        <f>IFERROR(VLOOKUP(SUBSTITUTE(SUBSTITUTE(SUBSTITUTE($NA78,"~","~~"),"*","~*"),"?","~?"),'DADOS_MELHORIAS'!$AG$2:$AL$113,3,FALSE),0)</f>
        <v/>
      </c>
      <c r="NS78" s="161">
        <f>IF($MS78=0,0,IF($NJ78=0,0,INDEX($X$2:$X$11,$NJ78)))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IF($NJ78=0,0,IF(INDEX($W$2:$W$11,$NJ78)="",0,IF((COUNTIF(INDEX($EL$2:$EP$13,$MO78,0),INDEX($W$2:$W$11,$NJ78))+COUNTIF(INDEX($QV$2:$QY$13,$MO78,0),INDEX($W$2:$W$11,$NJ78)))=0,1,0)))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1">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f>
        <v/>
      </c>
      <c r="OE78" s="161">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1">
        <f>IF($NJ78=0,0,INDEX($Y$2:$Y$11,$NJ78))</f>
        <v/>
      </c>
      <c r="OG78" s="161">
        <f>IF($NJ78=0,0,INDEX($Z$2:$Z$11,$NJ78))</f>
        <v/>
      </c>
      <c r="OH78" s="161">
        <f>IF($NJ78=0,0,INDEX($AB$2:$AB$11,$NJ78))</f>
        <v/>
      </c>
      <c r="OI78" s="161">
        <f>IFERROR(VLOOKUP(SUBSTITUTE(SUBSTITUTE(SUBSTITUTE($NB78,"~","~~"),"*","~*"),"?","~?"),'DADOS_RESTRICOES'!$M$2:$Q$54,3,FALSE),0)</f>
        <v/>
      </c>
      <c r="OJ78" s="161">
        <f>IFERROR(VLOOKUP(SUBSTITUTE(SUBSTITUTE(SUBSTITUTE($NC78,"~","~~"),"*","~*"),"?","~?"),'DADOS_RESTRICOES'!$M$2:$Q$54,3,FALSE),0)</f>
        <v/>
      </c>
      <c r="OK78" s="161">
        <f>IFERROR(VLOOKUP(SUBSTITUTE(SUBSTITUTE(SUBSTITUTE($NB78,"~","~~"),"*","~*"),"?","~?"),'DADOS_RESTRICOES'!$M$2:$Q$54,2,FALSE),"")</f>
        <v/>
      </c>
      <c r="OL78" s="161">
        <f>IFERROR(VLOOKUP(SUBSTITUTE(SUBSTITUTE(SUBSTITUTE($NC78,"~","~~"),"*","~*"),"?","~?"),'DADOS_RESTRICOES'!$M$2:$Q$54,2,FALSE),"")</f>
        <v/>
      </c>
      <c r="OM78" s="161">
        <f>COUNTIF($NS78:$NW78,1)</f>
        <v/>
      </c>
      <c r="ON78" s="161">
        <f>COUNTIF($NS78:$NW78,2)</f>
        <v/>
      </c>
      <c r="OO78" s="161">
        <f>COUNTIF($NS78:$NW78,3)</f>
        <v/>
      </c>
      <c r="OP78" s="161">
        <f>COUNTIF($NS78:$NW78,4)</f>
        <v/>
      </c>
      <c r="OQ78" s="161">
        <f>COUNTIF($NS78:$NW78,5)</f>
        <v/>
      </c>
      <c r="OR78" s="161">
        <f>COUNTIF($NS78:$NW78,6)</f>
        <v/>
      </c>
      <c r="OS78" s="161">
        <f>COUNTIF($OI78:$OJ78,1)</f>
        <v/>
      </c>
      <c r="OT78" s="161">
        <f>COUNTIF($OI78:$OJ78,2)+$OF78</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IF($MS78=0,0,(IF(COUNTIF($RK78:$RN78,"Salto")&gt;0,1,0)+IF(COUNTIF($RK78:$RN78,"Queima")&gt;0,1,0)+IF(COUNTIF($RK78:$RN78,"Estilhaço")&gt;0,1,0))*FLOOR($PD78/2,1))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dela",IF(COUNTIF($OK78:$OL78,"Atrasar")&gt;0,"Sua Ação Completa",IF(COUNTIF($RK78:$RN78,"Rápido")&gt;0,"Sua Bônus",IF(COUNTIF($RK78:$RN78,"Reação")&gt;0,"Sua Reação","Sua Padrão")))&amp;" + a básica dela"&amp;IF(COUNTIF($RK78:$RN78,"Reação")&gt;0," e a coletiva","")&amp;IF(COUNTIF($OK78:$OL78,"Carregar")&gt;0," · em dois turnos","")))</f>
        <v/>
      </c>
      <c r="QC78" s="161">
        <f>IF($MW78&lt;&gt;"",$MW78,IF($NJ78=0,"",INDEX($AA$2:$AA$11,$NJ78)))</f>
        <v/>
      </c>
      <c r="QD78" s="161">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COUNTIF($RK78:$RN78,"Longe")+3*COUNTIF($RK78:$RN78,"Muito Longe")</f>
        <v/>
      </c>
      <c r="QG78" s="161">
        <f>COUNTIF($RK78:$RN78,"Maior")+3*COUNTIF($RK78:$RN78,"Muito Maior")</f>
        <v/>
      </c>
      <c r="QH78" s="161">
        <f>IF($NJ78=0,0,CHOOSE(1+INDEX($AC$2:$AC$11,$NJ78),0,$QF78,$QG78,$QF78+$QG78))</f>
        <v/>
      </c>
      <c r="QI78" s="161">
        <f>IF($NJ78=0,0,CHOOSE(1+INDEX($AD$2:$AD$11,$NJ78),0,$QF78,$QG78,$QF78+$QG78))</f>
        <v/>
      </c>
      <c r="QJ78" s="161">
        <f>IF(OR($ND78=0,$NJ78=0),"",INDEX($AI$2:$AN$41,($NJ78-1)*4+IF($MS78=0,1,IF($MS78&lt;=5,2,IF($MS78=6,3,4))),1+MIN(5,$QH78))&amp;INDEX($AO$2:$AT$41,($NJ78-1)*4+IF($MS78=0,1,IF($MS78&lt;=5,2,IF($MS78=6,3,4))),1+MIN(5,$QI78))&amp;IF(INDEX($AE$2:$AE$11,$NJ78)=1,IF(COUNTIF($RK78:$RN78,"Mais Um")&gt;0," · +"&amp;COUNTIF($RK78:$RN78,"Mais Um")&amp;IF(COUNTIF($RK78:$RN78,"Mais Um")&gt;1," alvos"," alvo"),"")&amp;IF(COUNTIF($RK78:$RN78,"Rajada")&gt;0,IF($MS78=0,"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IFERROR(MATCH($MU79,$V$2:$V$11,0),0)</f>
        <v/>
      </c>
      <c r="NK79" s="161">
        <f>IFERROR(VLOOKUP(SUBSTITUTE(SUBSTITUTE(SUBSTITUTE($MX79,"~","~~"),"*","~*"),"?","~?"),'DADOS_MELHORIAS'!$AG$2:$AL$113,2,FALSE),"")</f>
        <v/>
      </c>
      <c r="NL79" s="161">
        <f>IFERROR(VLOOKUP(SUBSTITUTE(SUBSTITUTE(SUBSTITUTE($MY79,"~","~~"),"*","~*"),"?","~?"),'DADOS_MELHORIAS'!$AG$2:$AL$113,2,FALSE),"")</f>
        <v/>
      </c>
      <c r="NM79" s="161">
        <f>IFERROR(VLOOKUP(SUBSTITUTE(SUBSTITUTE(SUBSTITUTE($MZ79,"~","~~"),"*","~*"),"?","~?"),'DADOS_MELHORIAS'!$AG$2:$AL$113,2,FALSE),"")</f>
        <v/>
      </c>
      <c r="NN79" s="161">
        <f>IFERROR(VLOOKUP(SUBSTITUTE(SUBSTITUTE(SUBSTITUTE($NA79,"~","~~"),"*","~*"),"?","~?"),'DADOS_MELHORIAS'!$AG$2:$AL$113,2,FALSE),"")</f>
        <v/>
      </c>
      <c r="NO79" s="161">
        <f>IFERROR(VLOOKUP(SUBSTITUTE(SUBSTITUTE(SUBSTITUTE($MX79,"~","~~"),"*","~*"),"?","~?"),'DADOS_MELHORIAS'!$AG$2:$AL$113,3,FALSE),0)</f>
        <v/>
      </c>
      <c r="NP79" s="161">
        <f>IFERROR(VLOOKUP(SUBSTITUTE(SUBSTITUTE(SUBSTITUTE($MY79,"~","~~"),"*","~*"),"?","~?"),'DADOS_MELHORIAS'!$AG$2:$AL$113,3,FALSE),0)</f>
        <v/>
      </c>
      <c r="NQ79" s="161">
        <f>IFERROR(VLOOKUP(SUBSTITUTE(SUBSTITUTE(SUBSTITUTE($MZ79,"~","~~"),"*","~*"),"?","~?"),'DADOS_MELHORIAS'!$AG$2:$AL$113,3,FALSE),0)</f>
        <v/>
      </c>
      <c r="NR79" s="161">
        <f>IFERROR(VLOOKUP(SUBSTITUTE(SUBSTITUTE(SUBSTITUTE($NA79,"~","~~"),"*","~*"),"?","~?"),'DADOS_MELHORIAS'!$AG$2:$AL$113,3,FALSE),0)</f>
        <v/>
      </c>
      <c r="NS79" s="161">
        <f>IF($MS79=0,0,IF($NJ79=0,0,INDEX($X$2:$X$11,$NJ79)))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IF($NJ79=0,0,IF(INDEX($W$2:$W$11,$NJ79)="",0,IF((COUNTIF(INDEX($EL$2:$EP$13,$MO79,0),INDEX($W$2:$W$11,$NJ79))+COUNTIF(INDEX($QV$2:$QY$13,$MO79,0),INDEX($W$2:$W$11,$NJ79)))=0,1,0)))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1">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f>
        <v/>
      </c>
      <c r="OE79" s="161">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1">
        <f>IF($NJ79=0,0,INDEX($Y$2:$Y$11,$NJ79))</f>
        <v/>
      </c>
      <c r="OG79" s="161">
        <f>IF($NJ79=0,0,INDEX($Z$2:$Z$11,$NJ79))</f>
        <v/>
      </c>
      <c r="OH79" s="161">
        <f>IF($NJ79=0,0,INDEX($AB$2:$AB$11,$NJ79))</f>
        <v/>
      </c>
      <c r="OI79" s="161">
        <f>IFERROR(VLOOKUP(SUBSTITUTE(SUBSTITUTE(SUBSTITUTE($NB79,"~","~~"),"*","~*"),"?","~?"),'DADOS_RESTRICOES'!$M$2:$Q$54,3,FALSE),0)</f>
        <v/>
      </c>
      <c r="OJ79" s="161">
        <f>IFERROR(VLOOKUP(SUBSTITUTE(SUBSTITUTE(SUBSTITUTE($NC79,"~","~~"),"*","~*"),"?","~?"),'DADOS_RESTRICOES'!$M$2:$Q$54,3,FALSE),0)</f>
        <v/>
      </c>
      <c r="OK79" s="161">
        <f>IFERROR(VLOOKUP(SUBSTITUTE(SUBSTITUTE(SUBSTITUTE($NB79,"~","~~"),"*","~*"),"?","~?"),'DADOS_RESTRICOES'!$M$2:$Q$54,2,FALSE),"")</f>
        <v/>
      </c>
      <c r="OL79" s="161">
        <f>IFERROR(VLOOKUP(SUBSTITUTE(SUBSTITUTE(SUBSTITUTE($NC79,"~","~~"),"*","~*"),"?","~?"),'DADOS_RESTRICOES'!$M$2:$Q$54,2,FALSE),"")</f>
        <v/>
      </c>
      <c r="OM79" s="161">
        <f>COUNTIF($NS79:$NW79,1)</f>
        <v/>
      </c>
      <c r="ON79" s="161">
        <f>COUNTIF($NS79:$NW79,2)</f>
        <v/>
      </c>
      <c r="OO79" s="161">
        <f>COUNTIF($NS79:$NW79,3)</f>
        <v/>
      </c>
      <c r="OP79" s="161">
        <f>COUNTIF($NS79:$NW79,4)</f>
        <v/>
      </c>
      <c r="OQ79" s="161">
        <f>COUNTIF($NS79:$NW79,5)</f>
        <v/>
      </c>
      <c r="OR79" s="161">
        <f>COUNTIF($NS79:$NW79,6)</f>
        <v/>
      </c>
      <c r="OS79" s="161">
        <f>COUNTIF($OI79:$OJ79,1)</f>
        <v/>
      </c>
      <c r="OT79" s="161">
        <f>COUNTIF($OI79:$OJ79,2)+$OF79</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IF($MS79=0,0,(IF(COUNTIF($RK79:$RN79,"Salto")&gt;0,1,0)+IF(COUNTIF($RK79:$RN79,"Queima")&gt;0,1,0)+IF(COUNTIF($RK79:$RN79,"Estilhaço")&gt;0,1,0))*FLOOR($PD79/2,1))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dela",IF(COUNTIF($OK79:$OL79,"Atrasar")&gt;0,"Sua Ação Completa",IF(COUNTIF($RK79:$RN79,"Rápido")&gt;0,"Sua Bônus",IF(COUNTIF($RK79:$RN79,"Reação")&gt;0,"Sua Reação","Sua Padrão")))&amp;" + a básica dela"&amp;IF(COUNTIF($RK79:$RN79,"Reação")&gt;0," e a coletiva","")&amp;IF(COUNTIF($OK79:$OL79,"Carregar")&gt;0," · em dois turnos","")))</f>
        <v/>
      </c>
      <c r="QC79" s="161">
        <f>IF($MW79&lt;&gt;"",$MW79,IF($NJ79=0,"",INDEX($AA$2:$AA$11,$NJ79)))</f>
        <v/>
      </c>
      <c r="QD79" s="161">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COUNTIF($RK79:$RN79,"Longe")+3*COUNTIF($RK79:$RN79,"Muito Longe")</f>
        <v/>
      </c>
      <c r="QG79" s="161">
        <f>COUNTIF($RK79:$RN79,"Maior")+3*COUNTIF($RK79:$RN79,"Muito Maior")</f>
        <v/>
      </c>
      <c r="QH79" s="161">
        <f>IF($NJ79=0,0,CHOOSE(1+INDEX($AC$2:$AC$11,$NJ79),0,$QF79,$QG79,$QF79+$QG79))</f>
        <v/>
      </c>
      <c r="QI79" s="161">
        <f>IF($NJ79=0,0,CHOOSE(1+INDEX($AD$2:$AD$11,$NJ79),0,$QF79,$QG79,$QF79+$QG79))</f>
        <v/>
      </c>
      <c r="QJ79" s="161">
        <f>IF(OR($ND79=0,$NJ79=0),"",INDEX($AI$2:$AN$41,($NJ79-1)*4+IF($MS79=0,1,IF($MS79&lt;=5,2,IF($MS79=6,3,4))),1+MIN(5,$QH79))&amp;INDEX($AO$2:$AT$41,($NJ79-1)*4+IF($MS79=0,1,IF($MS79&lt;=5,2,IF($MS79=6,3,4))),1+MIN(5,$QI79))&amp;IF(INDEX($AE$2:$AE$11,$NJ79)=1,IF(COUNTIF($RK79:$RN79,"Mais Um")&gt;0," · +"&amp;COUNTIF($RK79:$RN79,"Mais Um")&amp;IF(COUNTIF($RK79:$RN79,"Mais Um")&gt;1," alvos"," alvo"),"")&amp;IF(COUNTIF($RK79:$RN79,"Rajada")&gt;0,IF($MS79=0,"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IFERROR(MATCH($MU80,$V$2:$V$11,0),0)</f>
        <v/>
      </c>
      <c r="NK80" s="161">
        <f>IFERROR(VLOOKUP(SUBSTITUTE(SUBSTITUTE(SUBSTITUTE($MX80,"~","~~"),"*","~*"),"?","~?"),'DADOS_MELHORIAS'!$AG$2:$AL$113,2,FALSE),"")</f>
        <v/>
      </c>
      <c r="NL80" s="161">
        <f>IFERROR(VLOOKUP(SUBSTITUTE(SUBSTITUTE(SUBSTITUTE($MY80,"~","~~"),"*","~*"),"?","~?"),'DADOS_MELHORIAS'!$AG$2:$AL$113,2,FALSE),"")</f>
        <v/>
      </c>
      <c r="NM80" s="161">
        <f>IFERROR(VLOOKUP(SUBSTITUTE(SUBSTITUTE(SUBSTITUTE($MZ80,"~","~~"),"*","~*"),"?","~?"),'DADOS_MELHORIAS'!$AG$2:$AL$113,2,FALSE),"")</f>
        <v/>
      </c>
      <c r="NN80" s="161">
        <f>IFERROR(VLOOKUP(SUBSTITUTE(SUBSTITUTE(SUBSTITUTE($NA80,"~","~~"),"*","~*"),"?","~?"),'DADOS_MELHORIAS'!$AG$2:$AL$113,2,FALSE),"")</f>
        <v/>
      </c>
      <c r="NO80" s="161">
        <f>IFERROR(VLOOKUP(SUBSTITUTE(SUBSTITUTE(SUBSTITUTE($MX80,"~","~~"),"*","~*"),"?","~?"),'DADOS_MELHORIAS'!$AG$2:$AL$113,3,FALSE),0)</f>
        <v/>
      </c>
      <c r="NP80" s="161">
        <f>IFERROR(VLOOKUP(SUBSTITUTE(SUBSTITUTE(SUBSTITUTE($MY80,"~","~~"),"*","~*"),"?","~?"),'DADOS_MELHORIAS'!$AG$2:$AL$113,3,FALSE),0)</f>
        <v/>
      </c>
      <c r="NQ80" s="161">
        <f>IFERROR(VLOOKUP(SUBSTITUTE(SUBSTITUTE(SUBSTITUTE($MZ80,"~","~~"),"*","~*"),"?","~?"),'DADOS_MELHORIAS'!$AG$2:$AL$113,3,FALSE),0)</f>
        <v/>
      </c>
      <c r="NR80" s="161">
        <f>IFERROR(VLOOKUP(SUBSTITUTE(SUBSTITUTE(SUBSTITUTE($NA80,"~","~~"),"*","~*"),"?","~?"),'DADOS_MELHORIAS'!$AG$2:$AL$113,3,FALSE),0)</f>
        <v/>
      </c>
      <c r="NS80" s="161">
        <f>IF($MS80=0,0,IF($NJ80=0,0,INDEX($X$2:$X$11,$NJ80)))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IF($NJ80=0,0,IF(INDEX($W$2:$W$11,$NJ80)="",0,IF((COUNTIF(INDEX($EL$2:$EP$13,$MO80,0),INDEX($W$2:$W$11,$NJ80))+COUNTIF(INDEX($QV$2:$QY$13,$MO80,0),INDEX($W$2:$W$11,$NJ80)))=0,1,0)))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1">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f>
        <v/>
      </c>
      <c r="OE80" s="161">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1">
        <f>IF($NJ80=0,0,INDEX($Y$2:$Y$11,$NJ80))</f>
        <v/>
      </c>
      <c r="OG80" s="161">
        <f>IF($NJ80=0,0,INDEX($Z$2:$Z$11,$NJ80))</f>
        <v/>
      </c>
      <c r="OH80" s="161">
        <f>IF($NJ80=0,0,INDEX($AB$2:$AB$11,$NJ80))</f>
        <v/>
      </c>
      <c r="OI80" s="161">
        <f>IFERROR(VLOOKUP(SUBSTITUTE(SUBSTITUTE(SUBSTITUTE($NB80,"~","~~"),"*","~*"),"?","~?"),'DADOS_RESTRICOES'!$M$2:$Q$54,3,FALSE),0)</f>
        <v/>
      </c>
      <c r="OJ80" s="161">
        <f>IFERROR(VLOOKUP(SUBSTITUTE(SUBSTITUTE(SUBSTITUTE($NC80,"~","~~"),"*","~*"),"?","~?"),'DADOS_RESTRICOES'!$M$2:$Q$54,3,FALSE),0)</f>
        <v/>
      </c>
      <c r="OK80" s="161">
        <f>IFERROR(VLOOKUP(SUBSTITUTE(SUBSTITUTE(SUBSTITUTE($NB80,"~","~~"),"*","~*"),"?","~?"),'DADOS_RESTRICOES'!$M$2:$Q$54,2,FALSE),"")</f>
        <v/>
      </c>
      <c r="OL80" s="161">
        <f>IFERROR(VLOOKUP(SUBSTITUTE(SUBSTITUTE(SUBSTITUTE($NC80,"~","~~"),"*","~*"),"?","~?"),'DADOS_RESTRICOES'!$M$2:$Q$54,2,FALSE),"")</f>
        <v/>
      </c>
      <c r="OM80" s="161">
        <f>COUNTIF($NS80:$NW80,1)</f>
        <v/>
      </c>
      <c r="ON80" s="161">
        <f>COUNTIF($NS80:$NW80,2)</f>
        <v/>
      </c>
      <c r="OO80" s="161">
        <f>COUNTIF($NS80:$NW80,3)</f>
        <v/>
      </c>
      <c r="OP80" s="161">
        <f>COUNTIF($NS80:$NW80,4)</f>
        <v/>
      </c>
      <c r="OQ80" s="161">
        <f>COUNTIF($NS80:$NW80,5)</f>
        <v/>
      </c>
      <c r="OR80" s="161">
        <f>COUNTIF($NS80:$NW80,6)</f>
        <v/>
      </c>
      <c r="OS80" s="161">
        <f>COUNTIF($OI80:$OJ80,1)</f>
        <v/>
      </c>
      <c r="OT80" s="161">
        <f>COUNTIF($OI80:$OJ80,2)+$OF80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IF($MS80=0,0,(IF(COUNTIF($RK80:$RN80,"Salto")&gt;0,1,0)+IF(COUNTIF($RK80:$RN80,"Queima")&gt;0,1,0)+IF(COUNTIF($RK80:$RN80,"Estilhaço")&gt;0,1,0))*FLOOR($PD80/2,1))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dela",IF(COUNTIF($OK80:$OL80,"Atrasar")&gt;0,"Sua Ação Completa",IF(COUNTIF($RK80:$RN80,"Rápido")&gt;0,"Sua Bônus",IF(COUNTIF($RK80:$RN80,"Reação")&gt;0,"Sua Reação","Sua Padrão")))&amp;" + a básica dela"&amp;IF(COUNTIF($RK80:$RN80,"Reação")&gt;0," e a coletiva","")&amp;IF(COUNTIF($OK80:$OL80,"Carregar")&gt;0," · em dois turnos","")))</f>
        <v/>
      </c>
      <c r="QC80" s="161">
        <f>IF($MW80&lt;&gt;"",$MW80,IF($NJ80=0,"",INDEX($AA$2:$AA$11,$NJ80)))</f>
        <v/>
      </c>
      <c r="QD80" s="161">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COUNTIF($RK80:$RN80,"Longe")+3*COUNTIF($RK80:$RN80,"Muito Longe")</f>
        <v/>
      </c>
      <c r="QG80" s="161">
        <f>COUNTIF($RK80:$RN80,"Maior")+3*COUNTIF($RK80:$RN80,"Muito Maior")</f>
        <v/>
      </c>
      <c r="QH80" s="161">
        <f>IF($NJ80=0,0,CHOOSE(1+INDEX($AC$2:$AC$11,$NJ80),0,$QF80,$QG80,$QF80+$QG80))</f>
        <v/>
      </c>
      <c r="QI80" s="161">
        <f>IF($NJ80=0,0,CHOOSE(1+INDEX($AD$2:$AD$11,$NJ80),0,$QF80,$QG80,$QF80+$QG80))</f>
        <v/>
      </c>
      <c r="QJ80" s="161">
        <f>IF(OR($ND80=0,$NJ80=0),"",INDEX($AI$2:$AN$41,($NJ80-1)*4+IF($MS80=0,1,IF($MS80&lt;=5,2,IF($MS80=6,3,4))),1+MIN(5,$QH80))&amp;INDEX($AO$2:$AT$41,($NJ80-1)*4+IF($MS80=0,1,IF($MS80&lt;=5,2,IF($MS80=6,3,4))),1+MIN(5,$QI80))&amp;IF(INDEX($AE$2:$AE$11,$NJ80)=1,IF(COUNTIF($RK80:$RN80,"Mais Um")&gt;0," · +"&amp;COUNTIF($RK80:$RN80,"Mais Um")&amp;IF(COUNTIF($RK80:$RN80,"Mais Um")&gt;1," alvos"," alvo"),"")&amp;IF(COUNTIF($RK80:$RN80,"Rajada")&gt;0,IF($MS80=0,"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IFERROR(MATCH($MU81,$V$2:$V$11,0),0)</f>
        <v/>
      </c>
      <c r="NK81" s="161">
        <f>IFERROR(VLOOKUP(SUBSTITUTE(SUBSTITUTE(SUBSTITUTE($MX81,"~","~~"),"*","~*"),"?","~?"),'DADOS_MELHORIAS'!$AG$2:$AL$113,2,FALSE),"")</f>
        <v/>
      </c>
      <c r="NL81" s="161">
        <f>IFERROR(VLOOKUP(SUBSTITUTE(SUBSTITUTE(SUBSTITUTE($MY81,"~","~~"),"*","~*"),"?","~?"),'DADOS_MELHORIAS'!$AG$2:$AL$113,2,FALSE),"")</f>
        <v/>
      </c>
      <c r="NM81" s="161">
        <f>IFERROR(VLOOKUP(SUBSTITUTE(SUBSTITUTE(SUBSTITUTE($MZ81,"~","~~"),"*","~*"),"?","~?"),'DADOS_MELHORIAS'!$AG$2:$AL$113,2,FALSE),"")</f>
        <v/>
      </c>
      <c r="NN81" s="161">
        <f>IFERROR(VLOOKUP(SUBSTITUTE(SUBSTITUTE(SUBSTITUTE($NA81,"~","~~"),"*","~*"),"?","~?"),'DADOS_MELHORIAS'!$AG$2:$AL$113,2,FALSE),"")</f>
        <v/>
      </c>
      <c r="NO81" s="161">
        <f>IFERROR(VLOOKUP(SUBSTITUTE(SUBSTITUTE(SUBSTITUTE($MX81,"~","~~"),"*","~*"),"?","~?"),'DADOS_MELHORIAS'!$AG$2:$AL$113,3,FALSE),0)</f>
        <v/>
      </c>
      <c r="NP81" s="161">
        <f>IFERROR(VLOOKUP(SUBSTITUTE(SUBSTITUTE(SUBSTITUTE($MY81,"~","~~"),"*","~*"),"?","~?"),'DADOS_MELHORIAS'!$AG$2:$AL$113,3,FALSE),0)</f>
        <v/>
      </c>
      <c r="NQ81" s="161">
        <f>IFERROR(VLOOKUP(SUBSTITUTE(SUBSTITUTE(SUBSTITUTE($MZ81,"~","~~"),"*","~*"),"?","~?"),'DADOS_MELHORIAS'!$AG$2:$AL$113,3,FALSE),0)</f>
        <v/>
      </c>
      <c r="NR81" s="161">
        <f>IFERROR(VLOOKUP(SUBSTITUTE(SUBSTITUTE(SUBSTITUTE($NA81,"~","~~"),"*","~*"),"?","~?"),'DADOS_MELHORIAS'!$AG$2:$AL$113,3,FALSE),0)</f>
        <v/>
      </c>
      <c r="NS81" s="161">
        <f>IF($MS81=0,0,IF($NJ81=0,0,INDEX($X$2:$X$11,$NJ81)))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IF($NJ81=0,0,IF(INDEX($W$2:$W$11,$NJ81)="",0,IF((COUNTIF(INDEX($EL$2:$EP$13,$MO81,0),INDEX($W$2:$W$11,$NJ81))+COUNTIF(INDEX($QV$2:$QY$13,$MO81,0),INDEX($W$2:$W$11,$NJ81)))=0,1,0)))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1">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f>
        <v/>
      </c>
      <c r="OE81" s="161">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1">
        <f>IF($NJ81=0,0,INDEX($Y$2:$Y$11,$NJ81))</f>
        <v/>
      </c>
      <c r="OG81" s="161">
        <f>IF($NJ81=0,0,INDEX($Z$2:$Z$11,$NJ81))</f>
        <v/>
      </c>
      <c r="OH81" s="161">
        <f>IF($NJ81=0,0,INDEX($AB$2:$AB$11,$NJ81))</f>
        <v/>
      </c>
      <c r="OI81" s="161">
        <f>IFERROR(VLOOKUP(SUBSTITUTE(SUBSTITUTE(SUBSTITUTE($NB81,"~","~~"),"*","~*"),"?","~?"),'DADOS_RESTRICOES'!$M$2:$Q$54,3,FALSE),0)</f>
        <v/>
      </c>
      <c r="OJ81" s="161">
        <f>IFERROR(VLOOKUP(SUBSTITUTE(SUBSTITUTE(SUBSTITUTE($NC81,"~","~~"),"*","~*"),"?","~?"),'DADOS_RESTRICOES'!$M$2:$Q$54,3,FALSE),0)</f>
        <v/>
      </c>
      <c r="OK81" s="161">
        <f>IFERROR(VLOOKUP(SUBSTITUTE(SUBSTITUTE(SUBSTITUTE($NB81,"~","~~"),"*","~*"),"?","~?"),'DADOS_RESTRICOES'!$M$2:$Q$54,2,FALSE),"")</f>
        <v/>
      </c>
      <c r="OL81" s="161">
        <f>IFERROR(VLOOKUP(SUBSTITUTE(SUBSTITUTE(SUBSTITUTE($NC81,"~","~~"),"*","~*"),"?","~?"),'DADOS_RESTRICOES'!$M$2:$Q$54,2,FALSE),"")</f>
        <v/>
      </c>
      <c r="OM81" s="161">
        <f>COUNTIF($NS81:$NW81,1)</f>
        <v/>
      </c>
      <c r="ON81" s="161">
        <f>COUNTIF($NS81:$NW81,2)</f>
        <v/>
      </c>
      <c r="OO81" s="161">
        <f>COUNTIF($NS81:$NW81,3)</f>
        <v/>
      </c>
      <c r="OP81" s="161">
        <f>COUNTIF($NS81:$NW81,4)</f>
        <v/>
      </c>
      <c r="OQ81" s="161">
        <f>COUNTIF($NS81:$NW81,5)</f>
        <v/>
      </c>
      <c r="OR81" s="161">
        <f>COUNTIF($NS81:$NW81,6)</f>
        <v/>
      </c>
      <c r="OS81" s="161">
        <f>COUNTIF($OI81:$OJ81,1)</f>
        <v/>
      </c>
      <c r="OT81" s="161">
        <f>COUNTIF($OI81:$OJ81,2)+$OF81</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IF($MS81=0,0,(IF(COUNTIF($RK81:$RN81,"Salto")&gt;0,1,0)+IF(COUNTIF($RK81:$RN81,"Queima")&gt;0,1,0)+IF(COUNTIF($RK81:$RN81,"Estilhaço")&gt;0,1,0))*FLOOR($PD81/2,1))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dela",IF(COUNTIF($OK81:$OL81,"Atrasar")&gt;0,"Sua Ação Completa",IF(COUNTIF($RK81:$RN81,"Rápido")&gt;0,"Sua Bônus",IF(COUNTIF($RK81:$RN81,"Reação")&gt;0,"Sua Reação","Sua Padrão")))&amp;" + a básica dela"&amp;IF(COUNTIF($RK81:$RN81,"Reação")&gt;0," e a coletiva","")&amp;IF(COUNTIF($OK81:$OL81,"Carregar")&gt;0," · em dois turnos","")))</f>
        <v/>
      </c>
      <c r="QC81" s="161">
        <f>IF($MW81&lt;&gt;"",$MW81,IF($NJ81=0,"",INDEX($AA$2:$AA$11,$NJ81)))</f>
        <v/>
      </c>
      <c r="QD81" s="161">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COUNTIF($RK81:$RN81,"Longe")+3*COUNTIF($RK81:$RN81,"Muito Longe")</f>
        <v/>
      </c>
      <c r="QG81" s="161">
        <f>COUNTIF($RK81:$RN81,"Maior")+3*COUNTIF($RK81:$RN81,"Muito Maior")</f>
        <v/>
      </c>
      <c r="QH81" s="161">
        <f>IF($NJ81=0,0,CHOOSE(1+INDEX($AC$2:$AC$11,$NJ81),0,$QF81,$QG81,$QF81+$QG81))</f>
        <v/>
      </c>
      <c r="QI81" s="161">
        <f>IF($NJ81=0,0,CHOOSE(1+INDEX($AD$2:$AD$11,$NJ81),0,$QF81,$QG81,$QF81+$QG81))</f>
        <v/>
      </c>
      <c r="QJ81" s="161">
        <f>IF(OR($ND81=0,$NJ81=0),"",INDEX($AI$2:$AN$41,($NJ81-1)*4+IF($MS81=0,1,IF($MS81&lt;=5,2,IF($MS81=6,3,4))),1+MIN(5,$QH81))&amp;INDEX($AO$2:$AT$41,($NJ81-1)*4+IF($MS81=0,1,IF($MS81&lt;=5,2,IF($MS81=6,3,4))),1+MIN(5,$QI81))&amp;IF(INDEX($AE$2:$AE$11,$NJ81)=1,IF(COUNTIF($RK81:$RN81,"Mais Um")&gt;0," · +"&amp;COUNTIF($RK81:$RN81,"Mais Um")&amp;IF(COUNTIF($RK81:$RN81,"Mais Um")&gt;1," alvos"," alvo"),"")&amp;IF(COUNTIF($RK81:$RN81,"Rajada")&gt;0,IF($MS81=0,"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IFERROR(MATCH($MU82,$V$2:$V$11,0),0)</f>
        <v/>
      </c>
      <c r="NK82" s="161">
        <f>IFERROR(VLOOKUP(SUBSTITUTE(SUBSTITUTE(SUBSTITUTE($MX82,"~","~~"),"*","~*"),"?","~?"),'DADOS_MELHORIAS'!$AG$2:$AL$113,2,FALSE),"")</f>
        <v/>
      </c>
      <c r="NL82" s="161">
        <f>IFERROR(VLOOKUP(SUBSTITUTE(SUBSTITUTE(SUBSTITUTE($MY82,"~","~~"),"*","~*"),"?","~?"),'DADOS_MELHORIAS'!$AG$2:$AL$113,2,FALSE),"")</f>
        <v/>
      </c>
      <c r="NM82" s="161">
        <f>IFERROR(VLOOKUP(SUBSTITUTE(SUBSTITUTE(SUBSTITUTE($MZ82,"~","~~"),"*","~*"),"?","~?"),'DADOS_MELHORIAS'!$AG$2:$AL$113,2,FALSE),"")</f>
        <v/>
      </c>
      <c r="NN82" s="161">
        <f>IFERROR(VLOOKUP(SUBSTITUTE(SUBSTITUTE(SUBSTITUTE($NA82,"~","~~"),"*","~*"),"?","~?"),'DADOS_MELHORIAS'!$AG$2:$AL$113,2,FALSE),"")</f>
        <v/>
      </c>
      <c r="NO82" s="161">
        <f>IFERROR(VLOOKUP(SUBSTITUTE(SUBSTITUTE(SUBSTITUTE($MX82,"~","~~"),"*","~*"),"?","~?"),'DADOS_MELHORIAS'!$AG$2:$AL$113,3,FALSE),0)</f>
        <v/>
      </c>
      <c r="NP82" s="161">
        <f>IFERROR(VLOOKUP(SUBSTITUTE(SUBSTITUTE(SUBSTITUTE($MY82,"~","~~"),"*","~*"),"?","~?"),'DADOS_MELHORIAS'!$AG$2:$AL$113,3,FALSE),0)</f>
        <v/>
      </c>
      <c r="NQ82" s="161">
        <f>IFERROR(VLOOKUP(SUBSTITUTE(SUBSTITUTE(SUBSTITUTE($MZ82,"~","~~"),"*","~*"),"?","~?"),'DADOS_MELHORIAS'!$AG$2:$AL$113,3,FALSE),0)</f>
        <v/>
      </c>
      <c r="NR82" s="161">
        <f>IFERROR(VLOOKUP(SUBSTITUTE(SUBSTITUTE(SUBSTITUTE($NA82,"~","~~"),"*","~*"),"?","~?"),'DADOS_MELHORIAS'!$AG$2:$AL$113,3,FALSE),0)</f>
        <v/>
      </c>
      <c r="NS82" s="161">
        <f>IF($MS82=0,0,IF($NJ82=0,0,INDEX($X$2:$X$11,$NJ82)))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IF($NJ82=0,0,IF(INDEX($W$2:$W$11,$NJ82)="",0,IF((COUNTIF(INDEX($EL$2:$EP$13,$MO82,0),INDEX($W$2:$W$11,$NJ82))+COUNTIF(INDEX($QV$2:$QY$13,$MO82,0),INDEX($W$2:$W$11,$NJ82)))=0,1,0)))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1">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f>
        <v/>
      </c>
      <c r="OE82" s="161">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1">
        <f>IF($NJ82=0,0,INDEX($Y$2:$Y$11,$NJ82))</f>
        <v/>
      </c>
      <c r="OG82" s="161">
        <f>IF($NJ82=0,0,INDEX($Z$2:$Z$11,$NJ82))</f>
        <v/>
      </c>
      <c r="OH82" s="161">
        <f>IF($NJ82=0,0,INDEX($AB$2:$AB$11,$NJ82))</f>
        <v/>
      </c>
      <c r="OI82" s="161">
        <f>IFERROR(VLOOKUP(SUBSTITUTE(SUBSTITUTE(SUBSTITUTE($NB82,"~","~~"),"*","~*"),"?","~?"),'DADOS_RESTRICOES'!$M$2:$Q$54,3,FALSE),0)</f>
        <v/>
      </c>
      <c r="OJ82" s="161">
        <f>IFERROR(VLOOKUP(SUBSTITUTE(SUBSTITUTE(SUBSTITUTE($NC82,"~","~~"),"*","~*"),"?","~?"),'DADOS_RESTRICOES'!$M$2:$Q$54,3,FALSE),0)</f>
        <v/>
      </c>
      <c r="OK82" s="161">
        <f>IFERROR(VLOOKUP(SUBSTITUTE(SUBSTITUTE(SUBSTITUTE($NB82,"~","~~"),"*","~*"),"?","~?"),'DADOS_RESTRICOES'!$M$2:$Q$54,2,FALSE),"")</f>
        <v/>
      </c>
      <c r="OL82" s="161">
        <f>IFERROR(VLOOKUP(SUBSTITUTE(SUBSTITUTE(SUBSTITUTE($NC82,"~","~~"),"*","~*"),"?","~?"),'DADOS_RESTRICOES'!$M$2:$Q$54,2,FALSE),"")</f>
        <v/>
      </c>
      <c r="OM82" s="161">
        <f>COUNTIF($NS82:$NW82,1)</f>
        <v/>
      </c>
      <c r="ON82" s="161">
        <f>COUNTIF($NS82:$NW82,2)</f>
        <v/>
      </c>
      <c r="OO82" s="161">
        <f>COUNTIF($NS82:$NW82,3)</f>
        <v/>
      </c>
      <c r="OP82" s="161">
        <f>COUNTIF($NS82:$NW82,4)</f>
        <v/>
      </c>
      <c r="OQ82" s="161">
        <f>COUNTIF($NS82:$NW82,5)</f>
        <v/>
      </c>
      <c r="OR82" s="161">
        <f>COUNTIF($NS82:$NW82,6)</f>
        <v/>
      </c>
      <c r="OS82" s="161">
        <f>COUNTIF($OI82:$OJ82,1)</f>
        <v/>
      </c>
      <c r="OT82" s="161">
        <f>COUNTIF($OI82:$OJ82,2)+$OF82</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IF($MS82=0,0,(IF(COUNTIF($RK82:$RN82,"Salto")&gt;0,1,0)+IF(COUNTIF($RK82:$RN82,"Queima")&gt;0,1,0)+IF(COUNTIF($RK82:$RN82,"Estilhaço")&gt;0,1,0))*FLOOR($PD82/2,1))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dela",IF(COUNTIF($OK82:$OL82,"Atrasar")&gt;0,"Sua Ação Completa",IF(COUNTIF($RK82:$RN82,"Rápido")&gt;0,"Sua Bônus",IF(COUNTIF($RK82:$RN82,"Reação")&gt;0,"Sua Reação","Sua Padrão")))&amp;" + a básica dela"&amp;IF(COUNTIF($RK82:$RN82,"Reação")&gt;0," e a coletiva","")&amp;IF(COUNTIF($OK82:$OL82,"Carregar")&gt;0," · em dois turnos","")))</f>
        <v/>
      </c>
      <c r="QC82" s="161">
        <f>IF($MW82&lt;&gt;"",$MW82,IF($NJ82=0,"",INDEX($AA$2:$AA$11,$NJ82)))</f>
        <v/>
      </c>
      <c r="QD82" s="161">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COUNTIF($RK82:$RN82,"Longe")+3*COUNTIF($RK82:$RN82,"Muito Longe")</f>
        <v/>
      </c>
      <c r="QG82" s="161">
        <f>COUNTIF($RK82:$RN82,"Maior")+3*COUNTIF($RK82:$RN82,"Muito Maior")</f>
        <v/>
      </c>
      <c r="QH82" s="161">
        <f>IF($NJ82=0,0,CHOOSE(1+INDEX($AC$2:$AC$11,$NJ82),0,$QF82,$QG82,$QF82+$QG82))</f>
        <v/>
      </c>
      <c r="QI82" s="161">
        <f>IF($NJ82=0,0,CHOOSE(1+INDEX($AD$2:$AD$11,$NJ82),0,$QF82,$QG82,$QF82+$QG82))</f>
        <v/>
      </c>
      <c r="QJ82" s="161">
        <f>IF(OR($ND82=0,$NJ82=0),"",INDEX($AI$2:$AN$41,($NJ82-1)*4+IF($MS82=0,1,IF($MS82&lt;=5,2,IF($MS82=6,3,4))),1+MIN(5,$QH82))&amp;INDEX($AO$2:$AT$41,($NJ82-1)*4+IF($MS82=0,1,IF($MS82&lt;=5,2,IF($MS82=6,3,4))),1+MIN(5,$QI82))&amp;IF(INDEX($AE$2:$AE$11,$NJ82)=1,IF(COUNTIF($RK82:$RN82,"Mais Um")&gt;0," · +"&amp;COUNTIF($RK82:$RN82,"Mais Um")&amp;IF(COUNTIF($RK82:$RN82,"Mais Um")&gt;1," alvos"," alvo"),"")&amp;IF(COUNTIF($RK82:$RN82,"Rajada")&gt;0,IF($MS82=0,"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IFERROR(MATCH($MU83,$V$2:$V$11,0),0)</f>
        <v/>
      </c>
      <c r="NK83" s="161">
        <f>IFERROR(VLOOKUP(SUBSTITUTE(SUBSTITUTE(SUBSTITUTE($MX83,"~","~~"),"*","~*"),"?","~?"),'DADOS_MELHORIAS'!$AG$2:$AL$113,2,FALSE),"")</f>
        <v/>
      </c>
      <c r="NL83" s="161">
        <f>IFERROR(VLOOKUP(SUBSTITUTE(SUBSTITUTE(SUBSTITUTE($MY83,"~","~~"),"*","~*"),"?","~?"),'DADOS_MELHORIAS'!$AG$2:$AL$113,2,FALSE),"")</f>
        <v/>
      </c>
      <c r="NM83" s="161">
        <f>IFERROR(VLOOKUP(SUBSTITUTE(SUBSTITUTE(SUBSTITUTE($MZ83,"~","~~"),"*","~*"),"?","~?"),'DADOS_MELHORIAS'!$AG$2:$AL$113,2,FALSE),"")</f>
        <v/>
      </c>
      <c r="NN83" s="161">
        <f>IFERROR(VLOOKUP(SUBSTITUTE(SUBSTITUTE(SUBSTITUTE($NA83,"~","~~"),"*","~*"),"?","~?"),'DADOS_MELHORIAS'!$AG$2:$AL$113,2,FALSE),"")</f>
        <v/>
      </c>
      <c r="NO83" s="161">
        <f>IFERROR(VLOOKUP(SUBSTITUTE(SUBSTITUTE(SUBSTITUTE($MX83,"~","~~"),"*","~*"),"?","~?"),'DADOS_MELHORIAS'!$AG$2:$AL$113,3,FALSE),0)</f>
        <v/>
      </c>
      <c r="NP83" s="161">
        <f>IFERROR(VLOOKUP(SUBSTITUTE(SUBSTITUTE(SUBSTITUTE($MY83,"~","~~"),"*","~*"),"?","~?"),'DADOS_MELHORIAS'!$AG$2:$AL$113,3,FALSE),0)</f>
        <v/>
      </c>
      <c r="NQ83" s="161">
        <f>IFERROR(VLOOKUP(SUBSTITUTE(SUBSTITUTE(SUBSTITUTE($MZ83,"~","~~"),"*","~*"),"?","~?"),'DADOS_MELHORIAS'!$AG$2:$AL$113,3,FALSE),0)</f>
        <v/>
      </c>
      <c r="NR83" s="161">
        <f>IFERROR(VLOOKUP(SUBSTITUTE(SUBSTITUTE(SUBSTITUTE($NA83,"~","~~"),"*","~*"),"?","~?"),'DADOS_MELHORIAS'!$AG$2:$AL$113,3,FALSE),0)</f>
        <v/>
      </c>
      <c r="NS83" s="161">
        <f>IF($MS83=0,0,IF($NJ83=0,0,INDEX($X$2:$X$11,$NJ83)))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IF($NJ83=0,0,IF(INDEX($W$2:$W$11,$NJ83)="",0,IF((COUNTIF(INDEX($EL$2:$EP$13,$MO83,0),INDEX($W$2:$W$11,$NJ83))+COUNTIF(INDEX($QV$2:$QY$13,$MO83,0),INDEX($W$2:$W$11,$NJ83)))=0,1,0)))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1">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f>
        <v/>
      </c>
      <c r="OE83" s="161">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1">
        <f>IF($NJ83=0,0,INDEX($Y$2:$Y$11,$NJ83))</f>
        <v/>
      </c>
      <c r="OG83" s="161">
        <f>IF($NJ83=0,0,INDEX($Z$2:$Z$11,$NJ83))</f>
        <v/>
      </c>
      <c r="OH83" s="161">
        <f>IF($NJ83=0,0,INDEX($AB$2:$AB$11,$NJ83))</f>
        <v/>
      </c>
      <c r="OI83" s="161">
        <f>IFERROR(VLOOKUP(SUBSTITUTE(SUBSTITUTE(SUBSTITUTE($NB83,"~","~~"),"*","~*"),"?","~?"),'DADOS_RESTRICOES'!$M$2:$Q$54,3,FALSE),0)</f>
        <v/>
      </c>
      <c r="OJ83" s="161">
        <f>IFERROR(VLOOKUP(SUBSTITUTE(SUBSTITUTE(SUBSTITUTE($NC83,"~","~~"),"*","~*"),"?","~?"),'DADOS_RESTRICOES'!$M$2:$Q$54,3,FALSE),0)</f>
        <v/>
      </c>
      <c r="OK83" s="161">
        <f>IFERROR(VLOOKUP(SUBSTITUTE(SUBSTITUTE(SUBSTITUTE($NB83,"~","~~"),"*","~*"),"?","~?"),'DADOS_RESTRICOES'!$M$2:$Q$54,2,FALSE),"")</f>
        <v/>
      </c>
      <c r="OL83" s="161">
        <f>IFERROR(VLOOKUP(SUBSTITUTE(SUBSTITUTE(SUBSTITUTE($NC83,"~","~~"),"*","~*"),"?","~?"),'DADOS_RESTRICOES'!$M$2:$Q$54,2,FALSE),"")</f>
        <v/>
      </c>
      <c r="OM83" s="161">
        <f>COUNTIF($NS83:$NW83,1)</f>
        <v/>
      </c>
      <c r="ON83" s="161">
        <f>COUNTIF($NS83:$NW83,2)</f>
        <v/>
      </c>
      <c r="OO83" s="161">
        <f>COUNTIF($NS83:$NW83,3)</f>
        <v/>
      </c>
      <c r="OP83" s="161">
        <f>COUNTIF($NS83:$NW83,4)</f>
        <v/>
      </c>
      <c r="OQ83" s="161">
        <f>COUNTIF($NS83:$NW83,5)</f>
        <v/>
      </c>
      <c r="OR83" s="161">
        <f>COUNTIF($NS83:$NW83,6)</f>
        <v/>
      </c>
      <c r="OS83" s="161">
        <f>COUNTIF($OI83:$OJ83,1)</f>
        <v/>
      </c>
      <c r="OT83" s="161">
        <f>COUNTIF($OI83:$OJ83,2)+$OF83</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IF($MS83=0,0,(IF(COUNTIF($RK83:$RN83,"Salto")&gt;0,1,0)+IF(COUNTIF($RK83:$RN83,"Queima")&gt;0,1,0)+IF(COUNTIF($RK83:$RN83,"Estilhaço")&gt;0,1,0))*FLOOR($PD83/2,1))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dela",IF(COUNTIF($OK83:$OL83,"Atrasar")&gt;0,"Sua Ação Completa",IF(COUNTIF($RK83:$RN83,"Rápido")&gt;0,"Sua Bônus",IF(COUNTIF($RK83:$RN83,"Reação")&gt;0,"Sua Reação","Sua Padrão")))&amp;" + a básica dela"&amp;IF(COUNTIF($RK83:$RN83,"Reação")&gt;0," e a coletiva","")&amp;IF(COUNTIF($OK83:$OL83,"Carregar")&gt;0," · em dois turnos","")))</f>
        <v/>
      </c>
      <c r="QC83" s="161">
        <f>IF($MW83&lt;&gt;"",$MW83,IF($NJ83=0,"",INDEX($AA$2:$AA$11,$NJ83)))</f>
        <v/>
      </c>
      <c r="QD83" s="161">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COUNTIF($RK83:$RN83,"Longe")+3*COUNTIF($RK83:$RN83,"Muito Longe")</f>
        <v/>
      </c>
      <c r="QG83" s="161">
        <f>COUNTIF($RK83:$RN83,"Maior")+3*COUNTIF($RK83:$RN83,"Muito Maior")</f>
        <v/>
      </c>
      <c r="QH83" s="161">
        <f>IF($NJ83=0,0,CHOOSE(1+INDEX($AC$2:$AC$11,$NJ83),0,$QF83,$QG83,$QF83+$QG83))</f>
        <v/>
      </c>
      <c r="QI83" s="161">
        <f>IF($NJ83=0,0,CHOOSE(1+INDEX($AD$2:$AD$11,$NJ83),0,$QF83,$QG83,$QF83+$QG83))</f>
        <v/>
      </c>
      <c r="QJ83" s="161">
        <f>IF(OR($ND83=0,$NJ83=0),"",INDEX($AI$2:$AN$41,($NJ83-1)*4+IF($MS83=0,1,IF($MS83&lt;=5,2,IF($MS83=6,3,4))),1+MIN(5,$QH83))&amp;INDEX($AO$2:$AT$41,($NJ83-1)*4+IF($MS83=0,1,IF($MS83&lt;=5,2,IF($MS83=6,3,4))),1+MIN(5,$QI83))&amp;IF(INDEX($AE$2:$AE$11,$NJ83)=1,IF(COUNTIF($RK83:$RN83,"Mais Um")&gt;0," · +"&amp;COUNTIF($RK83:$RN83,"Mais Um")&amp;IF(COUNTIF($RK83:$RN83,"Mais Um")&gt;1," alvos"," alvo"),"")&amp;IF(COUNTIF($RK83:$RN83,"Rajada")&gt;0,IF($MS83=0,"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IFERROR(MATCH($MU84,$V$2:$V$11,0),0)</f>
        <v/>
      </c>
      <c r="NK84" s="161">
        <f>IFERROR(VLOOKUP(SUBSTITUTE(SUBSTITUTE(SUBSTITUTE($MX84,"~","~~"),"*","~*"),"?","~?"),'DADOS_MELHORIAS'!$AG$2:$AL$113,2,FALSE),"")</f>
        <v/>
      </c>
      <c r="NL84" s="161">
        <f>IFERROR(VLOOKUP(SUBSTITUTE(SUBSTITUTE(SUBSTITUTE($MY84,"~","~~"),"*","~*"),"?","~?"),'DADOS_MELHORIAS'!$AG$2:$AL$113,2,FALSE),"")</f>
        <v/>
      </c>
      <c r="NM84" s="161">
        <f>IFERROR(VLOOKUP(SUBSTITUTE(SUBSTITUTE(SUBSTITUTE($MZ84,"~","~~"),"*","~*"),"?","~?"),'DADOS_MELHORIAS'!$AG$2:$AL$113,2,FALSE),"")</f>
        <v/>
      </c>
      <c r="NN84" s="161">
        <f>IFERROR(VLOOKUP(SUBSTITUTE(SUBSTITUTE(SUBSTITUTE($NA84,"~","~~"),"*","~*"),"?","~?"),'DADOS_MELHORIAS'!$AG$2:$AL$113,2,FALSE),"")</f>
        <v/>
      </c>
      <c r="NO84" s="161">
        <f>IFERROR(VLOOKUP(SUBSTITUTE(SUBSTITUTE(SUBSTITUTE($MX84,"~","~~"),"*","~*"),"?","~?"),'DADOS_MELHORIAS'!$AG$2:$AL$113,3,FALSE),0)</f>
        <v/>
      </c>
      <c r="NP84" s="161">
        <f>IFERROR(VLOOKUP(SUBSTITUTE(SUBSTITUTE(SUBSTITUTE($MY84,"~","~~"),"*","~*"),"?","~?"),'DADOS_MELHORIAS'!$AG$2:$AL$113,3,FALSE),0)</f>
        <v/>
      </c>
      <c r="NQ84" s="161">
        <f>IFERROR(VLOOKUP(SUBSTITUTE(SUBSTITUTE(SUBSTITUTE($MZ84,"~","~~"),"*","~*"),"?","~?"),'DADOS_MELHORIAS'!$AG$2:$AL$113,3,FALSE),0)</f>
        <v/>
      </c>
      <c r="NR84" s="161">
        <f>IFERROR(VLOOKUP(SUBSTITUTE(SUBSTITUTE(SUBSTITUTE($NA84,"~","~~"),"*","~*"),"?","~?"),'DADOS_MELHORIAS'!$AG$2:$AL$113,3,FALSE),0)</f>
        <v/>
      </c>
      <c r="NS84" s="161">
        <f>IF($MS84=0,0,IF($NJ84=0,0,INDEX($X$2:$X$11,$NJ84)))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IF($NJ84=0,0,IF(INDEX($W$2:$W$11,$NJ84)="",0,IF((COUNTIF(INDEX($EL$2:$EP$13,$MO84,0),INDEX($W$2:$W$11,$NJ84))+COUNTIF(INDEX($QV$2:$QY$13,$MO84,0),INDEX($W$2:$W$11,$NJ84)))=0,1,0)))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1">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f>
        <v/>
      </c>
      <c r="OE84" s="161">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1">
        <f>IF($NJ84=0,0,INDEX($Y$2:$Y$11,$NJ84))</f>
        <v/>
      </c>
      <c r="OG84" s="161">
        <f>IF($NJ84=0,0,INDEX($Z$2:$Z$11,$NJ84))</f>
        <v/>
      </c>
      <c r="OH84" s="161">
        <f>IF($NJ84=0,0,INDEX($AB$2:$AB$11,$NJ84))</f>
        <v/>
      </c>
      <c r="OI84" s="161">
        <f>IFERROR(VLOOKUP(SUBSTITUTE(SUBSTITUTE(SUBSTITUTE($NB84,"~","~~"),"*","~*"),"?","~?"),'DADOS_RESTRICOES'!$M$2:$Q$54,3,FALSE),0)</f>
        <v/>
      </c>
      <c r="OJ84" s="161">
        <f>IFERROR(VLOOKUP(SUBSTITUTE(SUBSTITUTE(SUBSTITUTE($NC84,"~","~~"),"*","~*"),"?","~?"),'DADOS_RESTRICOES'!$M$2:$Q$54,3,FALSE),0)</f>
        <v/>
      </c>
      <c r="OK84" s="161">
        <f>IFERROR(VLOOKUP(SUBSTITUTE(SUBSTITUTE(SUBSTITUTE($NB84,"~","~~"),"*","~*"),"?","~?"),'DADOS_RESTRICOES'!$M$2:$Q$54,2,FALSE),"")</f>
        <v/>
      </c>
      <c r="OL84" s="161">
        <f>IFERROR(VLOOKUP(SUBSTITUTE(SUBSTITUTE(SUBSTITUTE($NC84,"~","~~"),"*","~*"),"?","~?"),'DADOS_RESTRICOES'!$M$2:$Q$54,2,FALSE),"")</f>
        <v/>
      </c>
      <c r="OM84" s="161">
        <f>COUNTIF($NS84:$NW84,1)</f>
        <v/>
      </c>
      <c r="ON84" s="161">
        <f>COUNTIF($NS84:$NW84,2)</f>
        <v/>
      </c>
      <c r="OO84" s="161">
        <f>COUNTIF($NS84:$NW84,3)</f>
        <v/>
      </c>
      <c r="OP84" s="161">
        <f>COUNTIF($NS84:$NW84,4)</f>
        <v/>
      </c>
      <c r="OQ84" s="161">
        <f>COUNTIF($NS84:$NW84,5)</f>
        <v/>
      </c>
      <c r="OR84" s="161">
        <f>COUNTIF($NS84:$NW84,6)</f>
        <v/>
      </c>
      <c r="OS84" s="161">
        <f>COUNTIF($OI84:$OJ84,1)</f>
        <v/>
      </c>
      <c r="OT84" s="161">
        <f>COUNTIF($OI84:$OJ84,2)+$OF84</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IF($MS84=0,0,(IF(COUNTIF($RK84:$RN84,"Salto")&gt;0,1,0)+IF(COUNTIF($RK84:$RN84,"Queima")&gt;0,1,0)+IF(COUNTIF($RK84:$RN84,"Estilhaço")&gt;0,1,0))*FLOOR($PD84/2,1))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dela",IF(COUNTIF($OK84:$OL84,"Atrasar")&gt;0,"Sua Ação Completa",IF(COUNTIF($RK84:$RN84,"Rápido")&gt;0,"Sua Bônus",IF(COUNTIF($RK84:$RN84,"Reação")&gt;0,"Sua Reação","Sua Padrão")))&amp;" + a básica dela"&amp;IF(COUNTIF($RK84:$RN84,"Reação")&gt;0," e a coletiva","")&amp;IF(COUNTIF($OK84:$OL84,"Carregar")&gt;0," · em dois turnos","")))</f>
        <v/>
      </c>
      <c r="QC84" s="161">
        <f>IF($MW84&lt;&gt;"",$MW84,IF($NJ84=0,"",INDEX($AA$2:$AA$11,$NJ84)))</f>
        <v/>
      </c>
      <c r="QD84" s="161">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COUNTIF($RK84:$RN84,"Longe")+3*COUNTIF($RK84:$RN84,"Muito Longe")</f>
        <v/>
      </c>
      <c r="QG84" s="161">
        <f>COUNTIF($RK84:$RN84,"Maior")+3*COUNTIF($RK84:$RN84,"Muito Maior")</f>
        <v/>
      </c>
      <c r="QH84" s="161">
        <f>IF($NJ84=0,0,CHOOSE(1+INDEX($AC$2:$AC$11,$NJ84),0,$QF84,$QG84,$QF84+$QG84))</f>
        <v/>
      </c>
      <c r="QI84" s="161">
        <f>IF($NJ84=0,0,CHOOSE(1+INDEX($AD$2:$AD$11,$NJ84),0,$QF84,$QG84,$QF84+$QG84))</f>
        <v/>
      </c>
      <c r="QJ84" s="161">
        <f>IF(OR($ND84=0,$NJ84=0),"",INDEX($AI$2:$AN$41,($NJ84-1)*4+IF($MS84=0,1,IF($MS84&lt;=5,2,IF($MS84=6,3,4))),1+MIN(5,$QH84))&amp;INDEX($AO$2:$AT$41,($NJ84-1)*4+IF($MS84=0,1,IF($MS84&lt;=5,2,IF($MS84=6,3,4))),1+MIN(5,$QI84))&amp;IF(INDEX($AE$2:$AE$11,$NJ84)=1,IF(COUNTIF($RK84:$RN84,"Mais Um")&gt;0," · +"&amp;COUNTIF($RK84:$RN84,"Mais Um")&amp;IF(COUNTIF($RK84:$RN84,"Mais Um")&gt;1," alvos"," alvo"),"")&amp;IF(COUNTIF($RK84:$RN84,"Rajada")&gt;0,IF($MS84=0,"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IFERROR(MATCH($MU85,$V$2:$V$11,0),0)</f>
        <v/>
      </c>
      <c r="NK85" s="161">
        <f>IFERROR(VLOOKUP(SUBSTITUTE(SUBSTITUTE(SUBSTITUTE($MX85,"~","~~"),"*","~*"),"?","~?"),'DADOS_MELHORIAS'!$AG$2:$AL$113,2,FALSE),"")</f>
        <v/>
      </c>
      <c r="NL85" s="161">
        <f>IFERROR(VLOOKUP(SUBSTITUTE(SUBSTITUTE(SUBSTITUTE($MY85,"~","~~"),"*","~*"),"?","~?"),'DADOS_MELHORIAS'!$AG$2:$AL$113,2,FALSE),"")</f>
        <v/>
      </c>
      <c r="NM85" s="161">
        <f>IFERROR(VLOOKUP(SUBSTITUTE(SUBSTITUTE(SUBSTITUTE($MZ85,"~","~~"),"*","~*"),"?","~?"),'DADOS_MELHORIAS'!$AG$2:$AL$113,2,FALSE),"")</f>
        <v/>
      </c>
      <c r="NN85" s="161">
        <f>IFERROR(VLOOKUP(SUBSTITUTE(SUBSTITUTE(SUBSTITUTE($NA85,"~","~~"),"*","~*"),"?","~?"),'DADOS_MELHORIAS'!$AG$2:$AL$113,2,FALSE),"")</f>
        <v/>
      </c>
      <c r="NO85" s="161">
        <f>IFERROR(VLOOKUP(SUBSTITUTE(SUBSTITUTE(SUBSTITUTE($MX85,"~","~~"),"*","~*"),"?","~?"),'DADOS_MELHORIAS'!$AG$2:$AL$113,3,FALSE),0)</f>
        <v/>
      </c>
      <c r="NP85" s="161">
        <f>IFERROR(VLOOKUP(SUBSTITUTE(SUBSTITUTE(SUBSTITUTE($MY85,"~","~~"),"*","~*"),"?","~?"),'DADOS_MELHORIAS'!$AG$2:$AL$113,3,FALSE),0)</f>
        <v/>
      </c>
      <c r="NQ85" s="161">
        <f>IFERROR(VLOOKUP(SUBSTITUTE(SUBSTITUTE(SUBSTITUTE($MZ85,"~","~~"),"*","~*"),"?","~?"),'DADOS_MELHORIAS'!$AG$2:$AL$113,3,FALSE),0)</f>
        <v/>
      </c>
      <c r="NR85" s="161">
        <f>IFERROR(VLOOKUP(SUBSTITUTE(SUBSTITUTE(SUBSTITUTE($NA85,"~","~~"),"*","~*"),"?","~?"),'DADOS_MELHORIAS'!$AG$2:$AL$113,3,FALSE),0)</f>
        <v/>
      </c>
      <c r="NS85" s="161">
        <f>IF($MS85=0,0,IF($NJ85=0,0,INDEX($X$2:$X$11,$NJ85)))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IF($NJ85=0,0,IF(INDEX($W$2:$W$11,$NJ85)="",0,IF((COUNTIF(INDEX($EL$2:$EP$13,$MO85,0),INDEX($W$2:$W$11,$NJ85))+COUNTIF(INDEX($QV$2:$QY$13,$MO85,0),INDEX($W$2:$W$11,$NJ85)))=0,1,0)))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1">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f>
        <v/>
      </c>
      <c r="OE85" s="161">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1">
        <f>IF($NJ85=0,0,INDEX($Y$2:$Y$11,$NJ85))</f>
        <v/>
      </c>
      <c r="OG85" s="161">
        <f>IF($NJ85=0,0,INDEX($Z$2:$Z$11,$NJ85))</f>
        <v/>
      </c>
      <c r="OH85" s="161">
        <f>IF($NJ85=0,0,INDEX($AB$2:$AB$11,$NJ85))</f>
        <v/>
      </c>
      <c r="OI85" s="161">
        <f>IFERROR(VLOOKUP(SUBSTITUTE(SUBSTITUTE(SUBSTITUTE($NB85,"~","~~"),"*","~*"),"?","~?"),'DADOS_RESTRICOES'!$M$2:$Q$54,3,FALSE),0)</f>
        <v/>
      </c>
      <c r="OJ85" s="161">
        <f>IFERROR(VLOOKUP(SUBSTITUTE(SUBSTITUTE(SUBSTITUTE($NC85,"~","~~"),"*","~*"),"?","~?"),'DADOS_RESTRICOES'!$M$2:$Q$54,3,FALSE),0)</f>
        <v/>
      </c>
      <c r="OK85" s="161">
        <f>IFERROR(VLOOKUP(SUBSTITUTE(SUBSTITUTE(SUBSTITUTE($NB85,"~","~~"),"*","~*"),"?","~?"),'DADOS_RESTRICOES'!$M$2:$Q$54,2,FALSE),"")</f>
        <v/>
      </c>
      <c r="OL85" s="161">
        <f>IFERROR(VLOOKUP(SUBSTITUTE(SUBSTITUTE(SUBSTITUTE($NC85,"~","~~"),"*","~*"),"?","~?"),'DADOS_RESTRICOES'!$M$2:$Q$54,2,FALSE),"")</f>
        <v/>
      </c>
      <c r="OM85" s="161">
        <f>COUNTIF($NS85:$NW85,1)</f>
        <v/>
      </c>
      <c r="ON85" s="161">
        <f>COUNTIF($NS85:$NW85,2)</f>
        <v/>
      </c>
      <c r="OO85" s="161">
        <f>COUNTIF($NS85:$NW85,3)</f>
        <v/>
      </c>
      <c r="OP85" s="161">
        <f>COUNTIF($NS85:$NW85,4)</f>
        <v/>
      </c>
      <c r="OQ85" s="161">
        <f>COUNTIF($NS85:$NW85,5)</f>
        <v/>
      </c>
      <c r="OR85" s="161">
        <f>COUNTIF($NS85:$NW85,6)</f>
        <v/>
      </c>
      <c r="OS85" s="161">
        <f>COUNTIF($OI85:$OJ85,1)</f>
        <v/>
      </c>
      <c r="OT85" s="161">
        <f>COUNTIF($OI85:$OJ85,2)+$OF85</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IF($MS85=0,0,(IF(COUNTIF($RK85:$RN85,"Salto")&gt;0,1,0)+IF(COUNTIF($RK85:$RN85,"Queima")&gt;0,1,0)+IF(COUNTIF($RK85:$RN85,"Estilhaço")&gt;0,1,0))*FLOOR($PD85/2,1))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dela",IF(COUNTIF($OK85:$OL85,"Atrasar")&gt;0,"Sua Ação Completa",IF(COUNTIF($RK85:$RN85,"Rápido")&gt;0,"Sua Bônus",IF(COUNTIF($RK85:$RN85,"Reação")&gt;0,"Sua Reação","Sua Padrão")))&amp;" + a básica dela"&amp;IF(COUNTIF($RK85:$RN85,"Reação")&gt;0," e a coletiva","")&amp;IF(COUNTIF($OK85:$OL85,"Carregar")&gt;0," · em dois turnos","")))</f>
        <v/>
      </c>
      <c r="QC85" s="161">
        <f>IF($MW85&lt;&gt;"",$MW85,IF($NJ85=0,"",INDEX($AA$2:$AA$11,$NJ85)))</f>
        <v/>
      </c>
      <c r="QD85" s="161">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COUNTIF($RK85:$RN85,"Longe")+3*COUNTIF($RK85:$RN85,"Muito Longe")</f>
        <v/>
      </c>
      <c r="QG85" s="161">
        <f>COUNTIF($RK85:$RN85,"Maior")+3*COUNTIF($RK85:$RN85,"Muito Maior")</f>
        <v/>
      </c>
      <c r="QH85" s="161">
        <f>IF($NJ85=0,0,CHOOSE(1+INDEX($AC$2:$AC$11,$NJ85),0,$QF85,$QG85,$QF85+$QG85))</f>
        <v/>
      </c>
      <c r="QI85" s="161">
        <f>IF($NJ85=0,0,CHOOSE(1+INDEX($AD$2:$AD$11,$NJ85),0,$QF85,$QG85,$QF85+$QG85))</f>
        <v/>
      </c>
      <c r="QJ85" s="161">
        <f>IF(OR($ND85=0,$NJ85=0),"",INDEX($AI$2:$AN$41,($NJ85-1)*4+IF($MS85=0,1,IF($MS85&lt;=5,2,IF($MS85=6,3,4))),1+MIN(5,$QH85))&amp;INDEX($AO$2:$AT$41,($NJ85-1)*4+IF($MS85=0,1,IF($MS85&lt;=5,2,IF($MS85=6,3,4))),1+MIN(5,$QI85))&amp;IF(INDEX($AE$2:$AE$11,$NJ85)=1,IF(COUNTIF($RK85:$RN85,"Mais Um")&gt;0," · +"&amp;COUNTIF($RK85:$RN85,"Mais Um")&amp;IF(COUNTIF($RK85:$RN85,"Mais Um")&gt;1," alvos"," alvo"),"")&amp;IF(COUNTIF($RK85:$RN85,"Rajada")&gt;0,IF($MS85=0,"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IFERROR(MATCH($MU86,$V$2:$V$11,0),0)</f>
        <v/>
      </c>
      <c r="NK86" s="161">
        <f>IFERROR(VLOOKUP(SUBSTITUTE(SUBSTITUTE(SUBSTITUTE($MX86,"~","~~"),"*","~*"),"?","~?"),'DADOS_MELHORIAS'!$AG$2:$AL$113,2,FALSE),"")</f>
        <v/>
      </c>
      <c r="NL86" s="161">
        <f>IFERROR(VLOOKUP(SUBSTITUTE(SUBSTITUTE(SUBSTITUTE($MY86,"~","~~"),"*","~*"),"?","~?"),'DADOS_MELHORIAS'!$AG$2:$AL$113,2,FALSE),"")</f>
        <v/>
      </c>
      <c r="NM86" s="161">
        <f>IFERROR(VLOOKUP(SUBSTITUTE(SUBSTITUTE(SUBSTITUTE($MZ86,"~","~~"),"*","~*"),"?","~?"),'DADOS_MELHORIAS'!$AG$2:$AL$113,2,FALSE),"")</f>
        <v/>
      </c>
      <c r="NN86" s="161">
        <f>IFERROR(VLOOKUP(SUBSTITUTE(SUBSTITUTE(SUBSTITUTE($NA86,"~","~~"),"*","~*"),"?","~?"),'DADOS_MELHORIAS'!$AG$2:$AL$113,2,FALSE),"")</f>
        <v/>
      </c>
      <c r="NO86" s="161">
        <f>IFERROR(VLOOKUP(SUBSTITUTE(SUBSTITUTE(SUBSTITUTE($MX86,"~","~~"),"*","~*"),"?","~?"),'DADOS_MELHORIAS'!$AG$2:$AL$113,3,FALSE),0)</f>
        <v/>
      </c>
      <c r="NP86" s="161">
        <f>IFERROR(VLOOKUP(SUBSTITUTE(SUBSTITUTE(SUBSTITUTE($MY86,"~","~~"),"*","~*"),"?","~?"),'DADOS_MELHORIAS'!$AG$2:$AL$113,3,FALSE),0)</f>
        <v/>
      </c>
      <c r="NQ86" s="161">
        <f>IFERROR(VLOOKUP(SUBSTITUTE(SUBSTITUTE(SUBSTITUTE($MZ86,"~","~~"),"*","~*"),"?","~?"),'DADOS_MELHORIAS'!$AG$2:$AL$113,3,FALSE),0)</f>
        <v/>
      </c>
      <c r="NR86" s="161">
        <f>IFERROR(VLOOKUP(SUBSTITUTE(SUBSTITUTE(SUBSTITUTE($NA86,"~","~~"),"*","~*"),"?","~?"),'DADOS_MELHORIAS'!$AG$2:$AL$113,3,FALSE),0)</f>
        <v/>
      </c>
      <c r="NS86" s="161">
        <f>IF($MS86=0,0,IF($NJ86=0,0,INDEX($X$2:$X$11,$NJ86)))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IF($NJ86=0,0,IF(INDEX($W$2:$W$11,$NJ86)="",0,IF((COUNTIF(INDEX($EL$2:$EP$13,$MO86,0),INDEX($W$2:$W$11,$NJ86))+COUNTIF(INDEX($QV$2:$QY$13,$MO86,0),INDEX($W$2:$W$11,$NJ86)))=0,1,0)))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1">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f>
        <v/>
      </c>
      <c r="OE86" s="161">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1">
        <f>IF($NJ86=0,0,INDEX($Y$2:$Y$11,$NJ86))</f>
        <v/>
      </c>
      <c r="OG86" s="161">
        <f>IF($NJ86=0,0,INDEX($Z$2:$Z$11,$NJ86))</f>
        <v/>
      </c>
      <c r="OH86" s="161">
        <f>IF($NJ86=0,0,INDEX($AB$2:$AB$11,$NJ86))</f>
        <v/>
      </c>
      <c r="OI86" s="161">
        <f>IFERROR(VLOOKUP(SUBSTITUTE(SUBSTITUTE(SUBSTITUTE($NB86,"~","~~"),"*","~*"),"?","~?"),'DADOS_RESTRICOES'!$M$2:$Q$54,3,FALSE),0)</f>
        <v/>
      </c>
      <c r="OJ86" s="161">
        <f>IFERROR(VLOOKUP(SUBSTITUTE(SUBSTITUTE(SUBSTITUTE($NC86,"~","~~"),"*","~*"),"?","~?"),'DADOS_RESTRICOES'!$M$2:$Q$54,3,FALSE),0)</f>
        <v/>
      </c>
      <c r="OK86" s="161">
        <f>IFERROR(VLOOKUP(SUBSTITUTE(SUBSTITUTE(SUBSTITUTE($NB86,"~","~~"),"*","~*"),"?","~?"),'DADOS_RESTRICOES'!$M$2:$Q$54,2,FALSE),"")</f>
        <v/>
      </c>
      <c r="OL86" s="161">
        <f>IFERROR(VLOOKUP(SUBSTITUTE(SUBSTITUTE(SUBSTITUTE($NC86,"~","~~"),"*","~*"),"?","~?"),'DADOS_RESTRICOES'!$M$2:$Q$54,2,FALSE),"")</f>
        <v/>
      </c>
      <c r="OM86" s="161">
        <f>COUNTIF($NS86:$NW86,1)</f>
        <v/>
      </c>
      <c r="ON86" s="161">
        <f>COUNTIF($NS86:$NW86,2)</f>
        <v/>
      </c>
      <c r="OO86" s="161">
        <f>COUNTIF($NS86:$NW86,3)</f>
        <v/>
      </c>
      <c r="OP86" s="161">
        <f>COUNTIF($NS86:$NW86,4)</f>
        <v/>
      </c>
      <c r="OQ86" s="161">
        <f>COUNTIF($NS86:$NW86,5)</f>
        <v/>
      </c>
      <c r="OR86" s="161">
        <f>COUNTIF($NS86:$NW86,6)</f>
        <v/>
      </c>
      <c r="OS86" s="161">
        <f>COUNTIF($OI86:$OJ86,1)</f>
        <v/>
      </c>
      <c r="OT86" s="161">
        <f>COUNTIF($OI86:$OJ86,2)+$OF86</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IF($MS86=0,0,(IF(COUNTIF($RK86:$RN86,"Salto")&gt;0,1,0)+IF(COUNTIF($RK86:$RN86,"Queima")&gt;0,1,0)+IF(COUNTIF($RK86:$RN86,"Estilhaço")&gt;0,1,0))*FLOOR($PD86/2,1))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dela",IF(COUNTIF($OK86:$OL86,"Atrasar")&gt;0,"Sua Ação Completa",IF(COUNTIF($RK86:$RN86,"Rápido")&gt;0,"Sua Bônus",IF(COUNTIF($RK86:$RN86,"Reação")&gt;0,"Sua Reação","Sua Padrão")))&amp;" + a básica dela"&amp;IF(COUNTIF($RK86:$RN86,"Reação")&gt;0," e a coletiva","")&amp;IF(COUNTIF($OK86:$OL86,"Carregar")&gt;0," · em dois turnos","")))</f>
        <v/>
      </c>
      <c r="QC86" s="161">
        <f>IF($MW86&lt;&gt;"",$MW86,IF($NJ86=0,"",INDEX($AA$2:$AA$11,$NJ86)))</f>
        <v/>
      </c>
      <c r="QD86" s="161">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COUNTIF($RK86:$RN86,"Longe")+3*COUNTIF($RK86:$RN86,"Muito Longe")</f>
        <v/>
      </c>
      <c r="QG86" s="161">
        <f>COUNTIF($RK86:$RN86,"Maior")+3*COUNTIF($RK86:$RN86,"Muito Maior")</f>
        <v/>
      </c>
      <c r="QH86" s="161">
        <f>IF($NJ86=0,0,CHOOSE(1+INDEX($AC$2:$AC$11,$NJ86),0,$QF86,$QG86,$QF86+$QG86))</f>
        <v/>
      </c>
      <c r="QI86" s="161">
        <f>IF($NJ86=0,0,CHOOSE(1+INDEX($AD$2:$AD$11,$NJ86),0,$QF86,$QG86,$QF86+$QG86))</f>
        <v/>
      </c>
      <c r="QJ86" s="161">
        <f>IF(OR($ND86=0,$NJ86=0),"",INDEX($AI$2:$AN$41,($NJ86-1)*4+IF($MS86=0,1,IF($MS86&lt;=5,2,IF($MS86=6,3,4))),1+MIN(5,$QH86))&amp;INDEX($AO$2:$AT$41,($NJ86-1)*4+IF($MS86=0,1,IF($MS86&lt;=5,2,IF($MS86=6,3,4))),1+MIN(5,$QI86))&amp;IF(INDEX($AE$2:$AE$11,$NJ86)=1,IF(COUNTIF($RK86:$RN86,"Mais Um")&gt;0," · +"&amp;COUNTIF($RK86:$RN86,"Mais Um")&amp;IF(COUNTIF($RK86:$RN86,"Mais Um")&gt;1," alvos"," alvo"),"")&amp;IF(COUNTIF($RK86:$RN86,"Rajada")&gt;0,IF($MS86=0,"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IFERROR(MATCH($MU87,$V$2:$V$11,0),0)</f>
        <v/>
      </c>
      <c r="NK87" s="161">
        <f>IFERROR(VLOOKUP(SUBSTITUTE(SUBSTITUTE(SUBSTITUTE($MX87,"~","~~"),"*","~*"),"?","~?"),'DADOS_MELHORIAS'!$AG$2:$AL$113,2,FALSE),"")</f>
        <v/>
      </c>
      <c r="NL87" s="161">
        <f>IFERROR(VLOOKUP(SUBSTITUTE(SUBSTITUTE(SUBSTITUTE($MY87,"~","~~"),"*","~*"),"?","~?"),'DADOS_MELHORIAS'!$AG$2:$AL$113,2,FALSE),"")</f>
        <v/>
      </c>
      <c r="NM87" s="161">
        <f>IFERROR(VLOOKUP(SUBSTITUTE(SUBSTITUTE(SUBSTITUTE($MZ87,"~","~~"),"*","~*"),"?","~?"),'DADOS_MELHORIAS'!$AG$2:$AL$113,2,FALSE),"")</f>
        <v/>
      </c>
      <c r="NN87" s="161">
        <f>IFERROR(VLOOKUP(SUBSTITUTE(SUBSTITUTE(SUBSTITUTE($NA87,"~","~~"),"*","~*"),"?","~?"),'DADOS_MELHORIAS'!$AG$2:$AL$113,2,FALSE),"")</f>
        <v/>
      </c>
      <c r="NO87" s="161">
        <f>IFERROR(VLOOKUP(SUBSTITUTE(SUBSTITUTE(SUBSTITUTE($MX87,"~","~~"),"*","~*"),"?","~?"),'DADOS_MELHORIAS'!$AG$2:$AL$113,3,FALSE),0)</f>
        <v/>
      </c>
      <c r="NP87" s="161">
        <f>IFERROR(VLOOKUP(SUBSTITUTE(SUBSTITUTE(SUBSTITUTE($MY87,"~","~~"),"*","~*"),"?","~?"),'DADOS_MELHORIAS'!$AG$2:$AL$113,3,FALSE),0)</f>
        <v/>
      </c>
      <c r="NQ87" s="161">
        <f>IFERROR(VLOOKUP(SUBSTITUTE(SUBSTITUTE(SUBSTITUTE($MZ87,"~","~~"),"*","~*"),"?","~?"),'DADOS_MELHORIAS'!$AG$2:$AL$113,3,FALSE),0)</f>
        <v/>
      </c>
      <c r="NR87" s="161">
        <f>IFERROR(VLOOKUP(SUBSTITUTE(SUBSTITUTE(SUBSTITUTE($NA87,"~","~~"),"*","~*"),"?","~?"),'DADOS_MELHORIAS'!$AG$2:$AL$113,3,FALSE),0)</f>
        <v/>
      </c>
      <c r="NS87" s="161">
        <f>IF($MS87=0,0,IF($NJ87=0,0,INDEX($X$2:$X$11,$NJ87)))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IF($NJ87=0,0,IF(INDEX($W$2:$W$11,$NJ87)="",0,IF((COUNTIF(INDEX($EL$2:$EP$13,$MO87,0),INDEX($W$2:$W$11,$NJ87))+COUNTIF(INDEX($QV$2:$QY$13,$MO87,0),INDEX($W$2:$W$11,$NJ87)))=0,1,0)))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1">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f>
        <v/>
      </c>
      <c r="OE87" s="161">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1">
        <f>IF($NJ87=0,0,INDEX($Y$2:$Y$11,$NJ87))</f>
        <v/>
      </c>
      <c r="OG87" s="161">
        <f>IF($NJ87=0,0,INDEX($Z$2:$Z$11,$NJ87))</f>
        <v/>
      </c>
      <c r="OH87" s="161">
        <f>IF($NJ87=0,0,INDEX($AB$2:$AB$11,$NJ87))</f>
        <v/>
      </c>
      <c r="OI87" s="161">
        <f>IFERROR(VLOOKUP(SUBSTITUTE(SUBSTITUTE(SUBSTITUTE($NB87,"~","~~"),"*","~*"),"?","~?"),'DADOS_RESTRICOES'!$M$2:$Q$54,3,FALSE),0)</f>
        <v/>
      </c>
      <c r="OJ87" s="161">
        <f>IFERROR(VLOOKUP(SUBSTITUTE(SUBSTITUTE(SUBSTITUTE($NC87,"~","~~"),"*","~*"),"?","~?"),'DADOS_RESTRICOES'!$M$2:$Q$54,3,FALSE),0)</f>
        <v/>
      </c>
      <c r="OK87" s="161">
        <f>IFERROR(VLOOKUP(SUBSTITUTE(SUBSTITUTE(SUBSTITUTE($NB87,"~","~~"),"*","~*"),"?","~?"),'DADOS_RESTRICOES'!$M$2:$Q$54,2,FALSE),"")</f>
        <v/>
      </c>
      <c r="OL87" s="161">
        <f>IFERROR(VLOOKUP(SUBSTITUTE(SUBSTITUTE(SUBSTITUTE($NC87,"~","~~"),"*","~*"),"?","~?"),'DADOS_RESTRICOES'!$M$2:$Q$54,2,FALSE),"")</f>
        <v/>
      </c>
      <c r="OM87" s="161">
        <f>COUNTIF($NS87:$NW87,1)</f>
        <v/>
      </c>
      <c r="ON87" s="161">
        <f>COUNTIF($NS87:$NW87,2)</f>
        <v/>
      </c>
      <c r="OO87" s="161">
        <f>COUNTIF($NS87:$NW87,3)</f>
        <v/>
      </c>
      <c r="OP87" s="161">
        <f>COUNTIF($NS87:$NW87,4)</f>
        <v/>
      </c>
      <c r="OQ87" s="161">
        <f>COUNTIF($NS87:$NW87,5)</f>
        <v/>
      </c>
      <c r="OR87" s="161">
        <f>COUNTIF($NS87:$NW87,6)</f>
        <v/>
      </c>
      <c r="OS87" s="161">
        <f>COUNTIF($OI87:$OJ87,1)</f>
        <v/>
      </c>
      <c r="OT87" s="161">
        <f>COUNTIF($OI87:$OJ87,2)+$OF87</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IF($MS87=0,0,(IF(COUNTIF($RK87:$RN87,"Salto")&gt;0,1,0)+IF(COUNTIF($RK87:$RN87,"Queima")&gt;0,1,0)+IF(COUNTIF($RK87:$RN87,"Estilhaço")&gt;0,1,0))*FLOOR($PD87/2,1))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dela",IF(COUNTIF($OK87:$OL87,"Atrasar")&gt;0,"Sua Ação Completa",IF(COUNTIF($RK87:$RN87,"Rápido")&gt;0,"Sua Bônus",IF(COUNTIF($RK87:$RN87,"Reação")&gt;0,"Sua Reação","Sua Padrão")))&amp;" + a básica dela"&amp;IF(COUNTIF($RK87:$RN87,"Reação")&gt;0," e a coletiva","")&amp;IF(COUNTIF($OK87:$OL87,"Carregar")&gt;0," · em dois turnos","")))</f>
        <v/>
      </c>
      <c r="QC87" s="161">
        <f>IF($MW87&lt;&gt;"",$MW87,IF($NJ87=0,"",INDEX($AA$2:$AA$11,$NJ87)))</f>
        <v/>
      </c>
      <c r="QD87" s="161">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COUNTIF($RK87:$RN87,"Longe")+3*COUNTIF($RK87:$RN87,"Muito Longe")</f>
        <v/>
      </c>
      <c r="QG87" s="161">
        <f>COUNTIF($RK87:$RN87,"Maior")+3*COUNTIF($RK87:$RN87,"Muito Maior")</f>
        <v/>
      </c>
      <c r="QH87" s="161">
        <f>IF($NJ87=0,0,CHOOSE(1+INDEX($AC$2:$AC$11,$NJ87),0,$QF87,$QG87,$QF87+$QG87))</f>
        <v/>
      </c>
      <c r="QI87" s="161">
        <f>IF($NJ87=0,0,CHOOSE(1+INDEX($AD$2:$AD$11,$NJ87),0,$QF87,$QG87,$QF87+$QG87))</f>
        <v/>
      </c>
      <c r="QJ87" s="161">
        <f>IF(OR($ND87=0,$NJ87=0),"",INDEX($AI$2:$AN$41,($NJ87-1)*4+IF($MS87=0,1,IF($MS87&lt;=5,2,IF($MS87=6,3,4))),1+MIN(5,$QH87))&amp;INDEX($AO$2:$AT$41,($NJ87-1)*4+IF($MS87=0,1,IF($MS87&lt;=5,2,IF($MS87=6,3,4))),1+MIN(5,$QI87))&amp;IF(INDEX($AE$2:$AE$11,$NJ87)=1,IF(COUNTIF($RK87:$RN87,"Mais Um")&gt;0," · +"&amp;COUNTIF($RK87:$RN87,"Mais Um")&amp;IF(COUNTIF($RK87:$RN87,"Mais Um")&gt;1," alvos"," alvo"),"")&amp;IF(COUNTIF($RK87:$RN87,"Rajada")&gt;0,IF($MS87=0,"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IFERROR(MATCH($MU88,$V$2:$V$11,0),0)</f>
        <v/>
      </c>
      <c r="NK88" s="161">
        <f>IFERROR(VLOOKUP(SUBSTITUTE(SUBSTITUTE(SUBSTITUTE($MX88,"~","~~"),"*","~*"),"?","~?"),'DADOS_MELHORIAS'!$AG$2:$AL$113,2,FALSE),"")</f>
        <v/>
      </c>
      <c r="NL88" s="161">
        <f>IFERROR(VLOOKUP(SUBSTITUTE(SUBSTITUTE(SUBSTITUTE($MY88,"~","~~"),"*","~*"),"?","~?"),'DADOS_MELHORIAS'!$AG$2:$AL$113,2,FALSE),"")</f>
        <v/>
      </c>
      <c r="NM88" s="161">
        <f>IFERROR(VLOOKUP(SUBSTITUTE(SUBSTITUTE(SUBSTITUTE($MZ88,"~","~~"),"*","~*"),"?","~?"),'DADOS_MELHORIAS'!$AG$2:$AL$113,2,FALSE),"")</f>
        <v/>
      </c>
      <c r="NN88" s="161">
        <f>IFERROR(VLOOKUP(SUBSTITUTE(SUBSTITUTE(SUBSTITUTE($NA88,"~","~~"),"*","~*"),"?","~?"),'DADOS_MELHORIAS'!$AG$2:$AL$113,2,FALSE),"")</f>
        <v/>
      </c>
      <c r="NO88" s="161">
        <f>IFERROR(VLOOKUP(SUBSTITUTE(SUBSTITUTE(SUBSTITUTE($MX88,"~","~~"),"*","~*"),"?","~?"),'DADOS_MELHORIAS'!$AG$2:$AL$113,3,FALSE),0)</f>
        <v/>
      </c>
      <c r="NP88" s="161">
        <f>IFERROR(VLOOKUP(SUBSTITUTE(SUBSTITUTE(SUBSTITUTE($MY88,"~","~~"),"*","~*"),"?","~?"),'DADOS_MELHORIAS'!$AG$2:$AL$113,3,FALSE),0)</f>
        <v/>
      </c>
      <c r="NQ88" s="161">
        <f>IFERROR(VLOOKUP(SUBSTITUTE(SUBSTITUTE(SUBSTITUTE($MZ88,"~","~~"),"*","~*"),"?","~?"),'DADOS_MELHORIAS'!$AG$2:$AL$113,3,FALSE),0)</f>
        <v/>
      </c>
      <c r="NR88" s="161">
        <f>IFERROR(VLOOKUP(SUBSTITUTE(SUBSTITUTE(SUBSTITUTE($NA88,"~","~~"),"*","~*"),"?","~?"),'DADOS_MELHORIAS'!$AG$2:$AL$113,3,FALSE),0)</f>
        <v/>
      </c>
      <c r="NS88" s="161">
        <f>IF($MS88=0,0,IF($NJ88=0,0,INDEX($X$2:$X$11,$NJ88)))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IF($NJ88=0,0,IF(INDEX($W$2:$W$11,$NJ88)="",0,IF((COUNTIF(INDEX($EL$2:$EP$13,$MO88,0),INDEX($W$2:$W$11,$NJ88))+COUNTIF(INDEX($QV$2:$QY$13,$MO88,0),INDEX($W$2:$W$11,$NJ88)))=0,1,0)))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1">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f>
        <v/>
      </c>
      <c r="OE88" s="161">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1">
        <f>IF($NJ88=0,0,INDEX($Y$2:$Y$11,$NJ88))</f>
        <v/>
      </c>
      <c r="OG88" s="161">
        <f>IF($NJ88=0,0,INDEX($Z$2:$Z$11,$NJ88))</f>
        <v/>
      </c>
      <c r="OH88" s="161">
        <f>IF($NJ88=0,0,INDEX($AB$2:$AB$11,$NJ88))</f>
        <v/>
      </c>
      <c r="OI88" s="161">
        <f>IFERROR(VLOOKUP(SUBSTITUTE(SUBSTITUTE(SUBSTITUTE($NB88,"~","~~"),"*","~*"),"?","~?"),'DADOS_RESTRICOES'!$M$2:$Q$54,3,FALSE),0)</f>
        <v/>
      </c>
      <c r="OJ88" s="161">
        <f>IFERROR(VLOOKUP(SUBSTITUTE(SUBSTITUTE(SUBSTITUTE($NC88,"~","~~"),"*","~*"),"?","~?"),'DADOS_RESTRICOES'!$M$2:$Q$54,3,FALSE),0)</f>
        <v/>
      </c>
      <c r="OK88" s="161">
        <f>IFERROR(VLOOKUP(SUBSTITUTE(SUBSTITUTE(SUBSTITUTE($NB88,"~","~~"),"*","~*"),"?","~?"),'DADOS_RESTRICOES'!$M$2:$Q$54,2,FALSE),"")</f>
        <v/>
      </c>
      <c r="OL88" s="161">
        <f>IFERROR(VLOOKUP(SUBSTITUTE(SUBSTITUTE(SUBSTITUTE($NC88,"~","~~"),"*","~*"),"?","~?"),'DADOS_RESTRICOES'!$M$2:$Q$54,2,FALSE),"")</f>
        <v/>
      </c>
      <c r="OM88" s="161">
        <f>COUNTIF($NS88:$NW88,1)</f>
        <v/>
      </c>
      <c r="ON88" s="161">
        <f>COUNTIF($NS88:$NW88,2)</f>
        <v/>
      </c>
      <c r="OO88" s="161">
        <f>COUNTIF($NS88:$NW88,3)</f>
        <v/>
      </c>
      <c r="OP88" s="161">
        <f>COUNTIF($NS88:$NW88,4)</f>
        <v/>
      </c>
      <c r="OQ88" s="161">
        <f>COUNTIF($NS88:$NW88,5)</f>
        <v/>
      </c>
      <c r="OR88" s="161">
        <f>COUNTIF($NS88:$NW88,6)</f>
        <v/>
      </c>
      <c r="OS88" s="161">
        <f>COUNTIF($OI88:$OJ88,1)</f>
        <v/>
      </c>
      <c r="OT88" s="161">
        <f>COUNTIF($OI88:$OJ88,2)+$OF88</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IF($MS88=0,0,(IF(COUNTIF($RK88:$RN88,"Salto")&gt;0,1,0)+IF(COUNTIF($RK88:$RN88,"Queima")&gt;0,1,0)+IF(COUNTIF($RK88:$RN88,"Estilhaço")&gt;0,1,0))*FLOOR($PD88/2,1))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dela",IF(COUNTIF($OK88:$OL88,"Atrasar")&gt;0,"Sua Ação Completa",IF(COUNTIF($RK88:$RN88,"Rápido")&gt;0,"Sua Bônus",IF(COUNTIF($RK88:$RN88,"Reação")&gt;0,"Sua Reação","Sua Padrão")))&amp;" + a básica dela"&amp;IF(COUNTIF($RK88:$RN88,"Reação")&gt;0," e a coletiva","")&amp;IF(COUNTIF($OK88:$OL88,"Carregar")&gt;0," · em dois turnos","")))</f>
        <v/>
      </c>
      <c r="QC88" s="161">
        <f>IF($MW88&lt;&gt;"",$MW88,IF($NJ88=0,"",INDEX($AA$2:$AA$11,$NJ88)))</f>
        <v/>
      </c>
      <c r="QD88" s="161">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COUNTIF($RK88:$RN88,"Longe")+3*COUNTIF($RK88:$RN88,"Muito Longe")</f>
        <v/>
      </c>
      <c r="QG88" s="161">
        <f>COUNTIF($RK88:$RN88,"Maior")+3*COUNTIF($RK88:$RN88,"Muito Maior")</f>
        <v/>
      </c>
      <c r="QH88" s="161">
        <f>IF($NJ88=0,0,CHOOSE(1+INDEX($AC$2:$AC$11,$NJ88),0,$QF88,$QG88,$QF88+$QG88))</f>
        <v/>
      </c>
      <c r="QI88" s="161">
        <f>IF($NJ88=0,0,CHOOSE(1+INDEX($AD$2:$AD$11,$NJ88),0,$QF88,$QG88,$QF88+$QG88))</f>
        <v/>
      </c>
      <c r="QJ88" s="161">
        <f>IF(OR($ND88=0,$NJ88=0),"",INDEX($AI$2:$AN$41,($NJ88-1)*4+IF($MS88=0,1,IF($MS88&lt;=5,2,IF($MS88=6,3,4))),1+MIN(5,$QH88))&amp;INDEX($AO$2:$AT$41,($NJ88-1)*4+IF($MS88=0,1,IF($MS88&lt;=5,2,IF($MS88=6,3,4))),1+MIN(5,$QI88))&amp;IF(INDEX($AE$2:$AE$11,$NJ88)=1,IF(COUNTIF($RK88:$RN88,"Mais Um")&gt;0," · +"&amp;COUNTIF($RK88:$RN88,"Mais Um")&amp;IF(COUNTIF($RK88:$RN88,"Mais Um")&gt;1," alvos"," alvo"),"")&amp;IF(COUNTIF($RK88:$RN88,"Rajada")&gt;0,IF($MS88=0,"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IFERROR(MATCH($MU89,$V$2:$V$11,0),0)</f>
        <v/>
      </c>
      <c r="NK89" s="161">
        <f>IFERROR(VLOOKUP(SUBSTITUTE(SUBSTITUTE(SUBSTITUTE($MX89,"~","~~"),"*","~*"),"?","~?"),'DADOS_MELHORIAS'!$AG$2:$AL$113,2,FALSE),"")</f>
        <v/>
      </c>
      <c r="NL89" s="161">
        <f>IFERROR(VLOOKUP(SUBSTITUTE(SUBSTITUTE(SUBSTITUTE($MY89,"~","~~"),"*","~*"),"?","~?"),'DADOS_MELHORIAS'!$AG$2:$AL$113,2,FALSE),"")</f>
        <v/>
      </c>
      <c r="NM89" s="161">
        <f>IFERROR(VLOOKUP(SUBSTITUTE(SUBSTITUTE(SUBSTITUTE($MZ89,"~","~~"),"*","~*"),"?","~?"),'DADOS_MELHORIAS'!$AG$2:$AL$113,2,FALSE),"")</f>
        <v/>
      </c>
      <c r="NN89" s="161">
        <f>IFERROR(VLOOKUP(SUBSTITUTE(SUBSTITUTE(SUBSTITUTE($NA89,"~","~~"),"*","~*"),"?","~?"),'DADOS_MELHORIAS'!$AG$2:$AL$113,2,FALSE),"")</f>
        <v/>
      </c>
      <c r="NO89" s="161">
        <f>IFERROR(VLOOKUP(SUBSTITUTE(SUBSTITUTE(SUBSTITUTE($MX89,"~","~~"),"*","~*"),"?","~?"),'DADOS_MELHORIAS'!$AG$2:$AL$113,3,FALSE),0)</f>
        <v/>
      </c>
      <c r="NP89" s="161">
        <f>IFERROR(VLOOKUP(SUBSTITUTE(SUBSTITUTE(SUBSTITUTE($MY89,"~","~~"),"*","~*"),"?","~?"),'DADOS_MELHORIAS'!$AG$2:$AL$113,3,FALSE),0)</f>
        <v/>
      </c>
      <c r="NQ89" s="161">
        <f>IFERROR(VLOOKUP(SUBSTITUTE(SUBSTITUTE(SUBSTITUTE($MZ89,"~","~~"),"*","~*"),"?","~?"),'DADOS_MELHORIAS'!$AG$2:$AL$113,3,FALSE),0)</f>
        <v/>
      </c>
      <c r="NR89" s="161">
        <f>IFERROR(VLOOKUP(SUBSTITUTE(SUBSTITUTE(SUBSTITUTE($NA89,"~","~~"),"*","~*"),"?","~?"),'DADOS_MELHORIAS'!$AG$2:$AL$113,3,FALSE),0)</f>
        <v/>
      </c>
      <c r="NS89" s="161">
        <f>IF($MS89=0,0,IF($NJ89=0,0,INDEX($X$2:$X$11,$NJ89)))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IF($NJ89=0,0,IF(INDEX($W$2:$W$11,$NJ89)="",0,IF((COUNTIF(INDEX($EL$2:$EP$13,$MO89,0),INDEX($W$2:$W$11,$NJ89))+COUNTIF(INDEX($QV$2:$QY$13,$MO89,0),INDEX($W$2:$W$11,$NJ89)))=0,1,0)))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1">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f>
        <v/>
      </c>
      <c r="OE89" s="161">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1">
        <f>IF($NJ89=0,0,INDEX($Y$2:$Y$11,$NJ89))</f>
        <v/>
      </c>
      <c r="OG89" s="161">
        <f>IF($NJ89=0,0,INDEX($Z$2:$Z$11,$NJ89))</f>
        <v/>
      </c>
      <c r="OH89" s="161">
        <f>IF($NJ89=0,0,INDEX($AB$2:$AB$11,$NJ89))</f>
        <v/>
      </c>
      <c r="OI89" s="161">
        <f>IFERROR(VLOOKUP(SUBSTITUTE(SUBSTITUTE(SUBSTITUTE($NB89,"~","~~"),"*","~*"),"?","~?"),'DADOS_RESTRICOES'!$M$2:$Q$54,3,FALSE),0)</f>
        <v/>
      </c>
      <c r="OJ89" s="161">
        <f>IFERROR(VLOOKUP(SUBSTITUTE(SUBSTITUTE(SUBSTITUTE($NC89,"~","~~"),"*","~*"),"?","~?"),'DADOS_RESTRICOES'!$M$2:$Q$54,3,FALSE),0)</f>
        <v/>
      </c>
      <c r="OK89" s="161">
        <f>IFERROR(VLOOKUP(SUBSTITUTE(SUBSTITUTE(SUBSTITUTE($NB89,"~","~~"),"*","~*"),"?","~?"),'DADOS_RESTRICOES'!$M$2:$Q$54,2,FALSE),"")</f>
        <v/>
      </c>
      <c r="OL89" s="161">
        <f>IFERROR(VLOOKUP(SUBSTITUTE(SUBSTITUTE(SUBSTITUTE($NC89,"~","~~"),"*","~*"),"?","~?"),'DADOS_RESTRICOES'!$M$2:$Q$54,2,FALSE),"")</f>
        <v/>
      </c>
      <c r="OM89" s="161">
        <f>COUNTIF($NS89:$NW89,1)</f>
        <v/>
      </c>
      <c r="ON89" s="161">
        <f>COUNTIF($NS89:$NW89,2)</f>
        <v/>
      </c>
      <c r="OO89" s="161">
        <f>COUNTIF($NS89:$NW89,3)</f>
        <v/>
      </c>
      <c r="OP89" s="161">
        <f>COUNTIF($NS89:$NW89,4)</f>
        <v/>
      </c>
      <c r="OQ89" s="161">
        <f>COUNTIF($NS89:$NW89,5)</f>
        <v/>
      </c>
      <c r="OR89" s="161">
        <f>COUNTIF($NS89:$NW89,6)</f>
        <v/>
      </c>
      <c r="OS89" s="161">
        <f>COUNTIF($OI89:$OJ89,1)</f>
        <v/>
      </c>
      <c r="OT89" s="161">
        <f>COUNTIF($OI89:$OJ89,2)+$OF89</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IF($MS89=0,0,(IF(COUNTIF($RK89:$RN89,"Salto")&gt;0,1,0)+IF(COUNTIF($RK89:$RN89,"Queima")&gt;0,1,0)+IF(COUNTIF($RK89:$RN89,"Estilhaço")&gt;0,1,0))*FLOOR($PD89/2,1))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dela",IF(COUNTIF($OK89:$OL89,"Atrasar")&gt;0,"Sua Ação Completa",IF(COUNTIF($RK89:$RN89,"Rápido")&gt;0,"Sua Bônus",IF(COUNTIF($RK89:$RN89,"Reação")&gt;0,"Sua Reação","Sua Padrão")))&amp;" + a básica dela"&amp;IF(COUNTIF($RK89:$RN89,"Reação")&gt;0," e a coletiva","")&amp;IF(COUNTIF($OK89:$OL89,"Carregar")&gt;0," · em dois turnos","")))</f>
        <v/>
      </c>
      <c r="QC89" s="161">
        <f>IF($MW89&lt;&gt;"",$MW89,IF($NJ89=0,"",INDEX($AA$2:$AA$11,$NJ89)))</f>
        <v/>
      </c>
      <c r="QD89" s="161">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COUNTIF($RK89:$RN89,"Longe")+3*COUNTIF($RK89:$RN89,"Muito Longe")</f>
        <v/>
      </c>
      <c r="QG89" s="161">
        <f>COUNTIF($RK89:$RN89,"Maior")+3*COUNTIF($RK89:$RN89,"Muito Maior")</f>
        <v/>
      </c>
      <c r="QH89" s="161">
        <f>IF($NJ89=0,0,CHOOSE(1+INDEX($AC$2:$AC$11,$NJ89),0,$QF89,$QG89,$QF89+$QG89))</f>
        <v/>
      </c>
      <c r="QI89" s="161">
        <f>IF($NJ89=0,0,CHOOSE(1+INDEX($AD$2:$AD$11,$NJ89),0,$QF89,$QG89,$QF89+$QG89))</f>
        <v/>
      </c>
      <c r="QJ89" s="161">
        <f>IF(OR($ND89=0,$NJ89=0),"",INDEX($AI$2:$AN$41,($NJ89-1)*4+IF($MS89=0,1,IF($MS89&lt;=5,2,IF($MS89=6,3,4))),1+MIN(5,$QH89))&amp;INDEX($AO$2:$AT$41,($NJ89-1)*4+IF($MS89=0,1,IF($MS89&lt;=5,2,IF($MS89=6,3,4))),1+MIN(5,$QI89))&amp;IF(INDEX($AE$2:$AE$11,$NJ89)=1,IF(COUNTIF($RK89:$RN89,"Mais Um")&gt;0," · +"&amp;COUNTIF($RK89:$RN89,"Mais Um")&amp;IF(COUNTIF($RK89:$RN89,"Mais Um")&gt;1," alvos"," alvo"),"")&amp;IF(COUNTIF($RK89:$RN89,"Rajada")&gt;0,IF($MS89=0,"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IFERROR(MATCH($MU90,$V$2:$V$11,0),0)</f>
        <v/>
      </c>
      <c r="NK90" s="161">
        <f>IFERROR(VLOOKUP(SUBSTITUTE(SUBSTITUTE(SUBSTITUTE($MX90,"~","~~"),"*","~*"),"?","~?"),'DADOS_MELHORIAS'!$AG$2:$AL$113,2,FALSE),"")</f>
        <v/>
      </c>
      <c r="NL90" s="161">
        <f>IFERROR(VLOOKUP(SUBSTITUTE(SUBSTITUTE(SUBSTITUTE($MY90,"~","~~"),"*","~*"),"?","~?"),'DADOS_MELHORIAS'!$AG$2:$AL$113,2,FALSE),"")</f>
        <v/>
      </c>
      <c r="NM90" s="161">
        <f>IFERROR(VLOOKUP(SUBSTITUTE(SUBSTITUTE(SUBSTITUTE($MZ90,"~","~~"),"*","~*"),"?","~?"),'DADOS_MELHORIAS'!$AG$2:$AL$113,2,FALSE),"")</f>
        <v/>
      </c>
      <c r="NN90" s="161">
        <f>IFERROR(VLOOKUP(SUBSTITUTE(SUBSTITUTE(SUBSTITUTE($NA90,"~","~~"),"*","~*"),"?","~?"),'DADOS_MELHORIAS'!$AG$2:$AL$113,2,FALSE),"")</f>
        <v/>
      </c>
      <c r="NO90" s="161">
        <f>IFERROR(VLOOKUP(SUBSTITUTE(SUBSTITUTE(SUBSTITUTE($MX90,"~","~~"),"*","~*"),"?","~?"),'DADOS_MELHORIAS'!$AG$2:$AL$113,3,FALSE),0)</f>
        <v/>
      </c>
      <c r="NP90" s="161">
        <f>IFERROR(VLOOKUP(SUBSTITUTE(SUBSTITUTE(SUBSTITUTE($MY90,"~","~~"),"*","~*"),"?","~?"),'DADOS_MELHORIAS'!$AG$2:$AL$113,3,FALSE),0)</f>
        <v/>
      </c>
      <c r="NQ90" s="161">
        <f>IFERROR(VLOOKUP(SUBSTITUTE(SUBSTITUTE(SUBSTITUTE($MZ90,"~","~~"),"*","~*"),"?","~?"),'DADOS_MELHORIAS'!$AG$2:$AL$113,3,FALSE),0)</f>
        <v/>
      </c>
      <c r="NR90" s="161">
        <f>IFERROR(VLOOKUP(SUBSTITUTE(SUBSTITUTE(SUBSTITUTE($NA90,"~","~~"),"*","~*"),"?","~?"),'DADOS_MELHORIAS'!$AG$2:$AL$113,3,FALSE),0)</f>
        <v/>
      </c>
      <c r="NS90" s="161">
        <f>IF($MS90=0,0,IF($NJ90=0,0,INDEX($X$2:$X$11,$NJ90)))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IF($NJ90=0,0,IF(INDEX($W$2:$W$11,$NJ90)="",0,IF((COUNTIF(INDEX($EL$2:$EP$13,$MO90,0),INDEX($W$2:$W$11,$NJ90))+COUNTIF(INDEX($QV$2:$QY$13,$MO90,0),INDEX($W$2:$W$11,$NJ90)))=0,1,0)))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1">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f>
        <v/>
      </c>
      <c r="OE90" s="161">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1">
        <f>IF($NJ90=0,0,INDEX($Y$2:$Y$11,$NJ90))</f>
        <v/>
      </c>
      <c r="OG90" s="161">
        <f>IF($NJ90=0,0,INDEX($Z$2:$Z$11,$NJ90))</f>
        <v/>
      </c>
      <c r="OH90" s="161">
        <f>IF($NJ90=0,0,INDEX($AB$2:$AB$11,$NJ90))</f>
        <v/>
      </c>
      <c r="OI90" s="161">
        <f>IFERROR(VLOOKUP(SUBSTITUTE(SUBSTITUTE(SUBSTITUTE($NB90,"~","~~"),"*","~*"),"?","~?"),'DADOS_RESTRICOES'!$M$2:$Q$54,3,FALSE),0)</f>
        <v/>
      </c>
      <c r="OJ90" s="161">
        <f>IFERROR(VLOOKUP(SUBSTITUTE(SUBSTITUTE(SUBSTITUTE($NC90,"~","~~"),"*","~*"),"?","~?"),'DADOS_RESTRICOES'!$M$2:$Q$54,3,FALSE),0)</f>
        <v/>
      </c>
      <c r="OK90" s="161">
        <f>IFERROR(VLOOKUP(SUBSTITUTE(SUBSTITUTE(SUBSTITUTE($NB90,"~","~~"),"*","~*"),"?","~?"),'DADOS_RESTRICOES'!$M$2:$Q$54,2,FALSE),"")</f>
        <v/>
      </c>
      <c r="OL90" s="161">
        <f>IFERROR(VLOOKUP(SUBSTITUTE(SUBSTITUTE(SUBSTITUTE($NC90,"~","~~"),"*","~*"),"?","~?"),'DADOS_RESTRICOES'!$M$2:$Q$54,2,FALSE),"")</f>
        <v/>
      </c>
      <c r="OM90" s="161">
        <f>COUNTIF($NS90:$NW90,1)</f>
        <v/>
      </c>
      <c r="ON90" s="161">
        <f>COUNTIF($NS90:$NW90,2)</f>
        <v/>
      </c>
      <c r="OO90" s="161">
        <f>COUNTIF($NS90:$NW90,3)</f>
        <v/>
      </c>
      <c r="OP90" s="161">
        <f>COUNTIF($NS90:$NW90,4)</f>
        <v/>
      </c>
      <c r="OQ90" s="161">
        <f>COUNTIF($NS90:$NW90,5)</f>
        <v/>
      </c>
      <c r="OR90" s="161">
        <f>COUNTIF($NS90:$NW90,6)</f>
        <v/>
      </c>
      <c r="OS90" s="161">
        <f>COUNTIF($OI90:$OJ90,1)</f>
        <v/>
      </c>
      <c r="OT90" s="161">
        <f>COUNTIF($OI90:$OJ90,2)+$OF90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IF($MS90=0,0,(IF(COUNTIF($RK90:$RN90,"Salto")&gt;0,1,0)+IF(COUNTIF($RK90:$RN90,"Queima")&gt;0,1,0)+IF(COUNTIF($RK90:$RN90,"Estilhaço")&gt;0,1,0))*FLOOR($PD90/2,1))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dela",IF(COUNTIF($OK90:$OL90,"Atrasar")&gt;0,"Sua Ação Completa",IF(COUNTIF($RK90:$RN90,"Rápido")&gt;0,"Sua Bônus",IF(COUNTIF($RK90:$RN90,"Reação")&gt;0,"Sua Reação","Sua Padrão")))&amp;" + a básica dela"&amp;IF(COUNTIF($RK90:$RN90,"Reação")&gt;0," e a coletiva","")&amp;IF(COUNTIF($OK90:$OL90,"Carregar")&gt;0," · em dois turnos","")))</f>
        <v/>
      </c>
      <c r="QC90" s="161">
        <f>IF($MW90&lt;&gt;"",$MW90,IF($NJ90=0,"",INDEX($AA$2:$AA$11,$NJ90)))</f>
        <v/>
      </c>
      <c r="QD90" s="161">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COUNTIF($RK90:$RN90,"Longe")+3*COUNTIF($RK90:$RN90,"Muito Longe")</f>
        <v/>
      </c>
      <c r="QG90" s="161">
        <f>COUNTIF($RK90:$RN90,"Maior")+3*COUNTIF($RK90:$RN90,"Muito Maior")</f>
        <v/>
      </c>
      <c r="QH90" s="161">
        <f>IF($NJ90=0,0,CHOOSE(1+INDEX($AC$2:$AC$11,$NJ90),0,$QF90,$QG90,$QF90+$QG90))</f>
        <v/>
      </c>
      <c r="QI90" s="161">
        <f>IF($NJ90=0,0,CHOOSE(1+INDEX($AD$2:$AD$11,$NJ90),0,$QF90,$QG90,$QF90+$QG90))</f>
        <v/>
      </c>
      <c r="QJ90" s="161">
        <f>IF(OR($ND90=0,$NJ90=0),"",INDEX($AI$2:$AN$41,($NJ90-1)*4+IF($MS90=0,1,IF($MS90&lt;=5,2,IF($MS90=6,3,4))),1+MIN(5,$QH90))&amp;INDEX($AO$2:$AT$41,($NJ90-1)*4+IF($MS90=0,1,IF($MS90&lt;=5,2,IF($MS90=6,3,4))),1+MIN(5,$QI90))&amp;IF(INDEX($AE$2:$AE$11,$NJ90)=1,IF(COUNTIF($RK90:$RN90,"Mais Um")&gt;0," · +"&amp;COUNTIF($RK90:$RN90,"Mais Um")&amp;IF(COUNTIF($RK90:$RN90,"Mais Um")&gt;1," alvos"," alvo"),"")&amp;IF(COUNTIF($RK90:$RN90,"Rajada")&gt;0,IF($MS90=0,"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IFERROR(MATCH($MU91,$V$2:$V$11,0),0)</f>
        <v/>
      </c>
      <c r="NK91" s="161">
        <f>IFERROR(VLOOKUP(SUBSTITUTE(SUBSTITUTE(SUBSTITUTE($MX91,"~","~~"),"*","~*"),"?","~?"),'DADOS_MELHORIAS'!$AG$2:$AL$113,2,FALSE),"")</f>
        <v/>
      </c>
      <c r="NL91" s="161">
        <f>IFERROR(VLOOKUP(SUBSTITUTE(SUBSTITUTE(SUBSTITUTE($MY91,"~","~~"),"*","~*"),"?","~?"),'DADOS_MELHORIAS'!$AG$2:$AL$113,2,FALSE),"")</f>
        <v/>
      </c>
      <c r="NM91" s="161">
        <f>IFERROR(VLOOKUP(SUBSTITUTE(SUBSTITUTE(SUBSTITUTE($MZ91,"~","~~"),"*","~*"),"?","~?"),'DADOS_MELHORIAS'!$AG$2:$AL$113,2,FALSE),"")</f>
        <v/>
      </c>
      <c r="NN91" s="161">
        <f>IFERROR(VLOOKUP(SUBSTITUTE(SUBSTITUTE(SUBSTITUTE($NA91,"~","~~"),"*","~*"),"?","~?"),'DADOS_MELHORIAS'!$AG$2:$AL$113,2,FALSE),"")</f>
        <v/>
      </c>
      <c r="NO91" s="161">
        <f>IFERROR(VLOOKUP(SUBSTITUTE(SUBSTITUTE(SUBSTITUTE($MX91,"~","~~"),"*","~*"),"?","~?"),'DADOS_MELHORIAS'!$AG$2:$AL$113,3,FALSE),0)</f>
        <v/>
      </c>
      <c r="NP91" s="161">
        <f>IFERROR(VLOOKUP(SUBSTITUTE(SUBSTITUTE(SUBSTITUTE($MY91,"~","~~"),"*","~*"),"?","~?"),'DADOS_MELHORIAS'!$AG$2:$AL$113,3,FALSE),0)</f>
        <v/>
      </c>
      <c r="NQ91" s="161">
        <f>IFERROR(VLOOKUP(SUBSTITUTE(SUBSTITUTE(SUBSTITUTE($MZ91,"~","~~"),"*","~*"),"?","~?"),'DADOS_MELHORIAS'!$AG$2:$AL$113,3,FALSE),0)</f>
        <v/>
      </c>
      <c r="NR91" s="161">
        <f>IFERROR(VLOOKUP(SUBSTITUTE(SUBSTITUTE(SUBSTITUTE($NA91,"~","~~"),"*","~*"),"?","~?"),'DADOS_MELHORIAS'!$AG$2:$AL$113,3,FALSE),0)</f>
        <v/>
      </c>
      <c r="NS91" s="161">
        <f>IF($MS91=0,0,IF($NJ91=0,0,INDEX($X$2:$X$11,$NJ91)))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IF($NJ91=0,0,IF(INDEX($W$2:$W$11,$NJ91)="",0,IF((COUNTIF(INDEX($EL$2:$EP$13,$MO91,0),INDEX($W$2:$W$11,$NJ91))+COUNTIF(INDEX($QV$2:$QY$13,$MO91,0),INDEX($W$2:$W$11,$NJ91)))=0,1,0)))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1">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f>
        <v/>
      </c>
      <c r="OE91" s="161">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1">
        <f>IF($NJ91=0,0,INDEX($Y$2:$Y$11,$NJ91))</f>
        <v/>
      </c>
      <c r="OG91" s="161">
        <f>IF($NJ91=0,0,INDEX($Z$2:$Z$11,$NJ91))</f>
        <v/>
      </c>
      <c r="OH91" s="161">
        <f>IF($NJ91=0,0,INDEX($AB$2:$AB$11,$NJ91))</f>
        <v/>
      </c>
      <c r="OI91" s="161">
        <f>IFERROR(VLOOKUP(SUBSTITUTE(SUBSTITUTE(SUBSTITUTE($NB91,"~","~~"),"*","~*"),"?","~?"),'DADOS_RESTRICOES'!$M$2:$Q$54,3,FALSE),0)</f>
        <v/>
      </c>
      <c r="OJ91" s="161">
        <f>IFERROR(VLOOKUP(SUBSTITUTE(SUBSTITUTE(SUBSTITUTE($NC91,"~","~~"),"*","~*"),"?","~?"),'DADOS_RESTRICOES'!$M$2:$Q$54,3,FALSE),0)</f>
        <v/>
      </c>
      <c r="OK91" s="161">
        <f>IFERROR(VLOOKUP(SUBSTITUTE(SUBSTITUTE(SUBSTITUTE($NB91,"~","~~"),"*","~*"),"?","~?"),'DADOS_RESTRICOES'!$M$2:$Q$54,2,FALSE),"")</f>
        <v/>
      </c>
      <c r="OL91" s="161">
        <f>IFERROR(VLOOKUP(SUBSTITUTE(SUBSTITUTE(SUBSTITUTE($NC91,"~","~~"),"*","~*"),"?","~?"),'DADOS_RESTRICOES'!$M$2:$Q$54,2,FALSE),"")</f>
        <v/>
      </c>
      <c r="OM91" s="161">
        <f>COUNTIF($NS91:$NW91,1)</f>
        <v/>
      </c>
      <c r="ON91" s="161">
        <f>COUNTIF($NS91:$NW91,2)</f>
        <v/>
      </c>
      <c r="OO91" s="161">
        <f>COUNTIF($NS91:$NW91,3)</f>
        <v/>
      </c>
      <c r="OP91" s="161">
        <f>COUNTIF($NS91:$NW91,4)</f>
        <v/>
      </c>
      <c r="OQ91" s="161">
        <f>COUNTIF($NS91:$NW91,5)</f>
        <v/>
      </c>
      <c r="OR91" s="161">
        <f>COUNTIF($NS91:$NW91,6)</f>
        <v/>
      </c>
      <c r="OS91" s="161">
        <f>COUNTIF($OI91:$OJ91,1)</f>
        <v/>
      </c>
      <c r="OT91" s="161">
        <f>COUNTIF($OI91:$OJ91,2)+$OF91</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IF($MS91=0,0,(IF(COUNTIF($RK91:$RN91,"Salto")&gt;0,1,0)+IF(COUNTIF($RK91:$RN91,"Queima")&gt;0,1,0)+IF(COUNTIF($RK91:$RN91,"Estilhaço")&gt;0,1,0))*FLOOR($PD91/2,1))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dela",IF(COUNTIF($OK91:$OL91,"Atrasar")&gt;0,"Sua Ação Completa",IF(COUNTIF($RK91:$RN91,"Rápido")&gt;0,"Sua Bônus",IF(COUNTIF($RK91:$RN91,"Reação")&gt;0,"Sua Reação","Sua Padrão")))&amp;" + a básica dela"&amp;IF(COUNTIF($RK91:$RN91,"Reação")&gt;0," e a coletiva","")&amp;IF(COUNTIF($OK91:$OL91,"Carregar")&gt;0," · em dois turnos","")))</f>
        <v/>
      </c>
      <c r="QC91" s="161">
        <f>IF($MW91&lt;&gt;"",$MW91,IF($NJ91=0,"",INDEX($AA$2:$AA$11,$NJ91)))</f>
        <v/>
      </c>
      <c r="QD91" s="161">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COUNTIF($RK91:$RN91,"Longe")+3*COUNTIF($RK91:$RN91,"Muito Longe")</f>
        <v/>
      </c>
      <c r="QG91" s="161">
        <f>COUNTIF($RK91:$RN91,"Maior")+3*COUNTIF($RK91:$RN91,"Muito Maior")</f>
        <v/>
      </c>
      <c r="QH91" s="161">
        <f>IF($NJ91=0,0,CHOOSE(1+INDEX($AC$2:$AC$11,$NJ91),0,$QF91,$QG91,$QF91+$QG91))</f>
        <v/>
      </c>
      <c r="QI91" s="161">
        <f>IF($NJ91=0,0,CHOOSE(1+INDEX($AD$2:$AD$11,$NJ91),0,$QF91,$QG91,$QF91+$QG91))</f>
        <v/>
      </c>
      <c r="QJ91" s="161">
        <f>IF(OR($ND91=0,$NJ91=0),"",INDEX($AI$2:$AN$41,($NJ91-1)*4+IF($MS91=0,1,IF($MS91&lt;=5,2,IF($MS91=6,3,4))),1+MIN(5,$QH91))&amp;INDEX($AO$2:$AT$41,($NJ91-1)*4+IF($MS91=0,1,IF($MS91&lt;=5,2,IF($MS91=6,3,4))),1+MIN(5,$QI91))&amp;IF(INDEX($AE$2:$AE$11,$NJ91)=1,IF(COUNTIF($RK91:$RN91,"Mais Um")&gt;0," · +"&amp;COUNTIF($RK91:$RN91,"Mais Um")&amp;IF(COUNTIF($RK91:$RN91,"Mais Um")&gt;1," alvos"," alvo"),"")&amp;IF(COUNTIF($RK91:$RN91,"Rajada")&gt;0,IF($MS91=0,"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IFERROR(MATCH($MU92,$V$2:$V$11,0),0)</f>
        <v/>
      </c>
      <c r="NK92" s="161">
        <f>IFERROR(VLOOKUP(SUBSTITUTE(SUBSTITUTE(SUBSTITUTE($MX92,"~","~~"),"*","~*"),"?","~?"),'DADOS_MELHORIAS'!$AG$2:$AL$113,2,FALSE),"")</f>
        <v/>
      </c>
      <c r="NL92" s="161">
        <f>IFERROR(VLOOKUP(SUBSTITUTE(SUBSTITUTE(SUBSTITUTE($MY92,"~","~~"),"*","~*"),"?","~?"),'DADOS_MELHORIAS'!$AG$2:$AL$113,2,FALSE),"")</f>
        <v/>
      </c>
      <c r="NM92" s="161">
        <f>IFERROR(VLOOKUP(SUBSTITUTE(SUBSTITUTE(SUBSTITUTE($MZ92,"~","~~"),"*","~*"),"?","~?"),'DADOS_MELHORIAS'!$AG$2:$AL$113,2,FALSE),"")</f>
        <v/>
      </c>
      <c r="NN92" s="161">
        <f>IFERROR(VLOOKUP(SUBSTITUTE(SUBSTITUTE(SUBSTITUTE($NA92,"~","~~"),"*","~*"),"?","~?"),'DADOS_MELHORIAS'!$AG$2:$AL$113,2,FALSE),"")</f>
        <v/>
      </c>
      <c r="NO92" s="161">
        <f>IFERROR(VLOOKUP(SUBSTITUTE(SUBSTITUTE(SUBSTITUTE($MX92,"~","~~"),"*","~*"),"?","~?"),'DADOS_MELHORIAS'!$AG$2:$AL$113,3,FALSE),0)</f>
        <v/>
      </c>
      <c r="NP92" s="161">
        <f>IFERROR(VLOOKUP(SUBSTITUTE(SUBSTITUTE(SUBSTITUTE($MY92,"~","~~"),"*","~*"),"?","~?"),'DADOS_MELHORIAS'!$AG$2:$AL$113,3,FALSE),0)</f>
        <v/>
      </c>
      <c r="NQ92" s="161">
        <f>IFERROR(VLOOKUP(SUBSTITUTE(SUBSTITUTE(SUBSTITUTE($MZ92,"~","~~"),"*","~*"),"?","~?"),'DADOS_MELHORIAS'!$AG$2:$AL$113,3,FALSE),0)</f>
        <v/>
      </c>
      <c r="NR92" s="161">
        <f>IFERROR(VLOOKUP(SUBSTITUTE(SUBSTITUTE(SUBSTITUTE($NA92,"~","~~"),"*","~*"),"?","~?"),'DADOS_MELHORIAS'!$AG$2:$AL$113,3,FALSE),0)</f>
        <v/>
      </c>
      <c r="NS92" s="161">
        <f>IF($MS92=0,0,IF($NJ92=0,0,INDEX($X$2:$X$11,$NJ92)))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IF($NJ92=0,0,IF(INDEX($W$2:$W$11,$NJ92)="",0,IF((COUNTIF(INDEX($EL$2:$EP$13,$MO92,0),INDEX($W$2:$W$11,$NJ92))+COUNTIF(INDEX($QV$2:$QY$13,$MO92,0),INDEX($W$2:$W$11,$NJ92)))=0,1,0)))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1">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f>
        <v/>
      </c>
      <c r="OE92" s="161">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1">
        <f>IF($NJ92=0,0,INDEX($Y$2:$Y$11,$NJ92))</f>
        <v/>
      </c>
      <c r="OG92" s="161">
        <f>IF($NJ92=0,0,INDEX($Z$2:$Z$11,$NJ92))</f>
        <v/>
      </c>
      <c r="OH92" s="161">
        <f>IF($NJ92=0,0,INDEX($AB$2:$AB$11,$NJ92))</f>
        <v/>
      </c>
      <c r="OI92" s="161">
        <f>IFERROR(VLOOKUP(SUBSTITUTE(SUBSTITUTE(SUBSTITUTE($NB92,"~","~~"),"*","~*"),"?","~?"),'DADOS_RESTRICOES'!$M$2:$Q$54,3,FALSE),0)</f>
        <v/>
      </c>
      <c r="OJ92" s="161">
        <f>IFERROR(VLOOKUP(SUBSTITUTE(SUBSTITUTE(SUBSTITUTE($NC92,"~","~~"),"*","~*"),"?","~?"),'DADOS_RESTRICOES'!$M$2:$Q$54,3,FALSE),0)</f>
        <v/>
      </c>
      <c r="OK92" s="161">
        <f>IFERROR(VLOOKUP(SUBSTITUTE(SUBSTITUTE(SUBSTITUTE($NB92,"~","~~"),"*","~*"),"?","~?"),'DADOS_RESTRICOES'!$M$2:$Q$54,2,FALSE),"")</f>
        <v/>
      </c>
      <c r="OL92" s="161">
        <f>IFERROR(VLOOKUP(SUBSTITUTE(SUBSTITUTE(SUBSTITUTE($NC92,"~","~~"),"*","~*"),"?","~?"),'DADOS_RESTRICOES'!$M$2:$Q$54,2,FALSE),"")</f>
        <v/>
      </c>
      <c r="OM92" s="161">
        <f>COUNTIF($NS92:$NW92,1)</f>
        <v/>
      </c>
      <c r="ON92" s="161">
        <f>COUNTIF($NS92:$NW92,2)</f>
        <v/>
      </c>
      <c r="OO92" s="161">
        <f>COUNTIF($NS92:$NW92,3)</f>
        <v/>
      </c>
      <c r="OP92" s="161">
        <f>COUNTIF($NS92:$NW92,4)</f>
        <v/>
      </c>
      <c r="OQ92" s="161">
        <f>COUNTIF($NS92:$NW92,5)</f>
        <v/>
      </c>
      <c r="OR92" s="161">
        <f>COUNTIF($NS92:$NW92,6)</f>
        <v/>
      </c>
      <c r="OS92" s="161">
        <f>COUNTIF($OI92:$OJ92,1)</f>
        <v/>
      </c>
      <c r="OT92" s="161">
        <f>COUNTIF($OI92:$OJ92,2)+$OF92</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IF($MS92=0,0,(IF(COUNTIF($RK92:$RN92,"Salto")&gt;0,1,0)+IF(COUNTIF($RK92:$RN92,"Queima")&gt;0,1,0)+IF(COUNTIF($RK92:$RN92,"Estilhaço")&gt;0,1,0))*FLOOR($PD92/2,1))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dela",IF(COUNTIF($OK92:$OL92,"Atrasar")&gt;0,"Sua Ação Completa",IF(COUNTIF($RK92:$RN92,"Rápido")&gt;0,"Sua Bônus",IF(COUNTIF($RK92:$RN92,"Reação")&gt;0,"Sua Reação","Sua Padrão")))&amp;" + a básica dela"&amp;IF(COUNTIF($RK92:$RN92,"Reação")&gt;0," e a coletiva","")&amp;IF(COUNTIF($OK92:$OL92,"Carregar")&gt;0," · em dois turnos","")))</f>
        <v/>
      </c>
      <c r="QC92" s="161">
        <f>IF($MW92&lt;&gt;"",$MW92,IF($NJ92=0,"",INDEX($AA$2:$AA$11,$NJ92)))</f>
        <v/>
      </c>
      <c r="QD92" s="161">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COUNTIF($RK92:$RN92,"Longe")+3*COUNTIF($RK92:$RN92,"Muito Longe")</f>
        <v/>
      </c>
      <c r="QG92" s="161">
        <f>COUNTIF($RK92:$RN92,"Maior")+3*COUNTIF($RK92:$RN92,"Muito Maior")</f>
        <v/>
      </c>
      <c r="QH92" s="161">
        <f>IF($NJ92=0,0,CHOOSE(1+INDEX($AC$2:$AC$11,$NJ92),0,$QF92,$QG92,$QF92+$QG92))</f>
        <v/>
      </c>
      <c r="QI92" s="161">
        <f>IF($NJ92=0,0,CHOOSE(1+INDEX($AD$2:$AD$11,$NJ92),0,$QF92,$QG92,$QF92+$QG92))</f>
        <v/>
      </c>
      <c r="QJ92" s="161">
        <f>IF(OR($ND92=0,$NJ92=0),"",INDEX($AI$2:$AN$41,($NJ92-1)*4+IF($MS92=0,1,IF($MS92&lt;=5,2,IF($MS92=6,3,4))),1+MIN(5,$QH92))&amp;INDEX($AO$2:$AT$41,($NJ92-1)*4+IF($MS92=0,1,IF($MS92&lt;=5,2,IF($MS92=6,3,4))),1+MIN(5,$QI92))&amp;IF(INDEX($AE$2:$AE$11,$NJ92)=1,IF(COUNTIF($RK92:$RN92,"Mais Um")&gt;0," · +"&amp;COUNTIF($RK92:$RN92,"Mais Um")&amp;IF(COUNTIF($RK92:$RN92,"Mais Um")&gt;1," alvos"," alvo"),"")&amp;IF(COUNTIF($RK92:$RN92,"Rajada")&gt;0,IF($MS92=0,"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IFERROR(MATCH($MU93,$V$2:$V$11,0),0)</f>
        <v/>
      </c>
      <c r="NK93" s="161">
        <f>IFERROR(VLOOKUP(SUBSTITUTE(SUBSTITUTE(SUBSTITUTE($MX93,"~","~~"),"*","~*"),"?","~?"),'DADOS_MELHORIAS'!$AG$2:$AL$113,2,FALSE),"")</f>
        <v/>
      </c>
      <c r="NL93" s="161">
        <f>IFERROR(VLOOKUP(SUBSTITUTE(SUBSTITUTE(SUBSTITUTE($MY93,"~","~~"),"*","~*"),"?","~?"),'DADOS_MELHORIAS'!$AG$2:$AL$113,2,FALSE),"")</f>
        <v/>
      </c>
      <c r="NM93" s="161">
        <f>IFERROR(VLOOKUP(SUBSTITUTE(SUBSTITUTE(SUBSTITUTE($MZ93,"~","~~"),"*","~*"),"?","~?"),'DADOS_MELHORIAS'!$AG$2:$AL$113,2,FALSE),"")</f>
        <v/>
      </c>
      <c r="NN93" s="161">
        <f>IFERROR(VLOOKUP(SUBSTITUTE(SUBSTITUTE(SUBSTITUTE($NA93,"~","~~"),"*","~*"),"?","~?"),'DADOS_MELHORIAS'!$AG$2:$AL$113,2,FALSE),"")</f>
        <v/>
      </c>
      <c r="NO93" s="161">
        <f>IFERROR(VLOOKUP(SUBSTITUTE(SUBSTITUTE(SUBSTITUTE($MX93,"~","~~"),"*","~*"),"?","~?"),'DADOS_MELHORIAS'!$AG$2:$AL$113,3,FALSE),0)</f>
        <v/>
      </c>
      <c r="NP93" s="161">
        <f>IFERROR(VLOOKUP(SUBSTITUTE(SUBSTITUTE(SUBSTITUTE($MY93,"~","~~"),"*","~*"),"?","~?"),'DADOS_MELHORIAS'!$AG$2:$AL$113,3,FALSE),0)</f>
        <v/>
      </c>
      <c r="NQ93" s="161">
        <f>IFERROR(VLOOKUP(SUBSTITUTE(SUBSTITUTE(SUBSTITUTE($MZ93,"~","~~"),"*","~*"),"?","~?"),'DADOS_MELHORIAS'!$AG$2:$AL$113,3,FALSE),0)</f>
        <v/>
      </c>
      <c r="NR93" s="161">
        <f>IFERROR(VLOOKUP(SUBSTITUTE(SUBSTITUTE(SUBSTITUTE($NA93,"~","~~"),"*","~*"),"?","~?"),'DADOS_MELHORIAS'!$AG$2:$AL$113,3,FALSE),0)</f>
        <v/>
      </c>
      <c r="NS93" s="161">
        <f>IF($MS93=0,0,IF($NJ93=0,0,INDEX($X$2:$X$11,$NJ93)))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IF($NJ93=0,0,IF(INDEX($W$2:$W$11,$NJ93)="",0,IF((COUNTIF(INDEX($EL$2:$EP$13,$MO93,0),INDEX($W$2:$W$11,$NJ93))+COUNTIF(INDEX($QV$2:$QY$13,$MO93,0),INDEX($W$2:$W$11,$NJ93)))=0,1,0)))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1">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f>
        <v/>
      </c>
      <c r="OE93" s="161">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1">
        <f>IF($NJ93=0,0,INDEX($Y$2:$Y$11,$NJ93))</f>
        <v/>
      </c>
      <c r="OG93" s="161">
        <f>IF($NJ93=0,0,INDEX($Z$2:$Z$11,$NJ93))</f>
        <v/>
      </c>
      <c r="OH93" s="161">
        <f>IF($NJ93=0,0,INDEX($AB$2:$AB$11,$NJ93))</f>
        <v/>
      </c>
      <c r="OI93" s="161">
        <f>IFERROR(VLOOKUP(SUBSTITUTE(SUBSTITUTE(SUBSTITUTE($NB93,"~","~~"),"*","~*"),"?","~?"),'DADOS_RESTRICOES'!$M$2:$Q$54,3,FALSE),0)</f>
        <v/>
      </c>
      <c r="OJ93" s="161">
        <f>IFERROR(VLOOKUP(SUBSTITUTE(SUBSTITUTE(SUBSTITUTE($NC93,"~","~~"),"*","~*"),"?","~?"),'DADOS_RESTRICOES'!$M$2:$Q$54,3,FALSE),0)</f>
        <v/>
      </c>
      <c r="OK93" s="161">
        <f>IFERROR(VLOOKUP(SUBSTITUTE(SUBSTITUTE(SUBSTITUTE($NB93,"~","~~"),"*","~*"),"?","~?"),'DADOS_RESTRICOES'!$M$2:$Q$54,2,FALSE),"")</f>
        <v/>
      </c>
      <c r="OL93" s="161">
        <f>IFERROR(VLOOKUP(SUBSTITUTE(SUBSTITUTE(SUBSTITUTE($NC93,"~","~~"),"*","~*"),"?","~?"),'DADOS_RESTRICOES'!$M$2:$Q$54,2,FALSE),"")</f>
        <v/>
      </c>
      <c r="OM93" s="161">
        <f>COUNTIF($NS93:$NW93,1)</f>
        <v/>
      </c>
      <c r="ON93" s="161">
        <f>COUNTIF($NS93:$NW93,2)</f>
        <v/>
      </c>
      <c r="OO93" s="161">
        <f>COUNTIF($NS93:$NW93,3)</f>
        <v/>
      </c>
      <c r="OP93" s="161">
        <f>COUNTIF($NS93:$NW93,4)</f>
        <v/>
      </c>
      <c r="OQ93" s="161">
        <f>COUNTIF($NS93:$NW93,5)</f>
        <v/>
      </c>
      <c r="OR93" s="161">
        <f>COUNTIF($NS93:$NW93,6)</f>
        <v/>
      </c>
      <c r="OS93" s="161">
        <f>COUNTIF($OI93:$OJ93,1)</f>
        <v/>
      </c>
      <c r="OT93" s="161">
        <f>COUNTIF($OI93:$OJ93,2)+$OF93</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IF($MS93=0,0,(IF(COUNTIF($RK93:$RN93,"Salto")&gt;0,1,0)+IF(COUNTIF($RK93:$RN93,"Queima")&gt;0,1,0)+IF(COUNTIF($RK93:$RN93,"Estilhaço")&gt;0,1,0))*FLOOR($PD93/2,1))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dela",IF(COUNTIF($OK93:$OL93,"Atrasar")&gt;0,"Sua Ação Completa",IF(COUNTIF($RK93:$RN93,"Rápido")&gt;0,"Sua Bônus",IF(COUNTIF($RK93:$RN93,"Reação")&gt;0,"Sua Reação","Sua Padrão")))&amp;" + a básica dela"&amp;IF(COUNTIF($RK93:$RN93,"Reação")&gt;0," e a coletiva","")&amp;IF(COUNTIF($OK93:$OL93,"Carregar")&gt;0," · em dois turnos","")))</f>
        <v/>
      </c>
      <c r="QC93" s="161">
        <f>IF($MW93&lt;&gt;"",$MW93,IF($NJ93=0,"",INDEX($AA$2:$AA$11,$NJ93)))</f>
        <v/>
      </c>
      <c r="QD93" s="161">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COUNTIF($RK93:$RN93,"Longe")+3*COUNTIF($RK93:$RN93,"Muito Longe")</f>
        <v/>
      </c>
      <c r="QG93" s="161">
        <f>COUNTIF($RK93:$RN93,"Maior")+3*COUNTIF($RK93:$RN93,"Muito Maior")</f>
        <v/>
      </c>
      <c r="QH93" s="161">
        <f>IF($NJ93=0,0,CHOOSE(1+INDEX($AC$2:$AC$11,$NJ93),0,$QF93,$QG93,$QF93+$QG93))</f>
        <v/>
      </c>
      <c r="QI93" s="161">
        <f>IF($NJ93=0,0,CHOOSE(1+INDEX($AD$2:$AD$11,$NJ93),0,$QF93,$QG93,$QF93+$QG93))</f>
        <v/>
      </c>
      <c r="QJ93" s="161">
        <f>IF(OR($ND93=0,$NJ93=0),"",INDEX($AI$2:$AN$41,($NJ93-1)*4+IF($MS93=0,1,IF($MS93&lt;=5,2,IF($MS93=6,3,4))),1+MIN(5,$QH93))&amp;INDEX($AO$2:$AT$41,($NJ93-1)*4+IF($MS93=0,1,IF($MS93&lt;=5,2,IF($MS93=6,3,4))),1+MIN(5,$QI93))&amp;IF(INDEX($AE$2:$AE$11,$NJ93)=1,IF(COUNTIF($RK93:$RN93,"Mais Um")&gt;0," · +"&amp;COUNTIF($RK93:$RN93,"Mais Um")&amp;IF(COUNTIF($RK93:$RN93,"Mais Um")&gt;1," alvos"," alvo"),"")&amp;IF(COUNTIF($RK93:$RN93,"Rajada")&gt;0,IF($MS93=0,"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IFERROR(MATCH($MU94,$V$2:$V$11,0),0)</f>
        <v/>
      </c>
      <c r="NK94" s="161">
        <f>IFERROR(VLOOKUP(SUBSTITUTE(SUBSTITUTE(SUBSTITUTE($MX94,"~","~~"),"*","~*"),"?","~?"),'DADOS_MELHORIAS'!$AG$2:$AL$113,2,FALSE),"")</f>
        <v/>
      </c>
      <c r="NL94" s="161">
        <f>IFERROR(VLOOKUP(SUBSTITUTE(SUBSTITUTE(SUBSTITUTE($MY94,"~","~~"),"*","~*"),"?","~?"),'DADOS_MELHORIAS'!$AG$2:$AL$113,2,FALSE),"")</f>
        <v/>
      </c>
      <c r="NM94" s="161">
        <f>IFERROR(VLOOKUP(SUBSTITUTE(SUBSTITUTE(SUBSTITUTE($MZ94,"~","~~"),"*","~*"),"?","~?"),'DADOS_MELHORIAS'!$AG$2:$AL$113,2,FALSE),"")</f>
        <v/>
      </c>
      <c r="NN94" s="161">
        <f>IFERROR(VLOOKUP(SUBSTITUTE(SUBSTITUTE(SUBSTITUTE($NA94,"~","~~"),"*","~*"),"?","~?"),'DADOS_MELHORIAS'!$AG$2:$AL$113,2,FALSE),"")</f>
        <v/>
      </c>
      <c r="NO94" s="161">
        <f>IFERROR(VLOOKUP(SUBSTITUTE(SUBSTITUTE(SUBSTITUTE($MX94,"~","~~"),"*","~*"),"?","~?"),'DADOS_MELHORIAS'!$AG$2:$AL$113,3,FALSE),0)</f>
        <v/>
      </c>
      <c r="NP94" s="161">
        <f>IFERROR(VLOOKUP(SUBSTITUTE(SUBSTITUTE(SUBSTITUTE($MY94,"~","~~"),"*","~*"),"?","~?"),'DADOS_MELHORIAS'!$AG$2:$AL$113,3,FALSE),0)</f>
        <v/>
      </c>
      <c r="NQ94" s="161">
        <f>IFERROR(VLOOKUP(SUBSTITUTE(SUBSTITUTE(SUBSTITUTE($MZ94,"~","~~"),"*","~*"),"?","~?"),'DADOS_MELHORIAS'!$AG$2:$AL$113,3,FALSE),0)</f>
        <v/>
      </c>
      <c r="NR94" s="161">
        <f>IFERROR(VLOOKUP(SUBSTITUTE(SUBSTITUTE(SUBSTITUTE($NA94,"~","~~"),"*","~*"),"?","~?"),'DADOS_MELHORIAS'!$AG$2:$AL$113,3,FALSE),0)</f>
        <v/>
      </c>
      <c r="NS94" s="161">
        <f>IF($MS94=0,0,IF($NJ94=0,0,INDEX($X$2:$X$11,$NJ94)))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IF($NJ94=0,0,IF(INDEX($W$2:$W$11,$NJ94)="",0,IF((COUNTIF(INDEX($EL$2:$EP$13,$MO94,0),INDEX($W$2:$W$11,$NJ94))+COUNTIF(INDEX($QV$2:$QY$13,$MO94,0),INDEX($W$2:$W$11,$NJ94)))=0,1,0)))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1">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f>
        <v/>
      </c>
      <c r="OE94" s="161">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1">
        <f>IF($NJ94=0,0,INDEX($Y$2:$Y$11,$NJ94))</f>
        <v/>
      </c>
      <c r="OG94" s="161">
        <f>IF($NJ94=0,0,INDEX($Z$2:$Z$11,$NJ94))</f>
        <v/>
      </c>
      <c r="OH94" s="161">
        <f>IF($NJ94=0,0,INDEX($AB$2:$AB$11,$NJ94))</f>
        <v/>
      </c>
      <c r="OI94" s="161">
        <f>IFERROR(VLOOKUP(SUBSTITUTE(SUBSTITUTE(SUBSTITUTE($NB94,"~","~~"),"*","~*"),"?","~?"),'DADOS_RESTRICOES'!$M$2:$Q$54,3,FALSE),0)</f>
        <v/>
      </c>
      <c r="OJ94" s="161">
        <f>IFERROR(VLOOKUP(SUBSTITUTE(SUBSTITUTE(SUBSTITUTE($NC94,"~","~~"),"*","~*"),"?","~?"),'DADOS_RESTRICOES'!$M$2:$Q$54,3,FALSE),0)</f>
        <v/>
      </c>
      <c r="OK94" s="161">
        <f>IFERROR(VLOOKUP(SUBSTITUTE(SUBSTITUTE(SUBSTITUTE($NB94,"~","~~"),"*","~*"),"?","~?"),'DADOS_RESTRICOES'!$M$2:$Q$54,2,FALSE),"")</f>
        <v/>
      </c>
      <c r="OL94" s="161">
        <f>IFERROR(VLOOKUP(SUBSTITUTE(SUBSTITUTE(SUBSTITUTE($NC94,"~","~~"),"*","~*"),"?","~?"),'DADOS_RESTRICOES'!$M$2:$Q$54,2,FALSE),"")</f>
        <v/>
      </c>
      <c r="OM94" s="161">
        <f>COUNTIF($NS94:$NW94,1)</f>
        <v/>
      </c>
      <c r="ON94" s="161">
        <f>COUNTIF($NS94:$NW94,2)</f>
        <v/>
      </c>
      <c r="OO94" s="161">
        <f>COUNTIF($NS94:$NW94,3)</f>
        <v/>
      </c>
      <c r="OP94" s="161">
        <f>COUNTIF($NS94:$NW94,4)</f>
        <v/>
      </c>
      <c r="OQ94" s="161">
        <f>COUNTIF($NS94:$NW94,5)</f>
        <v/>
      </c>
      <c r="OR94" s="161">
        <f>COUNTIF($NS94:$NW94,6)</f>
        <v/>
      </c>
      <c r="OS94" s="161">
        <f>COUNTIF($OI94:$OJ94,1)</f>
        <v/>
      </c>
      <c r="OT94" s="161">
        <f>COUNTIF($OI94:$OJ94,2)+$OF94</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IF($MS94=0,0,(IF(COUNTIF($RK94:$RN94,"Salto")&gt;0,1,0)+IF(COUNTIF($RK94:$RN94,"Queima")&gt;0,1,0)+IF(COUNTIF($RK94:$RN94,"Estilhaço")&gt;0,1,0))*FLOOR($PD94/2,1))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dela",IF(COUNTIF($OK94:$OL94,"Atrasar")&gt;0,"Sua Ação Completa",IF(COUNTIF($RK94:$RN94,"Rápido")&gt;0,"Sua Bônus",IF(COUNTIF($RK94:$RN94,"Reação")&gt;0,"Sua Reação","Sua Padrão")))&amp;" + a básica dela"&amp;IF(COUNTIF($RK94:$RN94,"Reação")&gt;0," e a coletiva","")&amp;IF(COUNTIF($OK94:$OL94,"Carregar")&gt;0," · em dois turnos","")))</f>
        <v/>
      </c>
      <c r="QC94" s="161">
        <f>IF($MW94&lt;&gt;"",$MW94,IF($NJ94=0,"",INDEX($AA$2:$AA$11,$NJ94)))</f>
        <v/>
      </c>
      <c r="QD94" s="161">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COUNTIF($RK94:$RN94,"Longe")+3*COUNTIF($RK94:$RN94,"Muito Longe")</f>
        <v/>
      </c>
      <c r="QG94" s="161">
        <f>COUNTIF($RK94:$RN94,"Maior")+3*COUNTIF($RK94:$RN94,"Muito Maior")</f>
        <v/>
      </c>
      <c r="QH94" s="161">
        <f>IF($NJ94=0,0,CHOOSE(1+INDEX($AC$2:$AC$11,$NJ94),0,$QF94,$QG94,$QF94+$QG94))</f>
        <v/>
      </c>
      <c r="QI94" s="161">
        <f>IF($NJ94=0,0,CHOOSE(1+INDEX($AD$2:$AD$11,$NJ94),0,$QF94,$QG94,$QF94+$QG94))</f>
        <v/>
      </c>
      <c r="QJ94" s="161">
        <f>IF(OR($ND94=0,$NJ94=0),"",INDEX($AI$2:$AN$41,($NJ94-1)*4+IF($MS94=0,1,IF($MS94&lt;=5,2,IF($MS94=6,3,4))),1+MIN(5,$QH94))&amp;INDEX($AO$2:$AT$41,($NJ94-1)*4+IF($MS94=0,1,IF($MS94&lt;=5,2,IF($MS94=6,3,4))),1+MIN(5,$QI94))&amp;IF(INDEX($AE$2:$AE$11,$NJ94)=1,IF(COUNTIF($RK94:$RN94,"Mais Um")&gt;0," · +"&amp;COUNTIF($RK94:$RN94,"Mais Um")&amp;IF(COUNTIF($RK94:$RN94,"Mais Um")&gt;1," alvos"," alvo"),"")&amp;IF(COUNTIF($RK94:$RN94,"Rajada")&gt;0,IF($MS94=0,"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IFERROR(MATCH($MU95,$V$2:$V$11,0),0)</f>
        <v/>
      </c>
      <c r="NK95" s="161">
        <f>IFERROR(VLOOKUP(SUBSTITUTE(SUBSTITUTE(SUBSTITUTE($MX95,"~","~~"),"*","~*"),"?","~?"),'DADOS_MELHORIAS'!$AG$2:$AL$113,2,FALSE),"")</f>
        <v/>
      </c>
      <c r="NL95" s="161">
        <f>IFERROR(VLOOKUP(SUBSTITUTE(SUBSTITUTE(SUBSTITUTE($MY95,"~","~~"),"*","~*"),"?","~?"),'DADOS_MELHORIAS'!$AG$2:$AL$113,2,FALSE),"")</f>
        <v/>
      </c>
      <c r="NM95" s="161">
        <f>IFERROR(VLOOKUP(SUBSTITUTE(SUBSTITUTE(SUBSTITUTE($MZ95,"~","~~"),"*","~*"),"?","~?"),'DADOS_MELHORIAS'!$AG$2:$AL$113,2,FALSE),"")</f>
        <v/>
      </c>
      <c r="NN95" s="161">
        <f>IFERROR(VLOOKUP(SUBSTITUTE(SUBSTITUTE(SUBSTITUTE($NA95,"~","~~"),"*","~*"),"?","~?"),'DADOS_MELHORIAS'!$AG$2:$AL$113,2,FALSE),"")</f>
        <v/>
      </c>
      <c r="NO95" s="161">
        <f>IFERROR(VLOOKUP(SUBSTITUTE(SUBSTITUTE(SUBSTITUTE($MX95,"~","~~"),"*","~*"),"?","~?"),'DADOS_MELHORIAS'!$AG$2:$AL$113,3,FALSE),0)</f>
        <v/>
      </c>
      <c r="NP95" s="161">
        <f>IFERROR(VLOOKUP(SUBSTITUTE(SUBSTITUTE(SUBSTITUTE($MY95,"~","~~"),"*","~*"),"?","~?"),'DADOS_MELHORIAS'!$AG$2:$AL$113,3,FALSE),0)</f>
        <v/>
      </c>
      <c r="NQ95" s="161">
        <f>IFERROR(VLOOKUP(SUBSTITUTE(SUBSTITUTE(SUBSTITUTE($MZ95,"~","~~"),"*","~*"),"?","~?"),'DADOS_MELHORIAS'!$AG$2:$AL$113,3,FALSE),0)</f>
        <v/>
      </c>
      <c r="NR95" s="161">
        <f>IFERROR(VLOOKUP(SUBSTITUTE(SUBSTITUTE(SUBSTITUTE($NA95,"~","~~"),"*","~*"),"?","~?"),'DADOS_MELHORIAS'!$AG$2:$AL$113,3,FALSE),0)</f>
        <v/>
      </c>
      <c r="NS95" s="161">
        <f>IF($MS95=0,0,IF($NJ95=0,0,INDEX($X$2:$X$11,$NJ95)))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IF($NJ95=0,0,IF(INDEX($W$2:$W$11,$NJ95)="",0,IF((COUNTIF(INDEX($EL$2:$EP$13,$MO95,0),INDEX($W$2:$W$11,$NJ95))+COUNTIF(INDEX($QV$2:$QY$13,$MO95,0),INDEX($W$2:$W$11,$NJ95)))=0,1,0)))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1">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f>
        <v/>
      </c>
      <c r="OE95" s="161">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1">
        <f>IF($NJ95=0,0,INDEX($Y$2:$Y$11,$NJ95))</f>
        <v/>
      </c>
      <c r="OG95" s="161">
        <f>IF($NJ95=0,0,INDEX($Z$2:$Z$11,$NJ95))</f>
        <v/>
      </c>
      <c r="OH95" s="161">
        <f>IF($NJ95=0,0,INDEX($AB$2:$AB$11,$NJ95))</f>
        <v/>
      </c>
      <c r="OI95" s="161">
        <f>IFERROR(VLOOKUP(SUBSTITUTE(SUBSTITUTE(SUBSTITUTE($NB95,"~","~~"),"*","~*"),"?","~?"),'DADOS_RESTRICOES'!$M$2:$Q$54,3,FALSE),0)</f>
        <v/>
      </c>
      <c r="OJ95" s="161">
        <f>IFERROR(VLOOKUP(SUBSTITUTE(SUBSTITUTE(SUBSTITUTE($NC95,"~","~~"),"*","~*"),"?","~?"),'DADOS_RESTRICOES'!$M$2:$Q$54,3,FALSE),0)</f>
        <v/>
      </c>
      <c r="OK95" s="161">
        <f>IFERROR(VLOOKUP(SUBSTITUTE(SUBSTITUTE(SUBSTITUTE($NB95,"~","~~"),"*","~*"),"?","~?"),'DADOS_RESTRICOES'!$M$2:$Q$54,2,FALSE),"")</f>
        <v/>
      </c>
      <c r="OL95" s="161">
        <f>IFERROR(VLOOKUP(SUBSTITUTE(SUBSTITUTE(SUBSTITUTE($NC95,"~","~~"),"*","~*"),"?","~?"),'DADOS_RESTRICOES'!$M$2:$Q$54,2,FALSE),"")</f>
        <v/>
      </c>
      <c r="OM95" s="161">
        <f>COUNTIF($NS95:$NW95,1)</f>
        <v/>
      </c>
      <c r="ON95" s="161">
        <f>COUNTIF($NS95:$NW95,2)</f>
        <v/>
      </c>
      <c r="OO95" s="161">
        <f>COUNTIF($NS95:$NW95,3)</f>
        <v/>
      </c>
      <c r="OP95" s="161">
        <f>COUNTIF($NS95:$NW95,4)</f>
        <v/>
      </c>
      <c r="OQ95" s="161">
        <f>COUNTIF($NS95:$NW95,5)</f>
        <v/>
      </c>
      <c r="OR95" s="161">
        <f>COUNTIF($NS95:$NW95,6)</f>
        <v/>
      </c>
      <c r="OS95" s="161">
        <f>COUNTIF($OI95:$OJ95,1)</f>
        <v/>
      </c>
      <c r="OT95" s="161">
        <f>COUNTIF($OI95:$OJ95,2)+$OF95</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IF($MS95=0,0,(IF(COUNTIF($RK95:$RN95,"Salto")&gt;0,1,0)+IF(COUNTIF($RK95:$RN95,"Queima")&gt;0,1,0)+IF(COUNTIF($RK95:$RN95,"Estilhaço")&gt;0,1,0))*FLOOR($PD95/2,1))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dela",IF(COUNTIF($OK95:$OL95,"Atrasar")&gt;0,"Sua Ação Completa",IF(COUNTIF($RK95:$RN95,"Rápido")&gt;0,"Sua Bônus",IF(COUNTIF($RK95:$RN95,"Reação")&gt;0,"Sua Reação","Sua Padrão")))&amp;" + a básica dela"&amp;IF(COUNTIF($RK95:$RN95,"Reação")&gt;0," e a coletiva","")&amp;IF(COUNTIF($OK95:$OL95,"Carregar")&gt;0," · em dois turnos","")))</f>
        <v/>
      </c>
      <c r="QC95" s="161">
        <f>IF($MW95&lt;&gt;"",$MW95,IF($NJ95=0,"",INDEX($AA$2:$AA$11,$NJ95)))</f>
        <v/>
      </c>
      <c r="QD95" s="161">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COUNTIF($RK95:$RN95,"Longe")+3*COUNTIF($RK95:$RN95,"Muito Longe")</f>
        <v/>
      </c>
      <c r="QG95" s="161">
        <f>COUNTIF($RK95:$RN95,"Maior")+3*COUNTIF($RK95:$RN95,"Muito Maior")</f>
        <v/>
      </c>
      <c r="QH95" s="161">
        <f>IF($NJ95=0,0,CHOOSE(1+INDEX($AC$2:$AC$11,$NJ95),0,$QF95,$QG95,$QF95+$QG95))</f>
        <v/>
      </c>
      <c r="QI95" s="161">
        <f>IF($NJ95=0,0,CHOOSE(1+INDEX($AD$2:$AD$11,$NJ95),0,$QF95,$QG95,$QF95+$QG95))</f>
        <v/>
      </c>
      <c r="QJ95" s="161">
        <f>IF(OR($ND95=0,$NJ95=0),"",INDEX($AI$2:$AN$41,($NJ95-1)*4+IF($MS95=0,1,IF($MS95&lt;=5,2,IF($MS95=6,3,4))),1+MIN(5,$QH95))&amp;INDEX($AO$2:$AT$41,($NJ95-1)*4+IF($MS95=0,1,IF($MS95&lt;=5,2,IF($MS95=6,3,4))),1+MIN(5,$QI95))&amp;IF(INDEX($AE$2:$AE$11,$NJ95)=1,IF(COUNTIF($RK95:$RN95,"Mais Um")&gt;0," · +"&amp;COUNTIF($RK95:$RN95,"Mais Um")&amp;IF(COUNTIF($RK95:$RN95,"Mais Um")&gt;1," alvos"," alvo"),"")&amp;IF(COUNTIF($RK95:$RN95,"Rajada")&gt;0,IF($MS95=0,"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IFERROR(MATCH($MU96,$V$2:$V$11,0),0)</f>
        <v/>
      </c>
      <c r="NK96" s="161">
        <f>IFERROR(VLOOKUP(SUBSTITUTE(SUBSTITUTE(SUBSTITUTE($MX96,"~","~~"),"*","~*"),"?","~?"),'DADOS_MELHORIAS'!$AG$2:$AL$113,2,FALSE),"")</f>
        <v/>
      </c>
      <c r="NL96" s="161">
        <f>IFERROR(VLOOKUP(SUBSTITUTE(SUBSTITUTE(SUBSTITUTE($MY96,"~","~~"),"*","~*"),"?","~?"),'DADOS_MELHORIAS'!$AG$2:$AL$113,2,FALSE),"")</f>
        <v/>
      </c>
      <c r="NM96" s="161">
        <f>IFERROR(VLOOKUP(SUBSTITUTE(SUBSTITUTE(SUBSTITUTE($MZ96,"~","~~"),"*","~*"),"?","~?"),'DADOS_MELHORIAS'!$AG$2:$AL$113,2,FALSE),"")</f>
        <v/>
      </c>
      <c r="NN96" s="161">
        <f>IFERROR(VLOOKUP(SUBSTITUTE(SUBSTITUTE(SUBSTITUTE($NA96,"~","~~"),"*","~*"),"?","~?"),'DADOS_MELHORIAS'!$AG$2:$AL$113,2,FALSE),"")</f>
        <v/>
      </c>
      <c r="NO96" s="161">
        <f>IFERROR(VLOOKUP(SUBSTITUTE(SUBSTITUTE(SUBSTITUTE($MX96,"~","~~"),"*","~*"),"?","~?"),'DADOS_MELHORIAS'!$AG$2:$AL$113,3,FALSE),0)</f>
        <v/>
      </c>
      <c r="NP96" s="161">
        <f>IFERROR(VLOOKUP(SUBSTITUTE(SUBSTITUTE(SUBSTITUTE($MY96,"~","~~"),"*","~*"),"?","~?"),'DADOS_MELHORIAS'!$AG$2:$AL$113,3,FALSE),0)</f>
        <v/>
      </c>
      <c r="NQ96" s="161">
        <f>IFERROR(VLOOKUP(SUBSTITUTE(SUBSTITUTE(SUBSTITUTE($MZ96,"~","~~"),"*","~*"),"?","~?"),'DADOS_MELHORIAS'!$AG$2:$AL$113,3,FALSE),0)</f>
        <v/>
      </c>
      <c r="NR96" s="161">
        <f>IFERROR(VLOOKUP(SUBSTITUTE(SUBSTITUTE(SUBSTITUTE($NA96,"~","~~"),"*","~*"),"?","~?"),'DADOS_MELHORIAS'!$AG$2:$AL$113,3,FALSE),0)</f>
        <v/>
      </c>
      <c r="NS96" s="161">
        <f>IF($MS96=0,0,IF($NJ96=0,0,INDEX($X$2:$X$11,$NJ96)))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IF($NJ96=0,0,IF(INDEX($W$2:$W$11,$NJ96)="",0,IF((COUNTIF(INDEX($EL$2:$EP$13,$MO96,0),INDEX($W$2:$W$11,$NJ96))+COUNTIF(INDEX($QV$2:$QY$13,$MO96,0),INDEX($W$2:$W$11,$NJ96)))=0,1,0)))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1">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f>
        <v/>
      </c>
      <c r="OE96" s="161">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1">
        <f>IF($NJ96=0,0,INDEX($Y$2:$Y$11,$NJ96))</f>
        <v/>
      </c>
      <c r="OG96" s="161">
        <f>IF($NJ96=0,0,INDEX($Z$2:$Z$11,$NJ96))</f>
        <v/>
      </c>
      <c r="OH96" s="161">
        <f>IF($NJ96=0,0,INDEX($AB$2:$AB$11,$NJ96))</f>
        <v/>
      </c>
      <c r="OI96" s="161">
        <f>IFERROR(VLOOKUP(SUBSTITUTE(SUBSTITUTE(SUBSTITUTE($NB96,"~","~~"),"*","~*"),"?","~?"),'DADOS_RESTRICOES'!$M$2:$Q$54,3,FALSE),0)</f>
        <v/>
      </c>
      <c r="OJ96" s="161">
        <f>IFERROR(VLOOKUP(SUBSTITUTE(SUBSTITUTE(SUBSTITUTE($NC96,"~","~~"),"*","~*"),"?","~?"),'DADOS_RESTRICOES'!$M$2:$Q$54,3,FALSE),0)</f>
        <v/>
      </c>
      <c r="OK96" s="161">
        <f>IFERROR(VLOOKUP(SUBSTITUTE(SUBSTITUTE(SUBSTITUTE($NB96,"~","~~"),"*","~*"),"?","~?"),'DADOS_RESTRICOES'!$M$2:$Q$54,2,FALSE),"")</f>
        <v/>
      </c>
      <c r="OL96" s="161">
        <f>IFERROR(VLOOKUP(SUBSTITUTE(SUBSTITUTE(SUBSTITUTE($NC96,"~","~~"),"*","~*"),"?","~?"),'DADOS_RESTRICOES'!$M$2:$Q$54,2,FALSE),"")</f>
        <v/>
      </c>
      <c r="OM96" s="161">
        <f>COUNTIF($NS96:$NW96,1)</f>
        <v/>
      </c>
      <c r="ON96" s="161">
        <f>COUNTIF($NS96:$NW96,2)</f>
        <v/>
      </c>
      <c r="OO96" s="161">
        <f>COUNTIF($NS96:$NW96,3)</f>
        <v/>
      </c>
      <c r="OP96" s="161">
        <f>COUNTIF($NS96:$NW96,4)</f>
        <v/>
      </c>
      <c r="OQ96" s="161">
        <f>COUNTIF($NS96:$NW96,5)</f>
        <v/>
      </c>
      <c r="OR96" s="161">
        <f>COUNTIF($NS96:$NW96,6)</f>
        <v/>
      </c>
      <c r="OS96" s="161">
        <f>COUNTIF($OI96:$OJ96,1)</f>
        <v/>
      </c>
      <c r="OT96" s="161">
        <f>COUNTIF($OI96:$OJ96,2)+$OF96</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IF($MS96=0,0,(IF(COUNTIF($RK96:$RN96,"Salto")&gt;0,1,0)+IF(COUNTIF($RK96:$RN96,"Queima")&gt;0,1,0)+IF(COUNTIF($RK96:$RN96,"Estilhaço")&gt;0,1,0))*FLOOR($PD96/2,1))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dela",IF(COUNTIF($OK96:$OL96,"Atrasar")&gt;0,"Sua Ação Completa",IF(COUNTIF($RK96:$RN96,"Rápido")&gt;0,"Sua Bônus",IF(COUNTIF($RK96:$RN96,"Reação")&gt;0,"Sua Reação","Sua Padrão")))&amp;" + a básica dela"&amp;IF(COUNTIF($RK96:$RN96,"Reação")&gt;0," e a coletiva","")&amp;IF(COUNTIF($OK96:$OL96,"Carregar")&gt;0," · em dois turnos","")))</f>
        <v/>
      </c>
      <c r="QC96" s="161">
        <f>IF($MW96&lt;&gt;"",$MW96,IF($NJ96=0,"",INDEX($AA$2:$AA$11,$NJ96)))</f>
        <v/>
      </c>
      <c r="QD96" s="161">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COUNTIF($RK96:$RN96,"Longe")+3*COUNTIF($RK96:$RN96,"Muito Longe")</f>
        <v/>
      </c>
      <c r="QG96" s="161">
        <f>COUNTIF($RK96:$RN96,"Maior")+3*COUNTIF($RK96:$RN96,"Muito Maior")</f>
        <v/>
      </c>
      <c r="QH96" s="161">
        <f>IF($NJ96=0,0,CHOOSE(1+INDEX($AC$2:$AC$11,$NJ96),0,$QF96,$QG96,$QF96+$QG96))</f>
        <v/>
      </c>
      <c r="QI96" s="161">
        <f>IF($NJ96=0,0,CHOOSE(1+INDEX($AD$2:$AD$11,$NJ96),0,$QF96,$QG96,$QF96+$QG96))</f>
        <v/>
      </c>
      <c r="QJ96" s="161">
        <f>IF(OR($ND96=0,$NJ96=0),"",INDEX($AI$2:$AN$41,($NJ96-1)*4+IF($MS96=0,1,IF($MS96&lt;=5,2,IF($MS96=6,3,4))),1+MIN(5,$QH96))&amp;INDEX($AO$2:$AT$41,($NJ96-1)*4+IF($MS96=0,1,IF($MS96&lt;=5,2,IF($MS96=6,3,4))),1+MIN(5,$QI96))&amp;IF(INDEX($AE$2:$AE$11,$NJ96)=1,IF(COUNTIF($RK96:$RN96,"Mais Um")&gt;0," · +"&amp;COUNTIF($RK96:$RN96,"Mais Um")&amp;IF(COUNTIF($RK96:$RN96,"Mais Um")&gt;1," alvos"," alvo"),"")&amp;IF(COUNTIF($RK96:$RN96,"Rajada")&gt;0,IF($MS96=0,"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IFERROR(MATCH($MU97,$V$2:$V$11,0),0)</f>
        <v/>
      </c>
      <c r="NK97" s="161">
        <f>IFERROR(VLOOKUP(SUBSTITUTE(SUBSTITUTE(SUBSTITUTE($MX97,"~","~~"),"*","~*"),"?","~?"),'DADOS_MELHORIAS'!$AG$2:$AL$113,2,FALSE),"")</f>
        <v/>
      </c>
      <c r="NL97" s="161">
        <f>IFERROR(VLOOKUP(SUBSTITUTE(SUBSTITUTE(SUBSTITUTE($MY97,"~","~~"),"*","~*"),"?","~?"),'DADOS_MELHORIAS'!$AG$2:$AL$113,2,FALSE),"")</f>
        <v/>
      </c>
      <c r="NM97" s="161">
        <f>IFERROR(VLOOKUP(SUBSTITUTE(SUBSTITUTE(SUBSTITUTE($MZ97,"~","~~"),"*","~*"),"?","~?"),'DADOS_MELHORIAS'!$AG$2:$AL$113,2,FALSE),"")</f>
        <v/>
      </c>
      <c r="NN97" s="161">
        <f>IFERROR(VLOOKUP(SUBSTITUTE(SUBSTITUTE(SUBSTITUTE($NA97,"~","~~"),"*","~*"),"?","~?"),'DADOS_MELHORIAS'!$AG$2:$AL$113,2,FALSE),"")</f>
        <v/>
      </c>
      <c r="NO97" s="161">
        <f>IFERROR(VLOOKUP(SUBSTITUTE(SUBSTITUTE(SUBSTITUTE($MX97,"~","~~"),"*","~*"),"?","~?"),'DADOS_MELHORIAS'!$AG$2:$AL$113,3,FALSE),0)</f>
        <v/>
      </c>
      <c r="NP97" s="161">
        <f>IFERROR(VLOOKUP(SUBSTITUTE(SUBSTITUTE(SUBSTITUTE($MY97,"~","~~"),"*","~*"),"?","~?"),'DADOS_MELHORIAS'!$AG$2:$AL$113,3,FALSE),0)</f>
        <v/>
      </c>
      <c r="NQ97" s="161">
        <f>IFERROR(VLOOKUP(SUBSTITUTE(SUBSTITUTE(SUBSTITUTE($MZ97,"~","~~"),"*","~*"),"?","~?"),'DADOS_MELHORIAS'!$AG$2:$AL$113,3,FALSE),0)</f>
        <v/>
      </c>
      <c r="NR97" s="161">
        <f>IFERROR(VLOOKUP(SUBSTITUTE(SUBSTITUTE(SUBSTITUTE($NA97,"~","~~"),"*","~*"),"?","~?"),'DADOS_MELHORIAS'!$AG$2:$AL$113,3,FALSE),0)</f>
        <v/>
      </c>
      <c r="NS97" s="161">
        <f>IF($MS97=0,0,IF($NJ97=0,0,INDEX($X$2:$X$11,$NJ97)))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IF($NJ97=0,0,IF(INDEX($W$2:$W$11,$NJ97)="",0,IF((COUNTIF(INDEX($EL$2:$EP$13,$MO97,0),INDEX($W$2:$W$11,$NJ97))+COUNTIF(INDEX($QV$2:$QY$13,$MO97,0),INDEX($W$2:$W$11,$NJ97)))=0,1,0)))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1">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f>
        <v/>
      </c>
      <c r="OE97" s="161">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1">
        <f>IF($NJ97=0,0,INDEX($Y$2:$Y$11,$NJ97))</f>
        <v/>
      </c>
      <c r="OG97" s="161">
        <f>IF($NJ97=0,0,INDEX($Z$2:$Z$11,$NJ97))</f>
        <v/>
      </c>
      <c r="OH97" s="161">
        <f>IF($NJ97=0,0,INDEX($AB$2:$AB$11,$NJ97))</f>
        <v/>
      </c>
      <c r="OI97" s="161">
        <f>IFERROR(VLOOKUP(SUBSTITUTE(SUBSTITUTE(SUBSTITUTE($NB97,"~","~~"),"*","~*"),"?","~?"),'DADOS_RESTRICOES'!$M$2:$Q$54,3,FALSE),0)</f>
        <v/>
      </c>
      <c r="OJ97" s="161">
        <f>IFERROR(VLOOKUP(SUBSTITUTE(SUBSTITUTE(SUBSTITUTE($NC97,"~","~~"),"*","~*"),"?","~?"),'DADOS_RESTRICOES'!$M$2:$Q$54,3,FALSE),0)</f>
        <v/>
      </c>
      <c r="OK97" s="161">
        <f>IFERROR(VLOOKUP(SUBSTITUTE(SUBSTITUTE(SUBSTITUTE($NB97,"~","~~"),"*","~*"),"?","~?"),'DADOS_RESTRICOES'!$M$2:$Q$54,2,FALSE),"")</f>
        <v/>
      </c>
      <c r="OL97" s="161">
        <f>IFERROR(VLOOKUP(SUBSTITUTE(SUBSTITUTE(SUBSTITUTE($NC97,"~","~~"),"*","~*"),"?","~?"),'DADOS_RESTRICOES'!$M$2:$Q$54,2,FALSE),"")</f>
        <v/>
      </c>
      <c r="OM97" s="161">
        <f>COUNTIF($NS97:$NW97,1)</f>
        <v/>
      </c>
      <c r="ON97" s="161">
        <f>COUNTIF($NS97:$NW97,2)</f>
        <v/>
      </c>
      <c r="OO97" s="161">
        <f>COUNTIF($NS97:$NW97,3)</f>
        <v/>
      </c>
      <c r="OP97" s="161">
        <f>COUNTIF($NS97:$NW97,4)</f>
        <v/>
      </c>
      <c r="OQ97" s="161">
        <f>COUNTIF($NS97:$NW97,5)</f>
        <v/>
      </c>
      <c r="OR97" s="161">
        <f>COUNTIF($NS97:$NW97,6)</f>
        <v/>
      </c>
      <c r="OS97" s="161">
        <f>COUNTIF($OI97:$OJ97,1)</f>
        <v/>
      </c>
      <c r="OT97" s="161">
        <f>COUNTIF($OI97:$OJ97,2)+$OF97</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IF($MS97=0,0,(IF(COUNTIF($RK97:$RN97,"Salto")&gt;0,1,0)+IF(COUNTIF($RK97:$RN97,"Queima")&gt;0,1,0)+IF(COUNTIF($RK97:$RN97,"Estilhaço")&gt;0,1,0))*FLOOR($PD97/2,1))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dela",IF(COUNTIF($OK97:$OL97,"Atrasar")&gt;0,"Sua Ação Completa",IF(COUNTIF($RK97:$RN97,"Rápido")&gt;0,"Sua Bônus",IF(COUNTIF($RK97:$RN97,"Reação")&gt;0,"Sua Reação","Sua Padrão")))&amp;" + a básica dela"&amp;IF(COUNTIF($RK97:$RN97,"Reação")&gt;0," e a coletiva","")&amp;IF(COUNTIF($OK97:$OL97,"Carregar")&gt;0," · em dois turnos","")))</f>
        <v/>
      </c>
      <c r="QC97" s="161">
        <f>IF($MW97&lt;&gt;"",$MW97,IF($NJ97=0,"",INDEX($AA$2:$AA$11,$NJ97)))</f>
        <v/>
      </c>
      <c r="QD97" s="161">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COUNTIF($RK97:$RN97,"Longe")+3*COUNTIF($RK97:$RN97,"Muito Longe")</f>
        <v/>
      </c>
      <c r="QG97" s="161">
        <f>COUNTIF($RK97:$RN97,"Maior")+3*COUNTIF($RK97:$RN97,"Muito Maior")</f>
        <v/>
      </c>
      <c r="QH97" s="161">
        <f>IF($NJ97=0,0,CHOOSE(1+INDEX($AC$2:$AC$11,$NJ97),0,$QF97,$QG97,$QF97+$QG97))</f>
        <v/>
      </c>
      <c r="QI97" s="161">
        <f>IF($NJ97=0,0,CHOOSE(1+INDEX($AD$2:$AD$11,$NJ97),0,$QF97,$QG97,$QF97+$QG97))</f>
        <v/>
      </c>
      <c r="QJ97" s="161">
        <f>IF(OR($ND97=0,$NJ97=0),"",INDEX($AI$2:$AN$41,($NJ97-1)*4+IF($MS97=0,1,IF($MS97&lt;=5,2,IF($MS97=6,3,4))),1+MIN(5,$QH97))&amp;INDEX($AO$2:$AT$41,($NJ97-1)*4+IF($MS97=0,1,IF($MS97&lt;=5,2,IF($MS97=6,3,4))),1+MIN(5,$QI97))&amp;IF(INDEX($AE$2:$AE$11,$NJ97)=1,IF(COUNTIF($RK97:$RN97,"Mais Um")&gt;0," · +"&amp;COUNTIF($RK97:$RN97,"Mais Um")&amp;IF(COUNTIF($RK97:$RN97,"Mais Um")&gt;1," alvos"," alvo"),"")&amp;IF(COUNTIF($RK97:$RN97,"Rajada")&gt;0,IF($MS97=0,"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IFERROR(MATCH($MU98,$V$2:$V$11,0),0)</f>
        <v/>
      </c>
      <c r="NK98" s="161">
        <f>IFERROR(VLOOKUP(SUBSTITUTE(SUBSTITUTE(SUBSTITUTE($MX98,"~","~~"),"*","~*"),"?","~?"),'DADOS_MELHORIAS'!$AG$2:$AL$113,2,FALSE),"")</f>
        <v/>
      </c>
      <c r="NL98" s="161">
        <f>IFERROR(VLOOKUP(SUBSTITUTE(SUBSTITUTE(SUBSTITUTE($MY98,"~","~~"),"*","~*"),"?","~?"),'DADOS_MELHORIAS'!$AG$2:$AL$113,2,FALSE),"")</f>
        <v/>
      </c>
      <c r="NM98" s="161">
        <f>IFERROR(VLOOKUP(SUBSTITUTE(SUBSTITUTE(SUBSTITUTE($MZ98,"~","~~"),"*","~*"),"?","~?"),'DADOS_MELHORIAS'!$AG$2:$AL$113,2,FALSE),"")</f>
        <v/>
      </c>
      <c r="NN98" s="161">
        <f>IFERROR(VLOOKUP(SUBSTITUTE(SUBSTITUTE(SUBSTITUTE($NA98,"~","~~"),"*","~*"),"?","~?"),'DADOS_MELHORIAS'!$AG$2:$AL$113,2,FALSE),"")</f>
        <v/>
      </c>
      <c r="NO98" s="161">
        <f>IFERROR(VLOOKUP(SUBSTITUTE(SUBSTITUTE(SUBSTITUTE($MX98,"~","~~"),"*","~*"),"?","~?"),'DADOS_MELHORIAS'!$AG$2:$AL$113,3,FALSE),0)</f>
        <v/>
      </c>
      <c r="NP98" s="161">
        <f>IFERROR(VLOOKUP(SUBSTITUTE(SUBSTITUTE(SUBSTITUTE($MY98,"~","~~"),"*","~*"),"?","~?"),'DADOS_MELHORIAS'!$AG$2:$AL$113,3,FALSE),0)</f>
        <v/>
      </c>
      <c r="NQ98" s="161">
        <f>IFERROR(VLOOKUP(SUBSTITUTE(SUBSTITUTE(SUBSTITUTE($MZ98,"~","~~"),"*","~*"),"?","~?"),'DADOS_MELHORIAS'!$AG$2:$AL$113,3,FALSE),0)</f>
        <v/>
      </c>
      <c r="NR98" s="161">
        <f>IFERROR(VLOOKUP(SUBSTITUTE(SUBSTITUTE(SUBSTITUTE($NA98,"~","~~"),"*","~*"),"?","~?"),'DADOS_MELHORIAS'!$AG$2:$AL$113,3,FALSE),0)</f>
        <v/>
      </c>
      <c r="NS98" s="161">
        <f>IF($MS98=0,0,IF($NJ98=0,0,INDEX($X$2:$X$11,$NJ98)))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IF($NJ98=0,0,IF(INDEX($W$2:$W$11,$NJ98)="",0,IF((COUNTIF(INDEX($EL$2:$EP$13,$MO98,0),INDEX($W$2:$W$11,$NJ98))+COUNTIF(INDEX($QV$2:$QY$13,$MO98,0),INDEX($W$2:$W$11,$NJ98)))=0,1,0)))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1">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f>
        <v/>
      </c>
      <c r="OE98" s="161">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1">
        <f>IF($NJ98=0,0,INDEX($Y$2:$Y$11,$NJ98))</f>
        <v/>
      </c>
      <c r="OG98" s="161">
        <f>IF($NJ98=0,0,INDEX($Z$2:$Z$11,$NJ98))</f>
        <v/>
      </c>
      <c r="OH98" s="161">
        <f>IF($NJ98=0,0,INDEX($AB$2:$AB$11,$NJ98))</f>
        <v/>
      </c>
      <c r="OI98" s="161">
        <f>IFERROR(VLOOKUP(SUBSTITUTE(SUBSTITUTE(SUBSTITUTE($NB98,"~","~~"),"*","~*"),"?","~?"),'DADOS_RESTRICOES'!$M$2:$Q$54,3,FALSE),0)</f>
        <v/>
      </c>
      <c r="OJ98" s="161">
        <f>IFERROR(VLOOKUP(SUBSTITUTE(SUBSTITUTE(SUBSTITUTE($NC98,"~","~~"),"*","~*"),"?","~?"),'DADOS_RESTRICOES'!$M$2:$Q$54,3,FALSE),0)</f>
        <v/>
      </c>
      <c r="OK98" s="161">
        <f>IFERROR(VLOOKUP(SUBSTITUTE(SUBSTITUTE(SUBSTITUTE($NB98,"~","~~"),"*","~*"),"?","~?"),'DADOS_RESTRICOES'!$M$2:$Q$54,2,FALSE),"")</f>
        <v/>
      </c>
      <c r="OL98" s="161">
        <f>IFERROR(VLOOKUP(SUBSTITUTE(SUBSTITUTE(SUBSTITUTE($NC98,"~","~~"),"*","~*"),"?","~?"),'DADOS_RESTRICOES'!$M$2:$Q$54,2,FALSE),"")</f>
        <v/>
      </c>
      <c r="OM98" s="161">
        <f>COUNTIF($NS98:$NW98,1)</f>
        <v/>
      </c>
      <c r="ON98" s="161">
        <f>COUNTIF($NS98:$NW98,2)</f>
        <v/>
      </c>
      <c r="OO98" s="161">
        <f>COUNTIF($NS98:$NW98,3)</f>
        <v/>
      </c>
      <c r="OP98" s="161">
        <f>COUNTIF($NS98:$NW98,4)</f>
        <v/>
      </c>
      <c r="OQ98" s="161">
        <f>COUNTIF($NS98:$NW98,5)</f>
        <v/>
      </c>
      <c r="OR98" s="161">
        <f>COUNTIF($NS98:$NW98,6)</f>
        <v/>
      </c>
      <c r="OS98" s="161">
        <f>COUNTIF($OI98:$OJ98,1)</f>
        <v/>
      </c>
      <c r="OT98" s="161">
        <f>COUNTIF($OI98:$OJ98,2)+$OF98</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IF($MS98=0,0,(IF(COUNTIF($RK98:$RN98,"Salto")&gt;0,1,0)+IF(COUNTIF($RK98:$RN98,"Queima")&gt;0,1,0)+IF(COUNTIF($RK98:$RN98,"Estilhaço")&gt;0,1,0))*FLOOR($PD98/2,1))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dela",IF(COUNTIF($OK98:$OL98,"Atrasar")&gt;0,"Sua Ação Completa",IF(COUNTIF($RK98:$RN98,"Rápido")&gt;0,"Sua Bônus",IF(COUNTIF($RK98:$RN98,"Reação")&gt;0,"Sua Reação","Sua Padrão")))&amp;" + a básica dela"&amp;IF(COUNTIF($RK98:$RN98,"Reação")&gt;0," e a coletiva","")&amp;IF(COUNTIF($OK98:$OL98,"Carregar")&gt;0," · em dois turnos","")))</f>
        <v/>
      </c>
      <c r="QC98" s="161">
        <f>IF($MW98&lt;&gt;"",$MW98,IF($NJ98=0,"",INDEX($AA$2:$AA$11,$NJ98)))</f>
        <v/>
      </c>
      <c r="QD98" s="161">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COUNTIF($RK98:$RN98,"Longe")+3*COUNTIF($RK98:$RN98,"Muito Longe")</f>
        <v/>
      </c>
      <c r="QG98" s="161">
        <f>COUNTIF($RK98:$RN98,"Maior")+3*COUNTIF($RK98:$RN98,"Muito Maior")</f>
        <v/>
      </c>
      <c r="QH98" s="161">
        <f>IF($NJ98=0,0,CHOOSE(1+INDEX($AC$2:$AC$11,$NJ98),0,$QF98,$QG98,$QF98+$QG98))</f>
        <v/>
      </c>
      <c r="QI98" s="161">
        <f>IF($NJ98=0,0,CHOOSE(1+INDEX($AD$2:$AD$11,$NJ98),0,$QF98,$QG98,$QF98+$QG98))</f>
        <v/>
      </c>
      <c r="QJ98" s="161">
        <f>IF(OR($ND98=0,$NJ98=0),"",INDEX($AI$2:$AN$41,($NJ98-1)*4+IF($MS98=0,1,IF($MS98&lt;=5,2,IF($MS98=6,3,4))),1+MIN(5,$QH98))&amp;INDEX($AO$2:$AT$41,($NJ98-1)*4+IF($MS98=0,1,IF($MS98&lt;=5,2,IF($MS98=6,3,4))),1+MIN(5,$QI98))&amp;IF(INDEX($AE$2:$AE$11,$NJ98)=1,IF(COUNTIF($RK98:$RN98,"Mais Um")&gt;0," · +"&amp;COUNTIF($RK98:$RN98,"Mais Um")&amp;IF(COUNTIF($RK98:$RN98,"Mais Um")&gt;1," alvos"," alvo"),"")&amp;IF(COUNTIF($RK98:$RN98,"Rajada")&gt;0,IF($MS98=0,"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IFERROR(MATCH($MU99,$V$2:$V$11,0),0)</f>
        <v/>
      </c>
      <c r="NK99" s="161">
        <f>IFERROR(VLOOKUP(SUBSTITUTE(SUBSTITUTE(SUBSTITUTE($MX99,"~","~~"),"*","~*"),"?","~?"),'DADOS_MELHORIAS'!$AG$2:$AL$113,2,FALSE),"")</f>
        <v/>
      </c>
      <c r="NL99" s="161">
        <f>IFERROR(VLOOKUP(SUBSTITUTE(SUBSTITUTE(SUBSTITUTE($MY99,"~","~~"),"*","~*"),"?","~?"),'DADOS_MELHORIAS'!$AG$2:$AL$113,2,FALSE),"")</f>
        <v/>
      </c>
      <c r="NM99" s="161">
        <f>IFERROR(VLOOKUP(SUBSTITUTE(SUBSTITUTE(SUBSTITUTE($MZ99,"~","~~"),"*","~*"),"?","~?"),'DADOS_MELHORIAS'!$AG$2:$AL$113,2,FALSE),"")</f>
        <v/>
      </c>
      <c r="NN99" s="161">
        <f>IFERROR(VLOOKUP(SUBSTITUTE(SUBSTITUTE(SUBSTITUTE($NA99,"~","~~"),"*","~*"),"?","~?"),'DADOS_MELHORIAS'!$AG$2:$AL$113,2,FALSE),"")</f>
        <v/>
      </c>
      <c r="NO99" s="161">
        <f>IFERROR(VLOOKUP(SUBSTITUTE(SUBSTITUTE(SUBSTITUTE($MX99,"~","~~"),"*","~*"),"?","~?"),'DADOS_MELHORIAS'!$AG$2:$AL$113,3,FALSE),0)</f>
        <v/>
      </c>
      <c r="NP99" s="161">
        <f>IFERROR(VLOOKUP(SUBSTITUTE(SUBSTITUTE(SUBSTITUTE($MY99,"~","~~"),"*","~*"),"?","~?"),'DADOS_MELHORIAS'!$AG$2:$AL$113,3,FALSE),0)</f>
        <v/>
      </c>
      <c r="NQ99" s="161">
        <f>IFERROR(VLOOKUP(SUBSTITUTE(SUBSTITUTE(SUBSTITUTE($MZ99,"~","~~"),"*","~*"),"?","~?"),'DADOS_MELHORIAS'!$AG$2:$AL$113,3,FALSE),0)</f>
        <v/>
      </c>
      <c r="NR99" s="161">
        <f>IFERROR(VLOOKUP(SUBSTITUTE(SUBSTITUTE(SUBSTITUTE($NA99,"~","~~"),"*","~*"),"?","~?"),'DADOS_MELHORIAS'!$AG$2:$AL$113,3,FALSE),0)</f>
        <v/>
      </c>
      <c r="NS99" s="161">
        <f>IF($MS99=0,0,IF($NJ99=0,0,INDEX($X$2:$X$11,$NJ99)))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IF($NJ99=0,0,IF(INDEX($W$2:$W$11,$NJ99)="",0,IF((COUNTIF(INDEX($EL$2:$EP$13,$MO99,0),INDEX($W$2:$W$11,$NJ99))+COUNTIF(INDEX($QV$2:$QY$13,$MO99,0),INDEX($W$2:$W$11,$NJ99)))=0,1,0)))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1">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f>
        <v/>
      </c>
      <c r="OE99" s="161">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1">
        <f>IF($NJ99=0,0,INDEX($Y$2:$Y$11,$NJ99))</f>
        <v/>
      </c>
      <c r="OG99" s="161">
        <f>IF($NJ99=0,0,INDEX($Z$2:$Z$11,$NJ99))</f>
        <v/>
      </c>
      <c r="OH99" s="161">
        <f>IF($NJ99=0,0,INDEX($AB$2:$AB$11,$NJ99))</f>
        <v/>
      </c>
      <c r="OI99" s="161">
        <f>IFERROR(VLOOKUP(SUBSTITUTE(SUBSTITUTE(SUBSTITUTE($NB99,"~","~~"),"*","~*"),"?","~?"),'DADOS_RESTRICOES'!$M$2:$Q$54,3,FALSE),0)</f>
        <v/>
      </c>
      <c r="OJ99" s="161">
        <f>IFERROR(VLOOKUP(SUBSTITUTE(SUBSTITUTE(SUBSTITUTE($NC99,"~","~~"),"*","~*"),"?","~?"),'DADOS_RESTRICOES'!$M$2:$Q$54,3,FALSE),0)</f>
        <v/>
      </c>
      <c r="OK99" s="161">
        <f>IFERROR(VLOOKUP(SUBSTITUTE(SUBSTITUTE(SUBSTITUTE($NB99,"~","~~"),"*","~*"),"?","~?"),'DADOS_RESTRICOES'!$M$2:$Q$54,2,FALSE),"")</f>
        <v/>
      </c>
      <c r="OL99" s="161">
        <f>IFERROR(VLOOKUP(SUBSTITUTE(SUBSTITUTE(SUBSTITUTE($NC99,"~","~~"),"*","~*"),"?","~?"),'DADOS_RESTRICOES'!$M$2:$Q$54,2,FALSE),"")</f>
        <v/>
      </c>
      <c r="OM99" s="161">
        <f>COUNTIF($NS99:$NW99,1)</f>
        <v/>
      </c>
      <c r="ON99" s="161">
        <f>COUNTIF($NS99:$NW99,2)</f>
        <v/>
      </c>
      <c r="OO99" s="161">
        <f>COUNTIF($NS99:$NW99,3)</f>
        <v/>
      </c>
      <c r="OP99" s="161">
        <f>COUNTIF($NS99:$NW99,4)</f>
        <v/>
      </c>
      <c r="OQ99" s="161">
        <f>COUNTIF($NS99:$NW99,5)</f>
        <v/>
      </c>
      <c r="OR99" s="161">
        <f>COUNTIF($NS99:$NW99,6)</f>
        <v/>
      </c>
      <c r="OS99" s="161">
        <f>COUNTIF($OI99:$OJ99,1)</f>
        <v/>
      </c>
      <c r="OT99" s="161">
        <f>COUNTIF($OI99:$OJ99,2)+$OF99</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IF($MS99=0,0,(IF(COUNTIF($RK99:$RN99,"Salto")&gt;0,1,0)+IF(COUNTIF($RK99:$RN99,"Queima")&gt;0,1,0)+IF(COUNTIF($RK99:$RN99,"Estilhaço")&gt;0,1,0))*FLOOR($PD99/2,1))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dela",IF(COUNTIF($OK99:$OL99,"Atrasar")&gt;0,"Sua Ação Completa",IF(COUNTIF($RK99:$RN99,"Rápido")&gt;0,"Sua Bônus",IF(COUNTIF($RK99:$RN99,"Reação")&gt;0,"Sua Reação","Sua Padrão")))&amp;" + a básica dela"&amp;IF(COUNTIF($RK99:$RN99,"Reação")&gt;0," e a coletiva","")&amp;IF(COUNTIF($OK99:$OL99,"Carregar")&gt;0," · em dois turnos","")))</f>
        <v/>
      </c>
      <c r="QC99" s="161">
        <f>IF($MW99&lt;&gt;"",$MW99,IF($NJ99=0,"",INDEX($AA$2:$AA$11,$NJ99)))</f>
        <v/>
      </c>
      <c r="QD99" s="161">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COUNTIF($RK99:$RN99,"Longe")+3*COUNTIF($RK99:$RN99,"Muito Longe")</f>
        <v/>
      </c>
      <c r="QG99" s="161">
        <f>COUNTIF($RK99:$RN99,"Maior")+3*COUNTIF($RK99:$RN99,"Muito Maior")</f>
        <v/>
      </c>
      <c r="QH99" s="161">
        <f>IF($NJ99=0,0,CHOOSE(1+INDEX($AC$2:$AC$11,$NJ99),0,$QF99,$QG99,$QF99+$QG99))</f>
        <v/>
      </c>
      <c r="QI99" s="161">
        <f>IF($NJ99=0,0,CHOOSE(1+INDEX($AD$2:$AD$11,$NJ99),0,$QF99,$QG99,$QF99+$QG99))</f>
        <v/>
      </c>
      <c r="QJ99" s="161">
        <f>IF(OR($ND99=0,$NJ99=0),"",INDEX($AI$2:$AN$41,($NJ99-1)*4+IF($MS99=0,1,IF($MS99&lt;=5,2,IF($MS99=6,3,4))),1+MIN(5,$QH99))&amp;INDEX($AO$2:$AT$41,($NJ99-1)*4+IF($MS99=0,1,IF($MS99&lt;=5,2,IF($MS99=6,3,4))),1+MIN(5,$QI99))&amp;IF(INDEX($AE$2:$AE$11,$NJ99)=1,IF(COUNTIF($RK99:$RN99,"Mais Um")&gt;0," · +"&amp;COUNTIF($RK99:$RN99,"Mais Um")&amp;IF(COUNTIF($RK99:$RN99,"Mais Um")&gt;1," alvos"," alvo"),"")&amp;IF(COUNTIF($RK99:$RN99,"Rajada")&gt;0,IF($MS99=0,"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IFERROR(MATCH($MU100,$V$2:$V$11,0),0)</f>
        <v/>
      </c>
      <c r="NK100" s="161">
        <f>IFERROR(VLOOKUP(SUBSTITUTE(SUBSTITUTE(SUBSTITUTE($MX100,"~","~~"),"*","~*"),"?","~?"),'DADOS_MELHORIAS'!$AG$2:$AL$113,2,FALSE),"")</f>
        <v/>
      </c>
      <c r="NL100" s="161">
        <f>IFERROR(VLOOKUP(SUBSTITUTE(SUBSTITUTE(SUBSTITUTE($MY100,"~","~~"),"*","~*"),"?","~?"),'DADOS_MELHORIAS'!$AG$2:$AL$113,2,FALSE),"")</f>
        <v/>
      </c>
      <c r="NM100" s="161">
        <f>IFERROR(VLOOKUP(SUBSTITUTE(SUBSTITUTE(SUBSTITUTE($MZ100,"~","~~"),"*","~*"),"?","~?"),'DADOS_MELHORIAS'!$AG$2:$AL$113,2,FALSE),"")</f>
        <v/>
      </c>
      <c r="NN100" s="161">
        <f>IFERROR(VLOOKUP(SUBSTITUTE(SUBSTITUTE(SUBSTITUTE($NA100,"~","~~"),"*","~*"),"?","~?"),'DADOS_MELHORIAS'!$AG$2:$AL$113,2,FALSE),"")</f>
        <v/>
      </c>
      <c r="NO100" s="161">
        <f>IFERROR(VLOOKUP(SUBSTITUTE(SUBSTITUTE(SUBSTITUTE($MX100,"~","~~"),"*","~*"),"?","~?"),'DADOS_MELHORIAS'!$AG$2:$AL$113,3,FALSE),0)</f>
        <v/>
      </c>
      <c r="NP100" s="161">
        <f>IFERROR(VLOOKUP(SUBSTITUTE(SUBSTITUTE(SUBSTITUTE($MY100,"~","~~"),"*","~*"),"?","~?"),'DADOS_MELHORIAS'!$AG$2:$AL$113,3,FALSE),0)</f>
        <v/>
      </c>
      <c r="NQ100" s="161">
        <f>IFERROR(VLOOKUP(SUBSTITUTE(SUBSTITUTE(SUBSTITUTE($MZ100,"~","~~"),"*","~*"),"?","~?"),'DADOS_MELHORIAS'!$AG$2:$AL$113,3,FALSE),0)</f>
        <v/>
      </c>
      <c r="NR100" s="161">
        <f>IFERROR(VLOOKUP(SUBSTITUTE(SUBSTITUTE(SUBSTITUTE($NA100,"~","~~"),"*","~*"),"?","~?"),'DADOS_MELHORIAS'!$AG$2:$AL$113,3,FALSE),0)</f>
        <v/>
      </c>
      <c r="NS100" s="161">
        <f>IF($MS100=0,0,IF($NJ100=0,0,INDEX($X$2:$X$11,$NJ100)))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IF($NJ100=0,0,IF(INDEX($W$2:$W$11,$NJ100)="",0,IF((COUNTIF(INDEX($EL$2:$EP$13,$MO100,0),INDEX($W$2:$W$11,$NJ100))+COUNTIF(INDEX($QV$2:$QY$13,$MO100,0),INDEX($W$2:$W$11,$NJ100)))=0,1,0)))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1">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f>
        <v/>
      </c>
      <c r="OE100" s="161">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1">
        <f>IF($NJ100=0,0,INDEX($Y$2:$Y$11,$NJ100))</f>
        <v/>
      </c>
      <c r="OG100" s="161">
        <f>IF($NJ100=0,0,INDEX($Z$2:$Z$11,$NJ100))</f>
        <v/>
      </c>
      <c r="OH100" s="161">
        <f>IF($NJ100=0,0,INDEX($AB$2:$AB$11,$NJ100))</f>
        <v/>
      </c>
      <c r="OI100" s="161">
        <f>IFERROR(VLOOKUP(SUBSTITUTE(SUBSTITUTE(SUBSTITUTE($NB100,"~","~~"),"*","~*"),"?","~?"),'DADOS_RESTRICOES'!$M$2:$Q$54,3,FALSE),0)</f>
        <v/>
      </c>
      <c r="OJ100" s="161">
        <f>IFERROR(VLOOKUP(SUBSTITUTE(SUBSTITUTE(SUBSTITUTE($NC100,"~","~~"),"*","~*"),"?","~?"),'DADOS_RESTRICOES'!$M$2:$Q$54,3,FALSE),0)</f>
        <v/>
      </c>
      <c r="OK100" s="161">
        <f>IFERROR(VLOOKUP(SUBSTITUTE(SUBSTITUTE(SUBSTITUTE($NB100,"~","~~"),"*","~*"),"?","~?"),'DADOS_RESTRICOES'!$M$2:$Q$54,2,FALSE),"")</f>
        <v/>
      </c>
      <c r="OL100" s="161">
        <f>IFERROR(VLOOKUP(SUBSTITUTE(SUBSTITUTE(SUBSTITUTE($NC100,"~","~~"),"*","~*"),"?","~?"),'DADOS_RESTRICOES'!$M$2:$Q$54,2,FALSE),"")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f>
        <v/>
      </c>
      <c r="OT100" s="161">
        <f>COUNTIF($OI100:$OJ100,2)+$OF100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IF($MS100=0,0,(IF(COUNTIF($RK100:$RN100,"Salto")&gt;0,1,0)+IF(COUNTIF($RK100:$RN100,"Queima")&gt;0,1,0)+IF(COUNTIF($RK100:$RN100,"Estilhaço")&gt;0,1,0))*FLOOR($PD100/2,1))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dela",IF(COUNTIF($OK100:$OL100,"Atrasar")&gt;0,"Sua Ação Completa",IF(COUNTIF($RK100:$RN100,"Rápido")&gt;0,"Sua Bônus",IF(COUNTIF($RK100:$RN100,"Reação")&gt;0,"Sua Reação","Sua Padrão")))&amp;" + a básica dela"&amp;IF(COUNTIF($RK100:$RN100,"Reação")&gt;0," e a coletiva","")&amp;IF(COUNTIF($OK100:$OL100,"Carregar")&gt;0," · em dois turnos","")))</f>
        <v/>
      </c>
      <c r="QC100" s="161">
        <f>IF($MW100&lt;&gt;"",$MW100,IF($NJ100=0,"",INDEX($AA$2:$AA$11,$NJ100)))</f>
        <v/>
      </c>
      <c r="QD100" s="161">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COUNTIF($RK100:$RN100,"Longe")+3*COUNTIF($RK100:$RN100,"Muito Longe")</f>
        <v/>
      </c>
      <c r="QG100" s="161">
        <f>COUNTIF($RK100:$RN100,"Maior")+3*COUNTIF($RK100:$RN100,"Muito Maior")</f>
        <v/>
      </c>
      <c r="QH100" s="161">
        <f>IF($NJ100=0,0,CHOOSE(1+INDEX($AC$2:$AC$11,$NJ100),0,$QF100,$QG100,$QF100+$QG100))</f>
        <v/>
      </c>
      <c r="QI100" s="161">
        <f>IF($NJ100=0,0,CHOOSE(1+INDEX($AD$2:$AD$11,$NJ100),0,$QF100,$QG100,$QF100+$QG100))</f>
        <v/>
      </c>
      <c r="QJ100" s="161">
        <f>IF(OR($ND100=0,$NJ100=0),"",INDEX($AI$2:$AN$41,($NJ100-1)*4+IF($MS100=0,1,IF($MS100&lt;=5,2,IF($MS100=6,3,4))),1+MIN(5,$QH100))&amp;INDEX($AO$2:$AT$41,($NJ100-1)*4+IF($MS100=0,1,IF($MS100&lt;=5,2,IF($MS100=6,3,4))),1+MIN(5,$QI100))&amp;IF(INDEX($AE$2:$AE$11,$NJ100)=1,IF(COUNTIF($RK100:$RN100,"Mais Um")&gt;0," · +"&amp;COUNTIF($RK100:$RN100,"Mais Um")&amp;IF(COUNTIF($RK100:$RN100,"Mais Um")&gt;1," alvos"," alvo"),"")&amp;IF(COUNTIF($RK100:$RN100,"Rajada")&gt;0,IF($MS100=0,"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IFERROR(MATCH($MU101,$V$2:$V$11,0),0)</f>
        <v/>
      </c>
      <c r="NK101" s="161">
        <f>IFERROR(VLOOKUP(SUBSTITUTE(SUBSTITUTE(SUBSTITUTE($MX101,"~","~~"),"*","~*"),"?","~?"),'DADOS_MELHORIAS'!$AG$2:$AL$113,2,FALSE),"")</f>
        <v/>
      </c>
      <c r="NL101" s="161">
        <f>IFERROR(VLOOKUP(SUBSTITUTE(SUBSTITUTE(SUBSTITUTE($MY101,"~","~~"),"*","~*"),"?","~?"),'DADOS_MELHORIAS'!$AG$2:$AL$113,2,FALSE),"")</f>
        <v/>
      </c>
      <c r="NM101" s="161">
        <f>IFERROR(VLOOKUP(SUBSTITUTE(SUBSTITUTE(SUBSTITUTE($MZ101,"~","~~"),"*","~*"),"?","~?"),'DADOS_MELHORIAS'!$AG$2:$AL$113,2,FALSE),"")</f>
        <v/>
      </c>
      <c r="NN101" s="161">
        <f>IFERROR(VLOOKUP(SUBSTITUTE(SUBSTITUTE(SUBSTITUTE($NA101,"~","~~"),"*","~*"),"?","~?"),'DADOS_MELHORIAS'!$AG$2:$AL$113,2,FALSE),"")</f>
        <v/>
      </c>
      <c r="NO101" s="161">
        <f>IFERROR(VLOOKUP(SUBSTITUTE(SUBSTITUTE(SUBSTITUTE($MX101,"~","~~"),"*","~*"),"?","~?"),'DADOS_MELHORIAS'!$AG$2:$AL$113,3,FALSE),0)</f>
        <v/>
      </c>
      <c r="NP101" s="161">
        <f>IFERROR(VLOOKUP(SUBSTITUTE(SUBSTITUTE(SUBSTITUTE($MY101,"~","~~"),"*","~*"),"?","~?"),'DADOS_MELHORIAS'!$AG$2:$AL$113,3,FALSE),0)</f>
        <v/>
      </c>
      <c r="NQ101" s="161">
        <f>IFERROR(VLOOKUP(SUBSTITUTE(SUBSTITUTE(SUBSTITUTE($MZ101,"~","~~"),"*","~*"),"?","~?"),'DADOS_MELHORIAS'!$AG$2:$AL$113,3,FALSE),0)</f>
        <v/>
      </c>
      <c r="NR101" s="161">
        <f>IFERROR(VLOOKUP(SUBSTITUTE(SUBSTITUTE(SUBSTITUTE($NA101,"~","~~"),"*","~*"),"?","~?"),'DADOS_MELHORIAS'!$AG$2:$AL$113,3,FALSE),0)</f>
        <v/>
      </c>
      <c r="NS101" s="161">
        <f>IF($MS101=0,0,IF($NJ101=0,0,INDEX($X$2:$X$11,$NJ101)))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IF($NJ101=0,0,IF(INDEX($W$2:$W$11,$NJ101)="",0,IF((COUNTIF(INDEX($EL$2:$EP$13,$MO101,0),INDEX($W$2:$W$11,$NJ101))+COUNTIF(INDEX($QV$2:$QY$13,$MO101,0),INDEX($W$2:$W$11,$NJ101)))=0,1,0)))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1">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f>
        <v/>
      </c>
      <c r="OE101" s="161">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1">
        <f>IF($NJ101=0,0,INDEX($Y$2:$Y$11,$NJ101))</f>
        <v/>
      </c>
      <c r="OG101" s="161">
        <f>IF($NJ101=0,0,INDEX($Z$2:$Z$11,$NJ101))</f>
        <v/>
      </c>
      <c r="OH101" s="161">
        <f>IF($NJ101=0,0,INDEX($AB$2:$AB$11,$NJ101))</f>
        <v/>
      </c>
      <c r="OI101" s="161">
        <f>IFERROR(VLOOKUP(SUBSTITUTE(SUBSTITUTE(SUBSTITUTE($NB101,"~","~~"),"*","~*"),"?","~?"),'DADOS_RESTRICOES'!$M$2:$Q$54,3,FALSE),0)</f>
        <v/>
      </c>
      <c r="OJ101" s="161">
        <f>IFERROR(VLOOKUP(SUBSTITUTE(SUBSTITUTE(SUBSTITUTE($NC101,"~","~~"),"*","~*"),"?","~?"),'DADOS_RESTRICOES'!$M$2:$Q$54,3,FALSE),0)</f>
        <v/>
      </c>
      <c r="OK101" s="161">
        <f>IFERROR(VLOOKUP(SUBSTITUTE(SUBSTITUTE(SUBSTITUTE($NB101,"~","~~"),"*","~*"),"?","~?"),'DADOS_RESTRICOES'!$M$2:$Q$54,2,FALSE),"")</f>
        <v/>
      </c>
      <c r="OL101" s="161">
        <f>IFERROR(VLOOKUP(SUBSTITUTE(SUBSTITUTE(SUBSTITUTE($NC101,"~","~~"),"*","~*"),"?","~?"),'DADOS_RESTRICOES'!$M$2:$Q$54,2,FALSE),"")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f>
        <v/>
      </c>
      <c r="OT101" s="161">
        <f>COUNTIF($OI101:$OJ101,2)+$OF101</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IF($MS101=0,0,(IF(COUNTIF($RK101:$RN101,"Salto")&gt;0,1,0)+IF(COUNTIF($RK101:$RN101,"Queima")&gt;0,1,0)+IF(COUNTIF($RK101:$RN101,"Estilhaço")&gt;0,1,0))*FLOOR($PD101/2,1))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dela",IF(COUNTIF($OK101:$OL101,"Atrasar")&gt;0,"Sua Ação Completa",IF(COUNTIF($RK101:$RN101,"Rápido")&gt;0,"Sua Bônus",IF(COUNTIF($RK101:$RN101,"Reação")&gt;0,"Sua Reação","Sua Padrão")))&amp;" + a básica dela"&amp;IF(COUNTIF($RK101:$RN101,"Reação")&gt;0," e a coletiva","")&amp;IF(COUNTIF($OK101:$OL101,"Carregar")&gt;0," · em dois turnos","")))</f>
        <v/>
      </c>
      <c r="QC101" s="161">
        <f>IF($MW101&lt;&gt;"",$MW101,IF($NJ101=0,"",INDEX($AA$2:$AA$11,$NJ101)))</f>
        <v/>
      </c>
      <c r="QD101" s="161">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COUNTIF($RK101:$RN101,"Longe")+3*COUNTIF($RK101:$RN101,"Muito Longe")</f>
        <v/>
      </c>
      <c r="QG101" s="161">
        <f>COUNTIF($RK101:$RN101,"Maior")+3*COUNTIF($RK101:$RN101,"Muito Maior")</f>
        <v/>
      </c>
      <c r="QH101" s="161">
        <f>IF($NJ101=0,0,CHOOSE(1+INDEX($AC$2:$AC$11,$NJ101),0,$QF101,$QG101,$QF101+$QG101))</f>
        <v/>
      </c>
      <c r="QI101" s="161">
        <f>IF($NJ101=0,0,CHOOSE(1+INDEX($AD$2:$AD$11,$NJ101),0,$QF101,$QG101,$QF101+$QG101))</f>
        <v/>
      </c>
      <c r="QJ101" s="161">
        <f>IF(OR($ND101=0,$NJ101=0),"",INDEX($AI$2:$AN$41,($NJ101-1)*4+IF($MS101=0,1,IF($MS101&lt;=5,2,IF($MS101=6,3,4))),1+MIN(5,$QH101))&amp;INDEX($AO$2:$AT$41,($NJ101-1)*4+IF($MS101=0,1,IF($MS101&lt;=5,2,IF($MS101=6,3,4))),1+MIN(5,$QI101))&amp;IF(INDEX($AE$2:$AE$11,$NJ101)=1,IF(COUNTIF($RK101:$RN101,"Mais Um")&gt;0," · +"&amp;COUNTIF($RK101:$RN101,"Mais Um")&amp;IF(COUNTIF($RK101:$RN101,"Mais Um")&gt;1," alvos"," alvo"),"")&amp;IF(COUNTIF($RK101:$RN101,"Rajada")&gt;0,IF($MS101=0,"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IFERROR(MATCH($MU102,$V$2:$V$11,0),0)</f>
        <v/>
      </c>
      <c r="NK102" s="161">
        <f>IFERROR(VLOOKUP(SUBSTITUTE(SUBSTITUTE(SUBSTITUTE($MX102,"~","~~"),"*","~*"),"?","~?"),'DADOS_MELHORIAS'!$AG$2:$AL$113,2,FALSE),"")</f>
        <v/>
      </c>
      <c r="NL102" s="161">
        <f>IFERROR(VLOOKUP(SUBSTITUTE(SUBSTITUTE(SUBSTITUTE($MY102,"~","~~"),"*","~*"),"?","~?"),'DADOS_MELHORIAS'!$AG$2:$AL$113,2,FALSE),"")</f>
        <v/>
      </c>
      <c r="NM102" s="161">
        <f>IFERROR(VLOOKUP(SUBSTITUTE(SUBSTITUTE(SUBSTITUTE($MZ102,"~","~~"),"*","~*"),"?","~?"),'DADOS_MELHORIAS'!$AG$2:$AL$113,2,FALSE),"")</f>
        <v/>
      </c>
      <c r="NN102" s="161">
        <f>IFERROR(VLOOKUP(SUBSTITUTE(SUBSTITUTE(SUBSTITUTE($NA102,"~","~~"),"*","~*"),"?","~?"),'DADOS_MELHORIAS'!$AG$2:$AL$113,2,FALSE),"")</f>
        <v/>
      </c>
      <c r="NO102" s="161">
        <f>IFERROR(VLOOKUP(SUBSTITUTE(SUBSTITUTE(SUBSTITUTE($MX102,"~","~~"),"*","~*"),"?","~?"),'DADOS_MELHORIAS'!$AG$2:$AL$113,3,FALSE),0)</f>
        <v/>
      </c>
      <c r="NP102" s="161">
        <f>IFERROR(VLOOKUP(SUBSTITUTE(SUBSTITUTE(SUBSTITUTE($MY102,"~","~~"),"*","~*"),"?","~?"),'DADOS_MELHORIAS'!$AG$2:$AL$113,3,FALSE),0)</f>
        <v/>
      </c>
      <c r="NQ102" s="161">
        <f>IFERROR(VLOOKUP(SUBSTITUTE(SUBSTITUTE(SUBSTITUTE($MZ102,"~","~~"),"*","~*"),"?","~?"),'DADOS_MELHORIAS'!$AG$2:$AL$113,3,FALSE),0)</f>
        <v/>
      </c>
      <c r="NR102" s="161">
        <f>IFERROR(VLOOKUP(SUBSTITUTE(SUBSTITUTE(SUBSTITUTE($NA102,"~","~~"),"*","~*"),"?","~?"),'DADOS_MELHORIAS'!$AG$2:$AL$113,3,FALSE),0)</f>
        <v/>
      </c>
      <c r="NS102" s="161">
        <f>IF($MS102=0,0,IF($NJ102=0,0,INDEX($X$2:$X$11,$NJ102)))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IF($NJ102=0,0,IF(INDEX($W$2:$W$11,$NJ102)="",0,IF((COUNTIF(INDEX($EL$2:$EP$13,$MO102,0),INDEX($W$2:$W$11,$NJ102))+COUNTIF(INDEX($QV$2:$QY$13,$MO102,0),INDEX($W$2:$W$11,$NJ102)))=0,1,0)))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1">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f>
        <v/>
      </c>
      <c r="OE102" s="161">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1">
        <f>IF($NJ102=0,0,INDEX($Y$2:$Y$11,$NJ102))</f>
        <v/>
      </c>
      <c r="OG102" s="161">
        <f>IF($NJ102=0,0,INDEX($Z$2:$Z$11,$NJ102))</f>
        <v/>
      </c>
      <c r="OH102" s="161">
        <f>IF($NJ102=0,0,INDEX($AB$2:$AB$11,$NJ102))</f>
        <v/>
      </c>
      <c r="OI102" s="161">
        <f>IFERROR(VLOOKUP(SUBSTITUTE(SUBSTITUTE(SUBSTITUTE($NB102,"~","~~"),"*","~*"),"?","~?"),'DADOS_RESTRICOES'!$M$2:$Q$54,3,FALSE),0)</f>
        <v/>
      </c>
      <c r="OJ102" s="161">
        <f>IFERROR(VLOOKUP(SUBSTITUTE(SUBSTITUTE(SUBSTITUTE($NC102,"~","~~"),"*","~*"),"?","~?"),'DADOS_RESTRICOES'!$M$2:$Q$54,3,FALSE),0)</f>
        <v/>
      </c>
      <c r="OK102" s="161">
        <f>IFERROR(VLOOKUP(SUBSTITUTE(SUBSTITUTE(SUBSTITUTE($NB102,"~","~~"),"*","~*"),"?","~?"),'DADOS_RESTRICOES'!$M$2:$Q$54,2,FALSE),"")</f>
        <v/>
      </c>
      <c r="OL102" s="161">
        <f>IFERROR(VLOOKUP(SUBSTITUTE(SUBSTITUTE(SUBSTITUTE($NC102,"~","~~"),"*","~*"),"?","~?"),'DADOS_RESTRICOES'!$M$2:$Q$54,2,FALSE),"")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f>
        <v/>
      </c>
      <c r="OT102" s="161">
        <f>COUNTIF($OI102:$OJ102,2)+$OF102</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IF($MS102=0,0,(IF(COUNTIF($RK102:$RN102,"Salto")&gt;0,1,0)+IF(COUNTIF($RK102:$RN102,"Queima")&gt;0,1,0)+IF(COUNTIF($RK102:$RN102,"Estilhaço")&gt;0,1,0))*FLOOR($PD102/2,1))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dela",IF(COUNTIF($OK102:$OL102,"Atrasar")&gt;0,"Sua Ação Completa",IF(COUNTIF($RK102:$RN102,"Rápido")&gt;0,"Sua Bônus",IF(COUNTIF($RK102:$RN102,"Reação")&gt;0,"Sua Reação","Sua Padrão")))&amp;" + a básica dela"&amp;IF(COUNTIF($RK102:$RN102,"Reação")&gt;0," e a coletiva","")&amp;IF(COUNTIF($OK102:$OL102,"Carregar")&gt;0," · em dois turnos","")))</f>
        <v/>
      </c>
      <c r="QC102" s="161">
        <f>IF($MW102&lt;&gt;"",$MW102,IF($NJ102=0,"",INDEX($AA$2:$AA$11,$NJ102)))</f>
        <v/>
      </c>
      <c r="QD102" s="161">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COUNTIF($RK102:$RN102,"Longe")+3*COUNTIF($RK102:$RN102,"Muito Longe")</f>
        <v/>
      </c>
      <c r="QG102" s="161">
        <f>COUNTIF($RK102:$RN102,"Maior")+3*COUNTIF($RK102:$RN102,"Muito Maior")</f>
        <v/>
      </c>
      <c r="QH102" s="161">
        <f>IF($NJ102=0,0,CHOOSE(1+INDEX($AC$2:$AC$11,$NJ102),0,$QF102,$QG102,$QF102+$QG102))</f>
        <v/>
      </c>
      <c r="QI102" s="161">
        <f>IF($NJ102=0,0,CHOOSE(1+INDEX($AD$2:$AD$11,$NJ102),0,$QF102,$QG102,$QF102+$QG102))</f>
        <v/>
      </c>
      <c r="QJ102" s="161">
        <f>IF(OR($ND102=0,$NJ102=0),"",INDEX($AI$2:$AN$41,($NJ102-1)*4+IF($MS102=0,1,IF($MS102&lt;=5,2,IF($MS102=6,3,4))),1+MIN(5,$QH102))&amp;INDEX($AO$2:$AT$41,($NJ102-1)*4+IF($MS102=0,1,IF($MS102&lt;=5,2,IF($MS102=6,3,4))),1+MIN(5,$QI102))&amp;IF(INDEX($AE$2:$AE$11,$NJ102)=1,IF(COUNTIF($RK102:$RN102,"Mais Um")&gt;0," · +"&amp;COUNTIF($RK102:$RN102,"Mais Um")&amp;IF(COUNTIF($RK102:$RN102,"Mais Um")&gt;1," alvos"," alvo"),"")&amp;IF(COUNTIF($RK102:$RN102,"Rajada")&gt;0,IF($MS102=0,"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IFERROR(MATCH($MU103,$V$2:$V$11,0),0)</f>
        <v/>
      </c>
      <c r="NK103" s="161">
        <f>IFERROR(VLOOKUP(SUBSTITUTE(SUBSTITUTE(SUBSTITUTE($MX103,"~","~~"),"*","~*"),"?","~?"),'DADOS_MELHORIAS'!$AG$2:$AL$113,2,FALSE),"")</f>
        <v/>
      </c>
      <c r="NL103" s="161">
        <f>IFERROR(VLOOKUP(SUBSTITUTE(SUBSTITUTE(SUBSTITUTE($MY103,"~","~~"),"*","~*"),"?","~?"),'DADOS_MELHORIAS'!$AG$2:$AL$113,2,FALSE),"")</f>
        <v/>
      </c>
      <c r="NM103" s="161">
        <f>IFERROR(VLOOKUP(SUBSTITUTE(SUBSTITUTE(SUBSTITUTE($MZ103,"~","~~"),"*","~*"),"?","~?"),'DADOS_MELHORIAS'!$AG$2:$AL$113,2,FALSE),"")</f>
        <v/>
      </c>
      <c r="NN103" s="161">
        <f>IFERROR(VLOOKUP(SUBSTITUTE(SUBSTITUTE(SUBSTITUTE($NA103,"~","~~"),"*","~*"),"?","~?"),'DADOS_MELHORIAS'!$AG$2:$AL$113,2,FALSE),"")</f>
        <v/>
      </c>
      <c r="NO103" s="161">
        <f>IFERROR(VLOOKUP(SUBSTITUTE(SUBSTITUTE(SUBSTITUTE($MX103,"~","~~"),"*","~*"),"?","~?"),'DADOS_MELHORIAS'!$AG$2:$AL$113,3,FALSE),0)</f>
        <v/>
      </c>
      <c r="NP103" s="161">
        <f>IFERROR(VLOOKUP(SUBSTITUTE(SUBSTITUTE(SUBSTITUTE($MY103,"~","~~"),"*","~*"),"?","~?"),'DADOS_MELHORIAS'!$AG$2:$AL$113,3,FALSE),0)</f>
        <v/>
      </c>
      <c r="NQ103" s="161">
        <f>IFERROR(VLOOKUP(SUBSTITUTE(SUBSTITUTE(SUBSTITUTE($MZ103,"~","~~"),"*","~*"),"?","~?"),'DADOS_MELHORIAS'!$AG$2:$AL$113,3,FALSE),0)</f>
        <v/>
      </c>
      <c r="NR103" s="161">
        <f>IFERROR(VLOOKUP(SUBSTITUTE(SUBSTITUTE(SUBSTITUTE($NA103,"~","~~"),"*","~*"),"?","~?"),'DADOS_MELHORIAS'!$AG$2:$AL$113,3,FALSE),0)</f>
        <v/>
      </c>
      <c r="NS103" s="161">
        <f>IF($MS103=0,0,IF($NJ103=0,0,INDEX($X$2:$X$11,$NJ103)))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IF($NJ103=0,0,IF(INDEX($W$2:$W$11,$NJ103)="",0,IF((COUNTIF(INDEX($EL$2:$EP$13,$MO103,0),INDEX($W$2:$W$11,$NJ103))+COUNTIF(INDEX($QV$2:$QY$13,$MO103,0),INDEX($W$2:$W$11,$NJ103)))=0,1,0)))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1">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f>
        <v/>
      </c>
      <c r="OE103" s="161">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1">
        <f>IF($NJ103=0,0,INDEX($Y$2:$Y$11,$NJ103))</f>
        <v/>
      </c>
      <c r="OG103" s="161">
        <f>IF($NJ103=0,0,INDEX($Z$2:$Z$11,$NJ103))</f>
        <v/>
      </c>
      <c r="OH103" s="161">
        <f>IF($NJ103=0,0,INDEX($AB$2:$AB$11,$NJ103))</f>
        <v/>
      </c>
      <c r="OI103" s="161">
        <f>IFERROR(VLOOKUP(SUBSTITUTE(SUBSTITUTE(SUBSTITUTE($NB103,"~","~~"),"*","~*"),"?","~?"),'DADOS_RESTRICOES'!$M$2:$Q$54,3,FALSE),0)</f>
        <v/>
      </c>
      <c r="OJ103" s="161">
        <f>IFERROR(VLOOKUP(SUBSTITUTE(SUBSTITUTE(SUBSTITUTE($NC103,"~","~~"),"*","~*"),"?","~?"),'DADOS_RESTRICOES'!$M$2:$Q$54,3,FALSE),0)</f>
        <v/>
      </c>
      <c r="OK103" s="161">
        <f>IFERROR(VLOOKUP(SUBSTITUTE(SUBSTITUTE(SUBSTITUTE($NB103,"~","~~"),"*","~*"),"?","~?"),'DADOS_RESTRICOES'!$M$2:$Q$54,2,FALSE),"")</f>
        <v/>
      </c>
      <c r="OL103" s="161">
        <f>IFERROR(VLOOKUP(SUBSTITUTE(SUBSTITUTE(SUBSTITUTE($NC103,"~","~~"),"*","~*"),"?","~?"),'DADOS_RESTRICOES'!$M$2:$Q$54,2,FALSE),"")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f>
        <v/>
      </c>
      <c r="OT103" s="161">
        <f>COUNTIF($OI103:$OJ103,2)+$OF103</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IF($MS103=0,0,(IF(COUNTIF($RK103:$RN103,"Salto")&gt;0,1,0)+IF(COUNTIF($RK103:$RN103,"Queima")&gt;0,1,0)+IF(COUNTIF($RK103:$RN103,"Estilhaço")&gt;0,1,0))*FLOOR($PD103/2,1))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dela",IF(COUNTIF($OK103:$OL103,"Atrasar")&gt;0,"Sua Ação Completa",IF(COUNTIF($RK103:$RN103,"Rápido")&gt;0,"Sua Bônus",IF(COUNTIF($RK103:$RN103,"Reação")&gt;0,"Sua Reação","Sua Padrão")))&amp;" + a básica dela"&amp;IF(COUNTIF($RK103:$RN103,"Reação")&gt;0," e a coletiva","")&amp;IF(COUNTIF($OK103:$OL103,"Carregar")&gt;0," · em dois turnos","")))</f>
        <v/>
      </c>
      <c r="QC103" s="161">
        <f>IF($MW103&lt;&gt;"",$MW103,IF($NJ103=0,"",INDEX($AA$2:$AA$11,$NJ103)))</f>
        <v/>
      </c>
      <c r="QD103" s="161">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COUNTIF($RK103:$RN103,"Longe")+3*COUNTIF($RK103:$RN103,"Muito Longe")</f>
        <v/>
      </c>
      <c r="QG103" s="161">
        <f>COUNTIF($RK103:$RN103,"Maior")+3*COUNTIF($RK103:$RN103,"Muito Maior")</f>
        <v/>
      </c>
      <c r="QH103" s="161">
        <f>IF($NJ103=0,0,CHOOSE(1+INDEX($AC$2:$AC$11,$NJ103),0,$QF103,$QG103,$QF103+$QG103))</f>
        <v/>
      </c>
      <c r="QI103" s="161">
        <f>IF($NJ103=0,0,CHOOSE(1+INDEX($AD$2:$AD$11,$NJ103),0,$QF103,$QG103,$QF103+$QG103))</f>
        <v/>
      </c>
      <c r="QJ103" s="161">
        <f>IF(OR($ND103=0,$NJ103=0),"",INDEX($AI$2:$AN$41,($NJ103-1)*4+IF($MS103=0,1,IF($MS103&lt;=5,2,IF($MS103=6,3,4))),1+MIN(5,$QH103))&amp;INDEX($AO$2:$AT$41,($NJ103-1)*4+IF($MS103=0,1,IF($MS103&lt;=5,2,IF($MS103=6,3,4))),1+MIN(5,$QI103))&amp;IF(INDEX($AE$2:$AE$11,$NJ103)=1,IF(COUNTIF($RK103:$RN103,"Mais Um")&gt;0," · +"&amp;COUNTIF($RK103:$RN103,"Mais Um")&amp;IF(COUNTIF($RK103:$RN103,"Mais Um")&gt;1," alvos"," alvo"),"")&amp;IF(COUNTIF($RK103:$RN103,"Rajada")&gt;0,IF($MS103=0,"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IFERROR(MATCH($MU104,$V$2:$V$11,0),0)</f>
        <v/>
      </c>
      <c r="NK104" s="161">
        <f>IFERROR(VLOOKUP(SUBSTITUTE(SUBSTITUTE(SUBSTITUTE($MX104,"~","~~"),"*","~*"),"?","~?"),'DADOS_MELHORIAS'!$AG$2:$AL$113,2,FALSE),"")</f>
        <v/>
      </c>
      <c r="NL104" s="161">
        <f>IFERROR(VLOOKUP(SUBSTITUTE(SUBSTITUTE(SUBSTITUTE($MY104,"~","~~"),"*","~*"),"?","~?"),'DADOS_MELHORIAS'!$AG$2:$AL$113,2,FALSE),"")</f>
        <v/>
      </c>
      <c r="NM104" s="161">
        <f>IFERROR(VLOOKUP(SUBSTITUTE(SUBSTITUTE(SUBSTITUTE($MZ104,"~","~~"),"*","~*"),"?","~?"),'DADOS_MELHORIAS'!$AG$2:$AL$113,2,FALSE),"")</f>
        <v/>
      </c>
      <c r="NN104" s="161">
        <f>IFERROR(VLOOKUP(SUBSTITUTE(SUBSTITUTE(SUBSTITUTE($NA104,"~","~~"),"*","~*"),"?","~?"),'DADOS_MELHORIAS'!$AG$2:$AL$113,2,FALSE),"")</f>
        <v/>
      </c>
      <c r="NO104" s="161">
        <f>IFERROR(VLOOKUP(SUBSTITUTE(SUBSTITUTE(SUBSTITUTE($MX104,"~","~~"),"*","~*"),"?","~?"),'DADOS_MELHORIAS'!$AG$2:$AL$113,3,FALSE),0)</f>
        <v/>
      </c>
      <c r="NP104" s="161">
        <f>IFERROR(VLOOKUP(SUBSTITUTE(SUBSTITUTE(SUBSTITUTE($MY104,"~","~~"),"*","~*"),"?","~?"),'DADOS_MELHORIAS'!$AG$2:$AL$113,3,FALSE),0)</f>
        <v/>
      </c>
      <c r="NQ104" s="161">
        <f>IFERROR(VLOOKUP(SUBSTITUTE(SUBSTITUTE(SUBSTITUTE($MZ104,"~","~~"),"*","~*"),"?","~?"),'DADOS_MELHORIAS'!$AG$2:$AL$113,3,FALSE),0)</f>
        <v/>
      </c>
      <c r="NR104" s="161">
        <f>IFERROR(VLOOKUP(SUBSTITUTE(SUBSTITUTE(SUBSTITUTE($NA104,"~","~~"),"*","~*"),"?","~?"),'DADOS_MELHORIAS'!$AG$2:$AL$113,3,FALSE),0)</f>
        <v/>
      </c>
      <c r="NS104" s="161">
        <f>IF($MS104=0,0,IF($NJ104=0,0,INDEX($X$2:$X$11,$NJ104)))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IF($NJ104=0,0,IF(INDEX($W$2:$W$11,$NJ104)="",0,IF((COUNTIF(INDEX($EL$2:$EP$13,$MO104,0),INDEX($W$2:$W$11,$NJ104))+COUNTIF(INDEX($QV$2:$QY$13,$MO104,0),INDEX($W$2:$W$11,$NJ104)))=0,1,0)))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1">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f>
        <v/>
      </c>
      <c r="OE104" s="161">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1">
        <f>IF($NJ104=0,0,INDEX($Y$2:$Y$11,$NJ104))</f>
        <v/>
      </c>
      <c r="OG104" s="161">
        <f>IF($NJ104=0,0,INDEX($Z$2:$Z$11,$NJ104))</f>
        <v/>
      </c>
      <c r="OH104" s="161">
        <f>IF($NJ104=0,0,INDEX($AB$2:$AB$11,$NJ104))</f>
        <v/>
      </c>
      <c r="OI104" s="161">
        <f>IFERROR(VLOOKUP(SUBSTITUTE(SUBSTITUTE(SUBSTITUTE($NB104,"~","~~"),"*","~*"),"?","~?"),'DADOS_RESTRICOES'!$M$2:$Q$54,3,FALSE),0)</f>
        <v/>
      </c>
      <c r="OJ104" s="161">
        <f>IFERROR(VLOOKUP(SUBSTITUTE(SUBSTITUTE(SUBSTITUTE($NC104,"~","~~"),"*","~*"),"?","~?"),'DADOS_RESTRICOES'!$M$2:$Q$54,3,FALSE),0)</f>
        <v/>
      </c>
      <c r="OK104" s="161">
        <f>IFERROR(VLOOKUP(SUBSTITUTE(SUBSTITUTE(SUBSTITUTE($NB104,"~","~~"),"*","~*"),"?","~?"),'DADOS_RESTRICOES'!$M$2:$Q$54,2,FALSE),"")</f>
        <v/>
      </c>
      <c r="OL104" s="161">
        <f>IFERROR(VLOOKUP(SUBSTITUTE(SUBSTITUTE(SUBSTITUTE($NC104,"~","~~"),"*","~*"),"?","~?"),'DADOS_RESTRICOES'!$M$2:$Q$54,2,FALSE),"")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f>
        <v/>
      </c>
      <c r="OT104" s="161">
        <f>COUNTIF($OI104:$OJ104,2)+$OF104</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IF($MS104=0,0,(IF(COUNTIF($RK104:$RN104,"Salto")&gt;0,1,0)+IF(COUNTIF($RK104:$RN104,"Queima")&gt;0,1,0)+IF(COUNTIF($RK104:$RN104,"Estilhaço")&gt;0,1,0))*FLOOR($PD104/2,1))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dela",IF(COUNTIF($OK104:$OL104,"Atrasar")&gt;0,"Sua Ação Completa",IF(COUNTIF($RK104:$RN104,"Rápido")&gt;0,"Sua Bônus",IF(COUNTIF($RK104:$RN104,"Reação")&gt;0,"Sua Reação","Sua Padrão")))&amp;" + a básica dela"&amp;IF(COUNTIF($RK104:$RN104,"Reação")&gt;0," e a coletiva","")&amp;IF(COUNTIF($OK104:$OL104,"Carregar")&gt;0," · em dois turnos","")))</f>
        <v/>
      </c>
      <c r="QC104" s="161">
        <f>IF($MW104&lt;&gt;"",$MW104,IF($NJ104=0,"",INDEX($AA$2:$AA$11,$NJ104)))</f>
        <v/>
      </c>
      <c r="QD104" s="161">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COUNTIF($RK104:$RN104,"Longe")+3*COUNTIF($RK104:$RN104,"Muito Longe")</f>
        <v/>
      </c>
      <c r="QG104" s="161">
        <f>COUNTIF($RK104:$RN104,"Maior")+3*COUNTIF($RK104:$RN104,"Muito Maior")</f>
        <v/>
      </c>
      <c r="QH104" s="161">
        <f>IF($NJ104=0,0,CHOOSE(1+INDEX($AC$2:$AC$11,$NJ104),0,$QF104,$QG104,$QF104+$QG104))</f>
        <v/>
      </c>
      <c r="QI104" s="161">
        <f>IF($NJ104=0,0,CHOOSE(1+INDEX($AD$2:$AD$11,$NJ104),0,$QF104,$QG104,$QF104+$QG104))</f>
        <v/>
      </c>
      <c r="QJ104" s="161">
        <f>IF(OR($ND104=0,$NJ104=0),"",INDEX($AI$2:$AN$41,($NJ104-1)*4+IF($MS104=0,1,IF($MS104&lt;=5,2,IF($MS104=6,3,4))),1+MIN(5,$QH104))&amp;INDEX($AO$2:$AT$41,($NJ104-1)*4+IF($MS104=0,1,IF($MS104&lt;=5,2,IF($MS104=6,3,4))),1+MIN(5,$QI104))&amp;IF(INDEX($AE$2:$AE$11,$NJ104)=1,IF(COUNTIF($RK104:$RN104,"Mais Um")&gt;0," · +"&amp;COUNTIF($RK104:$RN104,"Mais Um")&amp;IF(COUNTIF($RK104:$RN104,"Mais Um")&gt;1," alvos"," alvo"),"")&amp;IF(COUNTIF($RK104:$RN104,"Rajada")&gt;0,IF($MS104=0,"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IFERROR(MATCH($MU105,$V$2:$V$11,0),0)</f>
        <v/>
      </c>
      <c r="NK105" s="161">
        <f>IFERROR(VLOOKUP(SUBSTITUTE(SUBSTITUTE(SUBSTITUTE($MX105,"~","~~"),"*","~*"),"?","~?"),'DADOS_MELHORIAS'!$AG$2:$AL$113,2,FALSE),"")</f>
        <v/>
      </c>
      <c r="NL105" s="161">
        <f>IFERROR(VLOOKUP(SUBSTITUTE(SUBSTITUTE(SUBSTITUTE($MY105,"~","~~"),"*","~*"),"?","~?"),'DADOS_MELHORIAS'!$AG$2:$AL$113,2,FALSE),"")</f>
        <v/>
      </c>
      <c r="NM105" s="161">
        <f>IFERROR(VLOOKUP(SUBSTITUTE(SUBSTITUTE(SUBSTITUTE($MZ105,"~","~~"),"*","~*"),"?","~?"),'DADOS_MELHORIAS'!$AG$2:$AL$113,2,FALSE),"")</f>
        <v/>
      </c>
      <c r="NN105" s="161">
        <f>IFERROR(VLOOKUP(SUBSTITUTE(SUBSTITUTE(SUBSTITUTE($NA105,"~","~~"),"*","~*"),"?","~?"),'DADOS_MELHORIAS'!$AG$2:$AL$113,2,FALSE),"")</f>
        <v/>
      </c>
      <c r="NO105" s="161">
        <f>IFERROR(VLOOKUP(SUBSTITUTE(SUBSTITUTE(SUBSTITUTE($MX105,"~","~~"),"*","~*"),"?","~?"),'DADOS_MELHORIAS'!$AG$2:$AL$113,3,FALSE),0)</f>
        <v/>
      </c>
      <c r="NP105" s="161">
        <f>IFERROR(VLOOKUP(SUBSTITUTE(SUBSTITUTE(SUBSTITUTE($MY105,"~","~~"),"*","~*"),"?","~?"),'DADOS_MELHORIAS'!$AG$2:$AL$113,3,FALSE),0)</f>
        <v/>
      </c>
      <c r="NQ105" s="161">
        <f>IFERROR(VLOOKUP(SUBSTITUTE(SUBSTITUTE(SUBSTITUTE($MZ105,"~","~~"),"*","~*"),"?","~?"),'DADOS_MELHORIAS'!$AG$2:$AL$113,3,FALSE),0)</f>
        <v/>
      </c>
      <c r="NR105" s="161">
        <f>IFERROR(VLOOKUP(SUBSTITUTE(SUBSTITUTE(SUBSTITUTE($NA105,"~","~~"),"*","~*"),"?","~?"),'DADOS_MELHORIAS'!$AG$2:$AL$113,3,FALSE),0)</f>
        <v/>
      </c>
      <c r="NS105" s="161">
        <f>IF($MS105=0,0,IF($NJ105=0,0,INDEX($X$2:$X$11,$NJ105)))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IF($NJ105=0,0,IF(INDEX($W$2:$W$11,$NJ105)="",0,IF((COUNTIF(INDEX($EL$2:$EP$13,$MO105,0),INDEX($W$2:$W$11,$NJ105))+COUNTIF(INDEX($QV$2:$QY$13,$MO105,0),INDEX($W$2:$W$11,$NJ105)))=0,1,0)))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1">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f>
        <v/>
      </c>
      <c r="OE105" s="161">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1">
        <f>IF($NJ105=0,0,INDEX($Y$2:$Y$11,$NJ105))</f>
        <v/>
      </c>
      <c r="OG105" s="161">
        <f>IF($NJ105=0,0,INDEX($Z$2:$Z$11,$NJ105))</f>
        <v/>
      </c>
      <c r="OH105" s="161">
        <f>IF($NJ105=0,0,INDEX($AB$2:$AB$11,$NJ105))</f>
        <v/>
      </c>
      <c r="OI105" s="161">
        <f>IFERROR(VLOOKUP(SUBSTITUTE(SUBSTITUTE(SUBSTITUTE($NB105,"~","~~"),"*","~*"),"?","~?"),'DADOS_RESTRICOES'!$M$2:$Q$54,3,FALSE),0)</f>
        <v/>
      </c>
      <c r="OJ105" s="161">
        <f>IFERROR(VLOOKUP(SUBSTITUTE(SUBSTITUTE(SUBSTITUTE($NC105,"~","~~"),"*","~*"),"?","~?"),'DADOS_RESTRICOES'!$M$2:$Q$54,3,FALSE),0)</f>
        <v/>
      </c>
      <c r="OK105" s="161">
        <f>IFERROR(VLOOKUP(SUBSTITUTE(SUBSTITUTE(SUBSTITUTE($NB105,"~","~~"),"*","~*"),"?","~?"),'DADOS_RESTRICOES'!$M$2:$Q$54,2,FALSE),"")</f>
        <v/>
      </c>
      <c r="OL105" s="161">
        <f>IFERROR(VLOOKUP(SUBSTITUTE(SUBSTITUTE(SUBSTITUTE($NC105,"~","~~"),"*","~*"),"?","~?"),'DADOS_RESTRICOES'!$M$2:$Q$54,2,FALSE),"")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f>
        <v/>
      </c>
      <c r="OT105" s="161">
        <f>COUNTIF($OI105:$OJ105,2)+$OF105</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IF($MS105=0,0,(IF(COUNTIF($RK105:$RN105,"Salto")&gt;0,1,0)+IF(COUNTIF($RK105:$RN105,"Queima")&gt;0,1,0)+IF(COUNTIF($RK105:$RN105,"Estilhaço")&gt;0,1,0))*FLOOR($PD105/2,1))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dela",IF(COUNTIF($OK105:$OL105,"Atrasar")&gt;0,"Sua Ação Completa",IF(COUNTIF($RK105:$RN105,"Rápido")&gt;0,"Sua Bônus",IF(COUNTIF($RK105:$RN105,"Reação")&gt;0,"Sua Reação","Sua Padrão")))&amp;" + a básica dela"&amp;IF(COUNTIF($RK105:$RN105,"Reação")&gt;0," e a coletiva","")&amp;IF(COUNTIF($OK105:$OL105,"Carregar")&gt;0," · em dois turnos","")))</f>
        <v/>
      </c>
      <c r="QC105" s="161">
        <f>IF($MW105&lt;&gt;"",$MW105,IF($NJ105=0,"",INDEX($AA$2:$AA$11,$NJ105)))</f>
        <v/>
      </c>
      <c r="QD105" s="161">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COUNTIF($RK105:$RN105,"Longe")+3*COUNTIF($RK105:$RN105,"Muito Longe")</f>
        <v/>
      </c>
      <c r="QG105" s="161">
        <f>COUNTIF($RK105:$RN105,"Maior")+3*COUNTIF($RK105:$RN105,"Muito Maior")</f>
        <v/>
      </c>
      <c r="QH105" s="161">
        <f>IF($NJ105=0,0,CHOOSE(1+INDEX($AC$2:$AC$11,$NJ105),0,$QF105,$QG105,$QF105+$QG105))</f>
        <v/>
      </c>
      <c r="QI105" s="161">
        <f>IF($NJ105=0,0,CHOOSE(1+INDEX($AD$2:$AD$11,$NJ105),0,$QF105,$QG105,$QF105+$QG105))</f>
        <v/>
      </c>
      <c r="QJ105" s="161">
        <f>IF(OR($ND105=0,$NJ105=0),"",INDEX($AI$2:$AN$41,($NJ105-1)*4+IF($MS105=0,1,IF($MS105&lt;=5,2,IF($MS105=6,3,4))),1+MIN(5,$QH105))&amp;INDEX($AO$2:$AT$41,($NJ105-1)*4+IF($MS105=0,1,IF($MS105&lt;=5,2,IF($MS105=6,3,4))),1+MIN(5,$QI105))&amp;IF(INDEX($AE$2:$AE$11,$NJ105)=1,IF(COUNTIF($RK105:$RN105,"Mais Um")&gt;0," · +"&amp;COUNTIF($RK105:$RN105,"Mais Um")&amp;IF(COUNTIF($RK105:$RN105,"Mais Um")&gt;1," alvos"," alvo"),"")&amp;IF(COUNTIF($RK105:$RN105,"Rajada")&gt;0,IF($MS105=0,"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IFERROR(MATCH($MU106,$V$2:$V$11,0),0)</f>
        <v/>
      </c>
      <c r="NK106" s="161">
        <f>IFERROR(VLOOKUP(SUBSTITUTE(SUBSTITUTE(SUBSTITUTE($MX106,"~","~~"),"*","~*"),"?","~?"),'DADOS_MELHORIAS'!$AG$2:$AL$113,2,FALSE),"")</f>
        <v/>
      </c>
      <c r="NL106" s="161">
        <f>IFERROR(VLOOKUP(SUBSTITUTE(SUBSTITUTE(SUBSTITUTE($MY106,"~","~~"),"*","~*"),"?","~?"),'DADOS_MELHORIAS'!$AG$2:$AL$113,2,FALSE),"")</f>
        <v/>
      </c>
      <c r="NM106" s="161">
        <f>IFERROR(VLOOKUP(SUBSTITUTE(SUBSTITUTE(SUBSTITUTE($MZ106,"~","~~"),"*","~*"),"?","~?"),'DADOS_MELHORIAS'!$AG$2:$AL$113,2,FALSE),"")</f>
        <v/>
      </c>
      <c r="NN106" s="161">
        <f>IFERROR(VLOOKUP(SUBSTITUTE(SUBSTITUTE(SUBSTITUTE($NA106,"~","~~"),"*","~*"),"?","~?"),'DADOS_MELHORIAS'!$AG$2:$AL$113,2,FALSE),"")</f>
        <v/>
      </c>
      <c r="NO106" s="161">
        <f>IFERROR(VLOOKUP(SUBSTITUTE(SUBSTITUTE(SUBSTITUTE($MX106,"~","~~"),"*","~*"),"?","~?"),'DADOS_MELHORIAS'!$AG$2:$AL$113,3,FALSE),0)</f>
        <v/>
      </c>
      <c r="NP106" s="161">
        <f>IFERROR(VLOOKUP(SUBSTITUTE(SUBSTITUTE(SUBSTITUTE($MY106,"~","~~"),"*","~*"),"?","~?"),'DADOS_MELHORIAS'!$AG$2:$AL$113,3,FALSE),0)</f>
        <v/>
      </c>
      <c r="NQ106" s="161">
        <f>IFERROR(VLOOKUP(SUBSTITUTE(SUBSTITUTE(SUBSTITUTE($MZ106,"~","~~"),"*","~*"),"?","~?"),'DADOS_MELHORIAS'!$AG$2:$AL$113,3,FALSE),0)</f>
        <v/>
      </c>
      <c r="NR106" s="161">
        <f>IFERROR(VLOOKUP(SUBSTITUTE(SUBSTITUTE(SUBSTITUTE($NA106,"~","~~"),"*","~*"),"?","~?"),'DADOS_MELHORIAS'!$AG$2:$AL$113,3,FALSE),0)</f>
        <v/>
      </c>
      <c r="NS106" s="161">
        <f>IF($MS106=0,0,IF($NJ106=0,0,INDEX($X$2:$X$11,$NJ106)))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IF($NJ106=0,0,IF(INDEX($W$2:$W$11,$NJ106)="",0,IF((COUNTIF(INDEX($EL$2:$EP$13,$MO106,0),INDEX($W$2:$W$11,$NJ106))+COUNTIF(INDEX($QV$2:$QY$13,$MO106,0),INDEX($W$2:$W$11,$NJ106)))=0,1,0)))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1">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f>
        <v/>
      </c>
      <c r="OE106" s="161">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1">
        <f>IF($NJ106=0,0,INDEX($Y$2:$Y$11,$NJ106))</f>
        <v/>
      </c>
      <c r="OG106" s="161">
        <f>IF($NJ106=0,0,INDEX($Z$2:$Z$11,$NJ106))</f>
        <v/>
      </c>
      <c r="OH106" s="161">
        <f>IF($NJ106=0,0,INDEX($AB$2:$AB$11,$NJ106))</f>
        <v/>
      </c>
      <c r="OI106" s="161">
        <f>IFERROR(VLOOKUP(SUBSTITUTE(SUBSTITUTE(SUBSTITUTE($NB106,"~","~~"),"*","~*"),"?","~?"),'DADOS_RESTRICOES'!$M$2:$Q$54,3,FALSE),0)</f>
        <v/>
      </c>
      <c r="OJ106" s="161">
        <f>IFERROR(VLOOKUP(SUBSTITUTE(SUBSTITUTE(SUBSTITUTE($NC106,"~","~~"),"*","~*"),"?","~?"),'DADOS_RESTRICOES'!$M$2:$Q$54,3,FALSE),0)</f>
        <v/>
      </c>
      <c r="OK106" s="161">
        <f>IFERROR(VLOOKUP(SUBSTITUTE(SUBSTITUTE(SUBSTITUTE($NB106,"~","~~"),"*","~*"),"?","~?"),'DADOS_RESTRICOES'!$M$2:$Q$54,2,FALSE),"")</f>
        <v/>
      </c>
      <c r="OL106" s="161">
        <f>IFERROR(VLOOKUP(SUBSTITUTE(SUBSTITUTE(SUBSTITUTE($NC106,"~","~~"),"*","~*"),"?","~?"),'DADOS_RESTRICOES'!$M$2:$Q$54,2,FALSE),"")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f>
        <v/>
      </c>
      <c r="OT106" s="161">
        <f>COUNTIF($OI106:$OJ106,2)+$OF106</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IF($MS106=0,0,(IF(COUNTIF($RK106:$RN106,"Salto")&gt;0,1,0)+IF(COUNTIF($RK106:$RN106,"Queima")&gt;0,1,0)+IF(COUNTIF($RK106:$RN106,"Estilhaço")&gt;0,1,0))*FLOOR($PD106/2,1))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dela",IF(COUNTIF($OK106:$OL106,"Atrasar")&gt;0,"Sua Ação Completa",IF(COUNTIF($RK106:$RN106,"Rápido")&gt;0,"Sua Bônus",IF(COUNTIF($RK106:$RN106,"Reação")&gt;0,"Sua Reação","Sua Padrão")))&amp;" + a básica dela"&amp;IF(COUNTIF($RK106:$RN106,"Reação")&gt;0," e a coletiva","")&amp;IF(COUNTIF($OK106:$OL106,"Carregar")&gt;0," · em dois turnos","")))</f>
        <v/>
      </c>
      <c r="QC106" s="161">
        <f>IF($MW106&lt;&gt;"",$MW106,IF($NJ106=0,"",INDEX($AA$2:$AA$11,$NJ106)))</f>
        <v/>
      </c>
      <c r="QD106" s="161">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COUNTIF($RK106:$RN106,"Longe")+3*COUNTIF($RK106:$RN106,"Muito Longe")</f>
        <v/>
      </c>
      <c r="QG106" s="161">
        <f>COUNTIF($RK106:$RN106,"Maior")+3*COUNTIF($RK106:$RN106,"Muito Maior")</f>
        <v/>
      </c>
      <c r="QH106" s="161">
        <f>IF($NJ106=0,0,CHOOSE(1+INDEX($AC$2:$AC$11,$NJ106),0,$QF106,$QG106,$QF106+$QG106))</f>
        <v/>
      </c>
      <c r="QI106" s="161">
        <f>IF($NJ106=0,0,CHOOSE(1+INDEX($AD$2:$AD$11,$NJ106),0,$QF106,$QG106,$QF106+$QG106))</f>
        <v/>
      </c>
      <c r="QJ106" s="161">
        <f>IF(OR($ND106=0,$NJ106=0),"",INDEX($AI$2:$AN$41,($NJ106-1)*4+IF($MS106=0,1,IF($MS106&lt;=5,2,IF($MS106=6,3,4))),1+MIN(5,$QH106))&amp;INDEX($AO$2:$AT$41,($NJ106-1)*4+IF($MS106=0,1,IF($MS106&lt;=5,2,IF($MS106=6,3,4))),1+MIN(5,$QI106))&amp;IF(INDEX($AE$2:$AE$11,$NJ106)=1,IF(COUNTIF($RK106:$RN106,"Mais Um")&gt;0," · +"&amp;COUNTIF($RK106:$RN106,"Mais Um")&amp;IF(COUNTIF($RK106:$RN106,"Mais Um")&gt;1," alvos"," alvo"),"")&amp;IF(COUNTIF($RK106:$RN106,"Rajada")&gt;0,IF($MS106=0,"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IFERROR(MATCH($MU107,$V$2:$V$11,0),0)</f>
        <v/>
      </c>
      <c r="NK107" s="161">
        <f>IFERROR(VLOOKUP(SUBSTITUTE(SUBSTITUTE(SUBSTITUTE($MX107,"~","~~"),"*","~*"),"?","~?"),'DADOS_MELHORIAS'!$AG$2:$AL$113,2,FALSE),"")</f>
        <v/>
      </c>
      <c r="NL107" s="161">
        <f>IFERROR(VLOOKUP(SUBSTITUTE(SUBSTITUTE(SUBSTITUTE($MY107,"~","~~"),"*","~*"),"?","~?"),'DADOS_MELHORIAS'!$AG$2:$AL$113,2,FALSE),"")</f>
        <v/>
      </c>
      <c r="NM107" s="161">
        <f>IFERROR(VLOOKUP(SUBSTITUTE(SUBSTITUTE(SUBSTITUTE($MZ107,"~","~~"),"*","~*"),"?","~?"),'DADOS_MELHORIAS'!$AG$2:$AL$113,2,FALSE),"")</f>
        <v/>
      </c>
      <c r="NN107" s="161">
        <f>IFERROR(VLOOKUP(SUBSTITUTE(SUBSTITUTE(SUBSTITUTE($NA107,"~","~~"),"*","~*"),"?","~?"),'DADOS_MELHORIAS'!$AG$2:$AL$113,2,FALSE),"")</f>
        <v/>
      </c>
      <c r="NO107" s="161">
        <f>IFERROR(VLOOKUP(SUBSTITUTE(SUBSTITUTE(SUBSTITUTE($MX107,"~","~~"),"*","~*"),"?","~?"),'DADOS_MELHORIAS'!$AG$2:$AL$113,3,FALSE),0)</f>
        <v/>
      </c>
      <c r="NP107" s="161">
        <f>IFERROR(VLOOKUP(SUBSTITUTE(SUBSTITUTE(SUBSTITUTE($MY107,"~","~~"),"*","~*"),"?","~?"),'DADOS_MELHORIAS'!$AG$2:$AL$113,3,FALSE),0)</f>
        <v/>
      </c>
      <c r="NQ107" s="161">
        <f>IFERROR(VLOOKUP(SUBSTITUTE(SUBSTITUTE(SUBSTITUTE($MZ107,"~","~~"),"*","~*"),"?","~?"),'DADOS_MELHORIAS'!$AG$2:$AL$113,3,FALSE),0)</f>
        <v/>
      </c>
      <c r="NR107" s="161">
        <f>IFERROR(VLOOKUP(SUBSTITUTE(SUBSTITUTE(SUBSTITUTE($NA107,"~","~~"),"*","~*"),"?","~?"),'DADOS_MELHORIAS'!$AG$2:$AL$113,3,FALSE),0)</f>
        <v/>
      </c>
      <c r="NS107" s="161">
        <f>IF($MS107=0,0,IF($NJ107=0,0,INDEX($X$2:$X$11,$NJ107)))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IF($NJ107=0,0,IF(INDEX($W$2:$W$11,$NJ107)="",0,IF((COUNTIF(INDEX($EL$2:$EP$13,$MO107,0),INDEX($W$2:$W$11,$NJ107))+COUNTIF(INDEX($QV$2:$QY$13,$MO107,0),INDEX($W$2:$W$11,$NJ107)))=0,1,0)))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1">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f>
        <v/>
      </c>
      <c r="OE107" s="161">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1">
        <f>IF($NJ107=0,0,INDEX($Y$2:$Y$11,$NJ107))</f>
        <v/>
      </c>
      <c r="OG107" s="161">
        <f>IF($NJ107=0,0,INDEX($Z$2:$Z$11,$NJ107))</f>
        <v/>
      </c>
      <c r="OH107" s="161">
        <f>IF($NJ107=0,0,INDEX($AB$2:$AB$11,$NJ107))</f>
        <v/>
      </c>
      <c r="OI107" s="161">
        <f>IFERROR(VLOOKUP(SUBSTITUTE(SUBSTITUTE(SUBSTITUTE($NB107,"~","~~"),"*","~*"),"?","~?"),'DADOS_RESTRICOES'!$M$2:$Q$54,3,FALSE),0)</f>
        <v/>
      </c>
      <c r="OJ107" s="161">
        <f>IFERROR(VLOOKUP(SUBSTITUTE(SUBSTITUTE(SUBSTITUTE($NC107,"~","~~"),"*","~*"),"?","~?"),'DADOS_RESTRICOES'!$M$2:$Q$54,3,FALSE),0)</f>
        <v/>
      </c>
      <c r="OK107" s="161">
        <f>IFERROR(VLOOKUP(SUBSTITUTE(SUBSTITUTE(SUBSTITUTE($NB107,"~","~~"),"*","~*"),"?","~?"),'DADOS_RESTRICOES'!$M$2:$Q$54,2,FALSE),"")</f>
        <v/>
      </c>
      <c r="OL107" s="161">
        <f>IFERROR(VLOOKUP(SUBSTITUTE(SUBSTITUTE(SUBSTITUTE($NC107,"~","~~"),"*","~*"),"?","~?"),'DADOS_RESTRICOES'!$M$2:$Q$54,2,FALSE),"")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f>
        <v/>
      </c>
      <c r="OT107" s="161">
        <f>COUNTIF($OI107:$OJ107,2)+$OF107</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IF($MS107=0,0,(IF(COUNTIF($RK107:$RN107,"Salto")&gt;0,1,0)+IF(COUNTIF($RK107:$RN107,"Queima")&gt;0,1,0)+IF(COUNTIF($RK107:$RN107,"Estilhaço")&gt;0,1,0))*FLOOR($PD107/2,1))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dela",IF(COUNTIF($OK107:$OL107,"Atrasar")&gt;0,"Sua Ação Completa",IF(COUNTIF($RK107:$RN107,"Rápido")&gt;0,"Sua Bônus",IF(COUNTIF($RK107:$RN107,"Reação")&gt;0,"Sua Reação","Sua Padrão")))&amp;" + a básica dela"&amp;IF(COUNTIF($RK107:$RN107,"Reação")&gt;0," e a coletiva","")&amp;IF(COUNTIF($OK107:$OL107,"Carregar")&gt;0," · em dois turnos","")))</f>
        <v/>
      </c>
      <c r="QC107" s="161">
        <f>IF($MW107&lt;&gt;"",$MW107,IF($NJ107=0,"",INDEX($AA$2:$AA$11,$NJ107)))</f>
        <v/>
      </c>
      <c r="QD107" s="161">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COUNTIF($RK107:$RN107,"Longe")+3*COUNTIF($RK107:$RN107,"Muito Longe")</f>
        <v/>
      </c>
      <c r="QG107" s="161">
        <f>COUNTIF($RK107:$RN107,"Maior")+3*COUNTIF($RK107:$RN107,"Muito Maior")</f>
        <v/>
      </c>
      <c r="QH107" s="161">
        <f>IF($NJ107=0,0,CHOOSE(1+INDEX($AC$2:$AC$11,$NJ107),0,$QF107,$QG107,$QF107+$QG107))</f>
        <v/>
      </c>
      <c r="QI107" s="161">
        <f>IF($NJ107=0,0,CHOOSE(1+INDEX($AD$2:$AD$11,$NJ107),0,$QF107,$QG107,$QF107+$QG107))</f>
        <v/>
      </c>
      <c r="QJ107" s="161">
        <f>IF(OR($ND107=0,$NJ107=0),"",INDEX($AI$2:$AN$41,($NJ107-1)*4+IF($MS107=0,1,IF($MS107&lt;=5,2,IF($MS107=6,3,4))),1+MIN(5,$QH107))&amp;INDEX($AO$2:$AT$41,($NJ107-1)*4+IF($MS107=0,1,IF($MS107&lt;=5,2,IF($MS107=6,3,4))),1+MIN(5,$QI107))&amp;IF(INDEX($AE$2:$AE$11,$NJ107)=1,IF(COUNTIF($RK107:$RN107,"Mais Um")&gt;0," · +"&amp;COUNTIF($RK107:$RN107,"Mais Um")&amp;IF(COUNTIF($RK107:$RN107,"Mais Um")&gt;1," alvos"," alvo"),"")&amp;IF(COUNTIF($RK107:$RN107,"Rajada")&gt;0,IF($MS107=0,"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IFERROR(MATCH($MU108,$V$2:$V$11,0),0)</f>
        <v/>
      </c>
      <c r="NK108" s="161">
        <f>IFERROR(VLOOKUP(SUBSTITUTE(SUBSTITUTE(SUBSTITUTE($MX108,"~","~~"),"*","~*"),"?","~?"),'DADOS_MELHORIAS'!$AG$2:$AL$113,2,FALSE),"")</f>
        <v/>
      </c>
      <c r="NL108" s="161">
        <f>IFERROR(VLOOKUP(SUBSTITUTE(SUBSTITUTE(SUBSTITUTE($MY108,"~","~~"),"*","~*"),"?","~?"),'DADOS_MELHORIAS'!$AG$2:$AL$113,2,FALSE),"")</f>
        <v/>
      </c>
      <c r="NM108" s="161">
        <f>IFERROR(VLOOKUP(SUBSTITUTE(SUBSTITUTE(SUBSTITUTE($MZ108,"~","~~"),"*","~*"),"?","~?"),'DADOS_MELHORIAS'!$AG$2:$AL$113,2,FALSE),"")</f>
        <v/>
      </c>
      <c r="NN108" s="161">
        <f>IFERROR(VLOOKUP(SUBSTITUTE(SUBSTITUTE(SUBSTITUTE($NA108,"~","~~"),"*","~*"),"?","~?"),'DADOS_MELHORIAS'!$AG$2:$AL$113,2,FALSE),"")</f>
        <v/>
      </c>
      <c r="NO108" s="161">
        <f>IFERROR(VLOOKUP(SUBSTITUTE(SUBSTITUTE(SUBSTITUTE($MX108,"~","~~"),"*","~*"),"?","~?"),'DADOS_MELHORIAS'!$AG$2:$AL$113,3,FALSE),0)</f>
        <v/>
      </c>
      <c r="NP108" s="161">
        <f>IFERROR(VLOOKUP(SUBSTITUTE(SUBSTITUTE(SUBSTITUTE($MY108,"~","~~"),"*","~*"),"?","~?"),'DADOS_MELHORIAS'!$AG$2:$AL$113,3,FALSE),0)</f>
        <v/>
      </c>
      <c r="NQ108" s="161">
        <f>IFERROR(VLOOKUP(SUBSTITUTE(SUBSTITUTE(SUBSTITUTE($MZ108,"~","~~"),"*","~*"),"?","~?"),'DADOS_MELHORIAS'!$AG$2:$AL$113,3,FALSE),0)</f>
        <v/>
      </c>
      <c r="NR108" s="161">
        <f>IFERROR(VLOOKUP(SUBSTITUTE(SUBSTITUTE(SUBSTITUTE($NA108,"~","~~"),"*","~*"),"?","~?"),'DADOS_MELHORIAS'!$AG$2:$AL$113,3,FALSE),0)</f>
        <v/>
      </c>
      <c r="NS108" s="161">
        <f>IF($MS108=0,0,IF($NJ108=0,0,INDEX($X$2:$X$11,$NJ108)))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IF($NJ108=0,0,IF(INDEX($W$2:$W$11,$NJ108)="",0,IF((COUNTIF(INDEX($EL$2:$EP$13,$MO108,0),INDEX($W$2:$W$11,$NJ108))+COUNTIF(INDEX($QV$2:$QY$13,$MO108,0),INDEX($W$2:$W$11,$NJ108)))=0,1,0)))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1">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f>
        <v/>
      </c>
      <c r="OE108" s="161">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1">
        <f>IF($NJ108=0,0,INDEX($Y$2:$Y$11,$NJ108))</f>
        <v/>
      </c>
      <c r="OG108" s="161">
        <f>IF($NJ108=0,0,INDEX($Z$2:$Z$11,$NJ108))</f>
        <v/>
      </c>
      <c r="OH108" s="161">
        <f>IF($NJ108=0,0,INDEX($AB$2:$AB$11,$NJ108))</f>
        <v/>
      </c>
      <c r="OI108" s="161">
        <f>IFERROR(VLOOKUP(SUBSTITUTE(SUBSTITUTE(SUBSTITUTE($NB108,"~","~~"),"*","~*"),"?","~?"),'DADOS_RESTRICOES'!$M$2:$Q$54,3,FALSE),0)</f>
        <v/>
      </c>
      <c r="OJ108" s="161">
        <f>IFERROR(VLOOKUP(SUBSTITUTE(SUBSTITUTE(SUBSTITUTE($NC108,"~","~~"),"*","~*"),"?","~?"),'DADOS_RESTRICOES'!$M$2:$Q$54,3,FALSE),0)</f>
        <v/>
      </c>
      <c r="OK108" s="161">
        <f>IFERROR(VLOOKUP(SUBSTITUTE(SUBSTITUTE(SUBSTITUTE($NB108,"~","~~"),"*","~*"),"?","~?"),'DADOS_RESTRICOES'!$M$2:$Q$54,2,FALSE),"")</f>
        <v/>
      </c>
      <c r="OL108" s="161">
        <f>IFERROR(VLOOKUP(SUBSTITUTE(SUBSTITUTE(SUBSTITUTE($NC108,"~","~~"),"*","~*"),"?","~?"),'DADOS_RESTRICOES'!$M$2:$Q$54,2,FALSE),"")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f>
        <v/>
      </c>
      <c r="OT108" s="161">
        <f>COUNTIF($OI108:$OJ108,2)+$OF108</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IF($MS108=0,0,(IF(COUNTIF($RK108:$RN108,"Salto")&gt;0,1,0)+IF(COUNTIF($RK108:$RN108,"Queima")&gt;0,1,0)+IF(COUNTIF($RK108:$RN108,"Estilhaço")&gt;0,1,0))*FLOOR($PD108/2,1))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dela",IF(COUNTIF($OK108:$OL108,"Atrasar")&gt;0,"Sua Ação Completa",IF(COUNTIF($RK108:$RN108,"Rápido")&gt;0,"Sua Bônus",IF(COUNTIF($RK108:$RN108,"Reação")&gt;0,"Sua Reação","Sua Padrão")))&amp;" + a básica dela"&amp;IF(COUNTIF($RK108:$RN108,"Reação")&gt;0," e a coletiva","")&amp;IF(COUNTIF($OK108:$OL108,"Carregar")&gt;0," · em dois turnos","")))</f>
        <v/>
      </c>
      <c r="QC108" s="161">
        <f>IF($MW108&lt;&gt;"",$MW108,IF($NJ108=0,"",INDEX($AA$2:$AA$11,$NJ108)))</f>
        <v/>
      </c>
      <c r="QD108" s="161">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COUNTIF($RK108:$RN108,"Longe")+3*COUNTIF($RK108:$RN108,"Muito Longe")</f>
        <v/>
      </c>
      <c r="QG108" s="161">
        <f>COUNTIF($RK108:$RN108,"Maior")+3*COUNTIF($RK108:$RN108,"Muito Maior")</f>
        <v/>
      </c>
      <c r="QH108" s="161">
        <f>IF($NJ108=0,0,CHOOSE(1+INDEX($AC$2:$AC$11,$NJ108),0,$QF108,$QG108,$QF108+$QG108))</f>
        <v/>
      </c>
      <c r="QI108" s="161">
        <f>IF($NJ108=0,0,CHOOSE(1+INDEX($AD$2:$AD$11,$NJ108),0,$QF108,$QG108,$QF108+$QG108))</f>
        <v/>
      </c>
      <c r="QJ108" s="161">
        <f>IF(OR($ND108=0,$NJ108=0),"",INDEX($AI$2:$AN$41,($NJ108-1)*4+IF($MS108=0,1,IF($MS108&lt;=5,2,IF($MS108=6,3,4))),1+MIN(5,$QH108))&amp;INDEX($AO$2:$AT$41,($NJ108-1)*4+IF($MS108=0,1,IF($MS108&lt;=5,2,IF($MS108=6,3,4))),1+MIN(5,$QI108))&amp;IF(INDEX($AE$2:$AE$11,$NJ108)=1,IF(COUNTIF($RK108:$RN108,"Mais Um")&gt;0," · +"&amp;COUNTIF($RK108:$RN108,"Mais Um")&amp;IF(COUNTIF($RK108:$RN108,"Mais Um")&gt;1," alvos"," alvo"),"")&amp;IF(COUNTIF($RK108:$RN108,"Rajada")&gt;0,IF($MS108=0,"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IFERROR(MATCH($MU109,$V$2:$V$11,0),0)</f>
        <v/>
      </c>
      <c r="NK109" s="161">
        <f>IFERROR(VLOOKUP(SUBSTITUTE(SUBSTITUTE(SUBSTITUTE($MX109,"~","~~"),"*","~*"),"?","~?"),'DADOS_MELHORIAS'!$AG$2:$AL$113,2,FALSE),"")</f>
        <v/>
      </c>
      <c r="NL109" s="161">
        <f>IFERROR(VLOOKUP(SUBSTITUTE(SUBSTITUTE(SUBSTITUTE($MY109,"~","~~"),"*","~*"),"?","~?"),'DADOS_MELHORIAS'!$AG$2:$AL$113,2,FALSE),"")</f>
        <v/>
      </c>
      <c r="NM109" s="161">
        <f>IFERROR(VLOOKUP(SUBSTITUTE(SUBSTITUTE(SUBSTITUTE($MZ109,"~","~~"),"*","~*"),"?","~?"),'DADOS_MELHORIAS'!$AG$2:$AL$113,2,FALSE),"")</f>
        <v/>
      </c>
      <c r="NN109" s="161">
        <f>IFERROR(VLOOKUP(SUBSTITUTE(SUBSTITUTE(SUBSTITUTE($NA109,"~","~~"),"*","~*"),"?","~?"),'DADOS_MELHORIAS'!$AG$2:$AL$113,2,FALSE),"")</f>
        <v/>
      </c>
      <c r="NO109" s="161">
        <f>IFERROR(VLOOKUP(SUBSTITUTE(SUBSTITUTE(SUBSTITUTE($MX109,"~","~~"),"*","~*"),"?","~?"),'DADOS_MELHORIAS'!$AG$2:$AL$113,3,FALSE),0)</f>
        <v/>
      </c>
      <c r="NP109" s="161">
        <f>IFERROR(VLOOKUP(SUBSTITUTE(SUBSTITUTE(SUBSTITUTE($MY109,"~","~~"),"*","~*"),"?","~?"),'DADOS_MELHORIAS'!$AG$2:$AL$113,3,FALSE),0)</f>
        <v/>
      </c>
      <c r="NQ109" s="161">
        <f>IFERROR(VLOOKUP(SUBSTITUTE(SUBSTITUTE(SUBSTITUTE($MZ109,"~","~~"),"*","~*"),"?","~?"),'DADOS_MELHORIAS'!$AG$2:$AL$113,3,FALSE),0)</f>
        <v/>
      </c>
      <c r="NR109" s="161">
        <f>IFERROR(VLOOKUP(SUBSTITUTE(SUBSTITUTE(SUBSTITUTE($NA109,"~","~~"),"*","~*"),"?","~?"),'DADOS_MELHORIAS'!$AG$2:$AL$113,3,FALSE),0)</f>
        <v/>
      </c>
      <c r="NS109" s="161">
        <f>IF($MS109=0,0,IF($NJ109=0,0,INDEX($X$2:$X$11,$NJ109)))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IF($NJ109=0,0,IF(INDEX($W$2:$W$11,$NJ109)="",0,IF((COUNTIF(INDEX($EL$2:$EP$13,$MO109,0),INDEX($W$2:$W$11,$NJ109))+COUNTIF(INDEX($QV$2:$QY$13,$MO109,0),INDEX($W$2:$W$11,$NJ109)))=0,1,0)))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1">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f>
        <v/>
      </c>
      <c r="OE109" s="161">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1">
        <f>IF($NJ109=0,0,INDEX($Y$2:$Y$11,$NJ109))</f>
        <v/>
      </c>
      <c r="OG109" s="161">
        <f>IF($NJ109=0,0,INDEX($Z$2:$Z$11,$NJ109))</f>
        <v/>
      </c>
      <c r="OH109" s="161">
        <f>IF($NJ109=0,0,INDEX($AB$2:$AB$11,$NJ109))</f>
        <v/>
      </c>
      <c r="OI109" s="161">
        <f>IFERROR(VLOOKUP(SUBSTITUTE(SUBSTITUTE(SUBSTITUTE($NB109,"~","~~"),"*","~*"),"?","~?"),'DADOS_RESTRICOES'!$M$2:$Q$54,3,FALSE),0)</f>
        <v/>
      </c>
      <c r="OJ109" s="161">
        <f>IFERROR(VLOOKUP(SUBSTITUTE(SUBSTITUTE(SUBSTITUTE($NC109,"~","~~"),"*","~*"),"?","~?"),'DADOS_RESTRICOES'!$M$2:$Q$54,3,FALSE),0)</f>
        <v/>
      </c>
      <c r="OK109" s="161">
        <f>IFERROR(VLOOKUP(SUBSTITUTE(SUBSTITUTE(SUBSTITUTE($NB109,"~","~~"),"*","~*"),"?","~?"),'DADOS_RESTRICOES'!$M$2:$Q$54,2,FALSE),"")</f>
        <v/>
      </c>
      <c r="OL109" s="161">
        <f>IFERROR(VLOOKUP(SUBSTITUTE(SUBSTITUTE(SUBSTITUTE($NC109,"~","~~"),"*","~*"),"?","~?"),'DADOS_RESTRICOES'!$M$2:$Q$54,2,FALSE),"")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f>
        <v/>
      </c>
      <c r="OT109" s="161">
        <f>COUNTIF($OI109:$OJ109,2)+$OF109</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IF($MS109=0,0,(IF(COUNTIF($RK109:$RN109,"Salto")&gt;0,1,0)+IF(COUNTIF($RK109:$RN109,"Queima")&gt;0,1,0)+IF(COUNTIF($RK109:$RN109,"Estilhaço")&gt;0,1,0))*FLOOR($PD109/2,1))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dela",IF(COUNTIF($OK109:$OL109,"Atrasar")&gt;0,"Sua Ação Completa",IF(COUNTIF($RK109:$RN109,"Rápido")&gt;0,"Sua Bônus",IF(COUNTIF($RK109:$RN109,"Reação")&gt;0,"Sua Reação","Sua Padrão")))&amp;" + a básica dela"&amp;IF(COUNTIF($RK109:$RN109,"Reação")&gt;0," e a coletiva","")&amp;IF(COUNTIF($OK109:$OL109,"Carregar")&gt;0," · em dois turnos","")))</f>
        <v/>
      </c>
      <c r="QC109" s="161">
        <f>IF($MW109&lt;&gt;"",$MW109,IF($NJ109=0,"",INDEX($AA$2:$AA$11,$NJ109)))</f>
        <v/>
      </c>
      <c r="QD109" s="161">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COUNTIF($RK109:$RN109,"Longe")+3*COUNTIF($RK109:$RN109,"Muito Longe")</f>
        <v/>
      </c>
      <c r="QG109" s="161">
        <f>COUNTIF($RK109:$RN109,"Maior")+3*COUNTIF($RK109:$RN109,"Muito Maior")</f>
        <v/>
      </c>
      <c r="QH109" s="161">
        <f>IF($NJ109=0,0,CHOOSE(1+INDEX($AC$2:$AC$11,$NJ109),0,$QF109,$QG109,$QF109+$QG109))</f>
        <v/>
      </c>
      <c r="QI109" s="161">
        <f>IF($NJ109=0,0,CHOOSE(1+INDEX($AD$2:$AD$11,$NJ109),0,$QF109,$QG109,$QF109+$QG109))</f>
        <v/>
      </c>
      <c r="QJ109" s="161">
        <f>IF(OR($ND109=0,$NJ109=0),"",INDEX($AI$2:$AN$41,($NJ109-1)*4+IF($MS109=0,1,IF($MS109&lt;=5,2,IF($MS109=6,3,4))),1+MIN(5,$QH109))&amp;INDEX($AO$2:$AT$41,($NJ109-1)*4+IF($MS109=0,1,IF($MS109&lt;=5,2,IF($MS109=6,3,4))),1+MIN(5,$QI109))&amp;IF(INDEX($AE$2:$AE$11,$NJ109)=1,IF(COUNTIF($RK109:$RN109,"Mais Um")&gt;0," · +"&amp;COUNTIF($RK109:$RN109,"Mais Um")&amp;IF(COUNTIF($RK109:$RN109,"Mais Um")&gt;1," alvos"," alvo"),"")&amp;IF(COUNTIF($RK109:$RN109,"Rajada")&gt;0,IF($MS109=0,"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IFERROR(MATCH($MU110,$V$2:$V$11,0),0)</f>
        <v/>
      </c>
      <c r="NK110" s="161">
        <f>IFERROR(VLOOKUP(SUBSTITUTE(SUBSTITUTE(SUBSTITUTE($MX110,"~","~~"),"*","~*"),"?","~?"),'DADOS_MELHORIAS'!$AG$2:$AL$113,2,FALSE),"")</f>
        <v/>
      </c>
      <c r="NL110" s="161">
        <f>IFERROR(VLOOKUP(SUBSTITUTE(SUBSTITUTE(SUBSTITUTE($MY110,"~","~~"),"*","~*"),"?","~?"),'DADOS_MELHORIAS'!$AG$2:$AL$113,2,FALSE),"")</f>
        <v/>
      </c>
      <c r="NM110" s="161">
        <f>IFERROR(VLOOKUP(SUBSTITUTE(SUBSTITUTE(SUBSTITUTE($MZ110,"~","~~"),"*","~*"),"?","~?"),'DADOS_MELHORIAS'!$AG$2:$AL$113,2,FALSE),"")</f>
        <v/>
      </c>
      <c r="NN110" s="161">
        <f>IFERROR(VLOOKUP(SUBSTITUTE(SUBSTITUTE(SUBSTITUTE($NA110,"~","~~"),"*","~*"),"?","~?"),'DADOS_MELHORIAS'!$AG$2:$AL$113,2,FALSE),"")</f>
        <v/>
      </c>
      <c r="NO110" s="161">
        <f>IFERROR(VLOOKUP(SUBSTITUTE(SUBSTITUTE(SUBSTITUTE($MX110,"~","~~"),"*","~*"),"?","~?"),'DADOS_MELHORIAS'!$AG$2:$AL$113,3,FALSE),0)</f>
        <v/>
      </c>
      <c r="NP110" s="161">
        <f>IFERROR(VLOOKUP(SUBSTITUTE(SUBSTITUTE(SUBSTITUTE($MY110,"~","~~"),"*","~*"),"?","~?"),'DADOS_MELHORIAS'!$AG$2:$AL$113,3,FALSE),0)</f>
        <v/>
      </c>
      <c r="NQ110" s="161">
        <f>IFERROR(VLOOKUP(SUBSTITUTE(SUBSTITUTE(SUBSTITUTE($MZ110,"~","~~"),"*","~*"),"?","~?"),'DADOS_MELHORIAS'!$AG$2:$AL$113,3,FALSE),0)</f>
        <v/>
      </c>
      <c r="NR110" s="161">
        <f>IFERROR(VLOOKUP(SUBSTITUTE(SUBSTITUTE(SUBSTITUTE($NA110,"~","~~"),"*","~*"),"?","~?"),'DADOS_MELHORIAS'!$AG$2:$AL$113,3,FALSE),0)</f>
        <v/>
      </c>
      <c r="NS110" s="161">
        <f>IF($MS110=0,0,IF($NJ110=0,0,INDEX($X$2:$X$11,$NJ110)))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IF($NJ110=0,0,IF(INDEX($W$2:$W$11,$NJ110)="",0,IF((COUNTIF(INDEX($EL$2:$EP$13,$MO110,0),INDEX($W$2:$W$11,$NJ110))+COUNTIF(INDEX($QV$2:$QY$13,$MO110,0),INDEX($W$2:$W$11,$NJ110)))=0,1,0)))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1">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f>
        <v/>
      </c>
      <c r="OE110" s="161">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1">
        <f>IF($NJ110=0,0,INDEX($Y$2:$Y$11,$NJ110))</f>
        <v/>
      </c>
      <c r="OG110" s="161">
        <f>IF($NJ110=0,0,INDEX($Z$2:$Z$11,$NJ110))</f>
        <v/>
      </c>
      <c r="OH110" s="161">
        <f>IF($NJ110=0,0,INDEX($AB$2:$AB$11,$NJ110))</f>
        <v/>
      </c>
      <c r="OI110" s="161">
        <f>IFERROR(VLOOKUP(SUBSTITUTE(SUBSTITUTE(SUBSTITUTE($NB110,"~","~~"),"*","~*"),"?","~?"),'DADOS_RESTRICOES'!$M$2:$Q$54,3,FALSE),0)</f>
        <v/>
      </c>
      <c r="OJ110" s="161">
        <f>IFERROR(VLOOKUP(SUBSTITUTE(SUBSTITUTE(SUBSTITUTE($NC110,"~","~~"),"*","~*"),"?","~?"),'DADOS_RESTRICOES'!$M$2:$Q$54,3,FALSE),0)</f>
        <v/>
      </c>
      <c r="OK110" s="161">
        <f>IFERROR(VLOOKUP(SUBSTITUTE(SUBSTITUTE(SUBSTITUTE($NB110,"~","~~"),"*","~*"),"?","~?"),'DADOS_RESTRICOES'!$M$2:$Q$54,2,FALSE),"")</f>
        <v/>
      </c>
      <c r="OL110" s="161">
        <f>IFERROR(VLOOKUP(SUBSTITUTE(SUBSTITUTE(SUBSTITUTE($NC110,"~","~~"),"*","~*"),"?","~?"),'DADOS_RESTRICOES'!$M$2:$Q$54,2,FALSE),"")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f>
        <v/>
      </c>
      <c r="OT110" s="161">
        <f>COUNTIF($OI110:$OJ110,2)+$OF110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IF($MS110=0,0,(IF(COUNTIF($RK110:$RN110,"Salto")&gt;0,1,0)+IF(COUNTIF($RK110:$RN110,"Queima")&gt;0,1,0)+IF(COUNTIF($RK110:$RN110,"Estilhaço")&gt;0,1,0))*FLOOR($PD110/2,1))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dela",IF(COUNTIF($OK110:$OL110,"Atrasar")&gt;0,"Sua Ação Completa",IF(COUNTIF($RK110:$RN110,"Rápido")&gt;0,"Sua Bônus",IF(COUNTIF($RK110:$RN110,"Reação")&gt;0,"Sua Reação","Sua Padrão")))&amp;" + a básica dela"&amp;IF(COUNTIF($RK110:$RN110,"Reação")&gt;0," e a coletiva","")&amp;IF(COUNTIF($OK110:$OL110,"Carregar")&gt;0," · em dois turnos","")))</f>
        <v/>
      </c>
      <c r="QC110" s="161">
        <f>IF($MW110&lt;&gt;"",$MW110,IF($NJ110=0,"",INDEX($AA$2:$AA$11,$NJ110)))</f>
        <v/>
      </c>
      <c r="QD110" s="161">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COUNTIF($RK110:$RN110,"Longe")+3*COUNTIF($RK110:$RN110,"Muito Longe")</f>
        <v/>
      </c>
      <c r="QG110" s="161">
        <f>COUNTIF($RK110:$RN110,"Maior")+3*COUNTIF($RK110:$RN110,"Muito Maior")</f>
        <v/>
      </c>
      <c r="QH110" s="161">
        <f>IF($NJ110=0,0,CHOOSE(1+INDEX($AC$2:$AC$11,$NJ110),0,$QF110,$QG110,$QF110+$QG110))</f>
        <v/>
      </c>
      <c r="QI110" s="161">
        <f>IF($NJ110=0,0,CHOOSE(1+INDEX($AD$2:$AD$11,$NJ110),0,$QF110,$QG110,$QF110+$QG110))</f>
        <v/>
      </c>
      <c r="QJ110" s="161">
        <f>IF(OR($ND110=0,$NJ110=0),"",INDEX($AI$2:$AN$41,($NJ110-1)*4+IF($MS110=0,1,IF($MS110&lt;=5,2,IF($MS110=6,3,4))),1+MIN(5,$QH110))&amp;INDEX($AO$2:$AT$41,($NJ110-1)*4+IF($MS110=0,1,IF($MS110&lt;=5,2,IF($MS110=6,3,4))),1+MIN(5,$QI110))&amp;IF(INDEX($AE$2:$AE$11,$NJ110)=1,IF(COUNTIF($RK110:$RN110,"Mais Um")&gt;0," · +"&amp;COUNTIF($RK110:$RN110,"Mais Um")&amp;IF(COUNTIF($RK110:$RN110,"Mais Um")&gt;1," alvos"," alvo"),"")&amp;IF(COUNTIF($RK110:$RN110,"Rajada")&gt;0,IF($MS110=0,"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IFERROR(MATCH($MU111,$V$2:$V$11,0),0)</f>
        <v/>
      </c>
      <c r="NK111" s="161">
        <f>IFERROR(VLOOKUP(SUBSTITUTE(SUBSTITUTE(SUBSTITUTE($MX111,"~","~~"),"*","~*"),"?","~?"),'DADOS_MELHORIAS'!$AG$2:$AL$113,2,FALSE),"")</f>
        <v/>
      </c>
      <c r="NL111" s="161">
        <f>IFERROR(VLOOKUP(SUBSTITUTE(SUBSTITUTE(SUBSTITUTE($MY111,"~","~~"),"*","~*"),"?","~?"),'DADOS_MELHORIAS'!$AG$2:$AL$113,2,FALSE),"")</f>
        <v/>
      </c>
      <c r="NM111" s="161">
        <f>IFERROR(VLOOKUP(SUBSTITUTE(SUBSTITUTE(SUBSTITUTE($MZ111,"~","~~"),"*","~*"),"?","~?"),'DADOS_MELHORIAS'!$AG$2:$AL$113,2,FALSE),"")</f>
        <v/>
      </c>
      <c r="NN111" s="161">
        <f>IFERROR(VLOOKUP(SUBSTITUTE(SUBSTITUTE(SUBSTITUTE($NA111,"~","~~"),"*","~*"),"?","~?"),'DADOS_MELHORIAS'!$AG$2:$AL$113,2,FALSE),"")</f>
        <v/>
      </c>
      <c r="NO111" s="161">
        <f>IFERROR(VLOOKUP(SUBSTITUTE(SUBSTITUTE(SUBSTITUTE($MX111,"~","~~"),"*","~*"),"?","~?"),'DADOS_MELHORIAS'!$AG$2:$AL$113,3,FALSE),0)</f>
        <v/>
      </c>
      <c r="NP111" s="161">
        <f>IFERROR(VLOOKUP(SUBSTITUTE(SUBSTITUTE(SUBSTITUTE($MY111,"~","~~"),"*","~*"),"?","~?"),'DADOS_MELHORIAS'!$AG$2:$AL$113,3,FALSE),0)</f>
        <v/>
      </c>
      <c r="NQ111" s="161">
        <f>IFERROR(VLOOKUP(SUBSTITUTE(SUBSTITUTE(SUBSTITUTE($MZ111,"~","~~"),"*","~*"),"?","~?"),'DADOS_MELHORIAS'!$AG$2:$AL$113,3,FALSE),0)</f>
        <v/>
      </c>
      <c r="NR111" s="161">
        <f>IFERROR(VLOOKUP(SUBSTITUTE(SUBSTITUTE(SUBSTITUTE($NA111,"~","~~"),"*","~*"),"?","~?"),'DADOS_MELHORIAS'!$AG$2:$AL$113,3,FALSE),0)</f>
        <v/>
      </c>
      <c r="NS111" s="161">
        <f>IF($MS111=0,0,IF($NJ111=0,0,INDEX($X$2:$X$11,$NJ111)))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IF($NJ111=0,0,IF(INDEX($W$2:$W$11,$NJ111)="",0,IF((COUNTIF(INDEX($EL$2:$EP$13,$MO111,0),INDEX($W$2:$W$11,$NJ111))+COUNTIF(INDEX($QV$2:$QY$13,$MO111,0),INDEX($W$2:$W$11,$NJ111)))=0,1,0)))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1">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f>
        <v/>
      </c>
      <c r="OE111" s="161">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1">
        <f>IF($NJ111=0,0,INDEX($Y$2:$Y$11,$NJ111))</f>
        <v/>
      </c>
      <c r="OG111" s="161">
        <f>IF($NJ111=0,0,INDEX($Z$2:$Z$11,$NJ111))</f>
        <v/>
      </c>
      <c r="OH111" s="161">
        <f>IF($NJ111=0,0,INDEX($AB$2:$AB$11,$NJ111))</f>
        <v/>
      </c>
      <c r="OI111" s="161">
        <f>IFERROR(VLOOKUP(SUBSTITUTE(SUBSTITUTE(SUBSTITUTE($NB111,"~","~~"),"*","~*"),"?","~?"),'DADOS_RESTRICOES'!$M$2:$Q$54,3,FALSE),0)</f>
        <v/>
      </c>
      <c r="OJ111" s="161">
        <f>IFERROR(VLOOKUP(SUBSTITUTE(SUBSTITUTE(SUBSTITUTE($NC111,"~","~~"),"*","~*"),"?","~?"),'DADOS_RESTRICOES'!$M$2:$Q$54,3,FALSE),0)</f>
        <v/>
      </c>
      <c r="OK111" s="161">
        <f>IFERROR(VLOOKUP(SUBSTITUTE(SUBSTITUTE(SUBSTITUTE($NB111,"~","~~"),"*","~*"),"?","~?"),'DADOS_RESTRICOES'!$M$2:$Q$54,2,FALSE),"")</f>
        <v/>
      </c>
      <c r="OL111" s="161">
        <f>IFERROR(VLOOKUP(SUBSTITUTE(SUBSTITUTE(SUBSTITUTE($NC111,"~","~~"),"*","~*"),"?","~?"),'DADOS_RESTRICOES'!$M$2:$Q$54,2,FALSE),"")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f>
        <v/>
      </c>
      <c r="OT111" s="161">
        <f>COUNTIF($OI111:$OJ111,2)+$OF111</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IF($MS111=0,0,(IF(COUNTIF($RK111:$RN111,"Salto")&gt;0,1,0)+IF(COUNTIF($RK111:$RN111,"Queima")&gt;0,1,0)+IF(COUNTIF($RK111:$RN111,"Estilhaço")&gt;0,1,0))*FLOOR($PD111/2,1))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dela",IF(COUNTIF($OK111:$OL111,"Atrasar")&gt;0,"Sua Ação Completa",IF(COUNTIF($RK111:$RN111,"Rápido")&gt;0,"Sua Bônus",IF(COUNTIF($RK111:$RN111,"Reação")&gt;0,"Sua Reação","Sua Padrão")))&amp;" + a básica dela"&amp;IF(COUNTIF($RK111:$RN111,"Reação")&gt;0," e a coletiva","")&amp;IF(COUNTIF($OK111:$OL111,"Carregar")&gt;0," · em dois turnos","")))</f>
        <v/>
      </c>
      <c r="QC111" s="161">
        <f>IF($MW111&lt;&gt;"",$MW111,IF($NJ111=0,"",INDEX($AA$2:$AA$11,$NJ111)))</f>
        <v/>
      </c>
      <c r="QD111" s="161">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COUNTIF($RK111:$RN111,"Longe")+3*COUNTIF($RK111:$RN111,"Muito Longe")</f>
        <v/>
      </c>
      <c r="QG111" s="161">
        <f>COUNTIF($RK111:$RN111,"Maior")+3*COUNTIF($RK111:$RN111,"Muito Maior")</f>
        <v/>
      </c>
      <c r="QH111" s="161">
        <f>IF($NJ111=0,0,CHOOSE(1+INDEX($AC$2:$AC$11,$NJ111),0,$QF111,$QG111,$QF111+$QG111))</f>
        <v/>
      </c>
      <c r="QI111" s="161">
        <f>IF($NJ111=0,0,CHOOSE(1+INDEX($AD$2:$AD$11,$NJ111),0,$QF111,$QG111,$QF111+$QG111))</f>
        <v/>
      </c>
      <c r="QJ111" s="161">
        <f>IF(OR($ND111=0,$NJ111=0),"",INDEX($AI$2:$AN$41,($NJ111-1)*4+IF($MS111=0,1,IF($MS111&lt;=5,2,IF($MS111=6,3,4))),1+MIN(5,$QH111))&amp;INDEX($AO$2:$AT$41,($NJ111-1)*4+IF($MS111=0,1,IF($MS111&lt;=5,2,IF($MS111=6,3,4))),1+MIN(5,$QI111))&amp;IF(INDEX($AE$2:$AE$11,$NJ111)=1,IF(COUNTIF($RK111:$RN111,"Mais Um")&gt;0," · +"&amp;COUNTIF($RK111:$RN111,"Mais Um")&amp;IF(COUNTIF($RK111:$RN111,"Mais Um")&gt;1," alvos"," alvo"),"")&amp;IF(COUNTIF($RK111:$RN111,"Rajada")&gt;0,IF($MS111=0,"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IFERROR(MATCH($MU112,$V$2:$V$11,0),0)</f>
        <v/>
      </c>
      <c r="NK112" s="161">
        <f>IFERROR(VLOOKUP(SUBSTITUTE(SUBSTITUTE(SUBSTITUTE($MX112,"~","~~"),"*","~*"),"?","~?"),'DADOS_MELHORIAS'!$AG$2:$AL$113,2,FALSE),"")</f>
        <v/>
      </c>
      <c r="NL112" s="161">
        <f>IFERROR(VLOOKUP(SUBSTITUTE(SUBSTITUTE(SUBSTITUTE($MY112,"~","~~"),"*","~*"),"?","~?"),'DADOS_MELHORIAS'!$AG$2:$AL$113,2,FALSE),"")</f>
        <v/>
      </c>
      <c r="NM112" s="161">
        <f>IFERROR(VLOOKUP(SUBSTITUTE(SUBSTITUTE(SUBSTITUTE($MZ112,"~","~~"),"*","~*"),"?","~?"),'DADOS_MELHORIAS'!$AG$2:$AL$113,2,FALSE),"")</f>
        <v/>
      </c>
      <c r="NN112" s="161">
        <f>IFERROR(VLOOKUP(SUBSTITUTE(SUBSTITUTE(SUBSTITUTE($NA112,"~","~~"),"*","~*"),"?","~?"),'DADOS_MELHORIAS'!$AG$2:$AL$113,2,FALSE),"")</f>
        <v/>
      </c>
      <c r="NO112" s="161">
        <f>IFERROR(VLOOKUP(SUBSTITUTE(SUBSTITUTE(SUBSTITUTE($MX112,"~","~~"),"*","~*"),"?","~?"),'DADOS_MELHORIAS'!$AG$2:$AL$113,3,FALSE),0)</f>
        <v/>
      </c>
      <c r="NP112" s="161">
        <f>IFERROR(VLOOKUP(SUBSTITUTE(SUBSTITUTE(SUBSTITUTE($MY112,"~","~~"),"*","~*"),"?","~?"),'DADOS_MELHORIAS'!$AG$2:$AL$113,3,FALSE),0)</f>
        <v/>
      </c>
      <c r="NQ112" s="161">
        <f>IFERROR(VLOOKUP(SUBSTITUTE(SUBSTITUTE(SUBSTITUTE($MZ112,"~","~~"),"*","~*"),"?","~?"),'DADOS_MELHORIAS'!$AG$2:$AL$113,3,FALSE),0)</f>
        <v/>
      </c>
      <c r="NR112" s="161">
        <f>IFERROR(VLOOKUP(SUBSTITUTE(SUBSTITUTE(SUBSTITUTE($NA112,"~","~~"),"*","~*"),"?","~?"),'DADOS_MELHORIAS'!$AG$2:$AL$113,3,FALSE),0)</f>
        <v/>
      </c>
      <c r="NS112" s="161">
        <f>IF($MS112=0,0,IF($NJ112=0,0,INDEX($X$2:$X$11,$NJ112)))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IF($NJ112=0,0,IF(INDEX($W$2:$W$11,$NJ112)="",0,IF((COUNTIF(INDEX($EL$2:$EP$13,$MO112,0),INDEX($W$2:$W$11,$NJ112))+COUNTIF(INDEX($QV$2:$QY$13,$MO112,0),INDEX($W$2:$W$11,$NJ112)))=0,1,0)))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1">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f>
        <v/>
      </c>
      <c r="OE112" s="161">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1">
        <f>IF($NJ112=0,0,INDEX($Y$2:$Y$11,$NJ112))</f>
        <v/>
      </c>
      <c r="OG112" s="161">
        <f>IF($NJ112=0,0,INDEX($Z$2:$Z$11,$NJ112))</f>
        <v/>
      </c>
      <c r="OH112" s="161">
        <f>IF($NJ112=0,0,INDEX($AB$2:$AB$11,$NJ112))</f>
        <v/>
      </c>
      <c r="OI112" s="161">
        <f>IFERROR(VLOOKUP(SUBSTITUTE(SUBSTITUTE(SUBSTITUTE($NB112,"~","~~"),"*","~*"),"?","~?"),'DADOS_RESTRICOES'!$M$2:$Q$54,3,FALSE),0)</f>
        <v/>
      </c>
      <c r="OJ112" s="161">
        <f>IFERROR(VLOOKUP(SUBSTITUTE(SUBSTITUTE(SUBSTITUTE($NC112,"~","~~"),"*","~*"),"?","~?"),'DADOS_RESTRICOES'!$M$2:$Q$54,3,FALSE),0)</f>
        <v/>
      </c>
      <c r="OK112" s="161">
        <f>IFERROR(VLOOKUP(SUBSTITUTE(SUBSTITUTE(SUBSTITUTE($NB112,"~","~~"),"*","~*"),"?","~?"),'DADOS_RESTRICOES'!$M$2:$Q$54,2,FALSE),"")</f>
        <v/>
      </c>
      <c r="OL112" s="161">
        <f>IFERROR(VLOOKUP(SUBSTITUTE(SUBSTITUTE(SUBSTITUTE($NC112,"~","~~"),"*","~*"),"?","~?"),'DADOS_RESTRICOES'!$M$2:$Q$54,2,FALSE),"")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f>
        <v/>
      </c>
      <c r="OT112" s="161">
        <f>COUNTIF($OI112:$OJ112,2)+$OF112</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IF($MS112=0,0,(IF(COUNTIF($RK112:$RN112,"Salto")&gt;0,1,0)+IF(COUNTIF($RK112:$RN112,"Queima")&gt;0,1,0)+IF(COUNTIF($RK112:$RN112,"Estilhaço")&gt;0,1,0))*FLOOR($PD112/2,1))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dela",IF(COUNTIF($OK112:$OL112,"Atrasar")&gt;0,"Sua Ação Completa",IF(COUNTIF($RK112:$RN112,"Rápido")&gt;0,"Sua Bônus",IF(COUNTIF($RK112:$RN112,"Reação")&gt;0,"Sua Reação","Sua Padrão")))&amp;" + a básica dela"&amp;IF(COUNTIF($RK112:$RN112,"Reação")&gt;0," e a coletiva","")&amp;IF(COUNTIF($OK112:$OL112,"Carregar")&gt;0," · em dois turnos","")))</f>
        <v/>
      </c>
      <c r="QC112" s="161">
        <f>IF($MW112&lt;&gt;"",$MW112,IF($NJ112=0,"",INDEX($AA$2:$AA$11,$NJ112)))</f>
        <v/>
      </c>
      <c r="QD112" s="161">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COUNTIF($RK112:$RN112,"Longe")+3*COUNTIF($RK112:$RN112,"Muito Longe")</f>
        <v/>
      </c>
      <c r="QG112" s="161">
        <f>COUNTIF($RK112:$RN112,"Maior")+3*COUNTIF($RK112:$RN112,"Muito Maior")</f>
        <v/>
      </c>
      <c r="QH112" s="161">
        <f>IF($NJ112=0,0,CHOOSE(1+INDEX($AC$2:$AC$11,$NJ112),0,$QF112,$QG112,$QF112+$QG112))</f>
        <v/>
      </c>
      <c r="QI112" s="161">
        <f>IF($NJ112=0,0,CHOOSE(1+INDEX($AD$2:$AD$11,$NJ112),0,$QF112,$QG112,$QF112+$QG112))</f>
        <v/>
      </c>
      <c r="QJ112" s="161">
        <f>IF(OR($ND112=0,$NJ112=0),"",INDEX($AI$2:$AN$41,($NJ112-1)*4+IF($MS112=0,1,IF($MS112&lt;=5,2,IF($MS112=6,3,4))),1+MIN(5,$QH112))&amp;INDEX($AO$2:$AT$41,($NJ112-1)*4+IF($MS112=0,1,IF($MS112&lt;=5,2,IF($MS112=6,3,4))),1+MIN(5,$QI112))&amp;IF(INDEX($AE$2:$AE$11,$NJ112)=1,IF(COUNTIF($RK112:$RN112,"Mais Um")&gt;0," · +"&amp;COUNTIF($RK112:$RN112,"Mais Um")&amp;IF(COUNTIF($RK112:$RN112,"Mais Um")&gt;1," alvos"," alvo"),"")&amp;IF(COUNTIF($RK112:$RN112,"Rajada")&gt;0,IF($MS112=0,"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IFERROR(MATCH($MU113,$V$2:$V$11,0),0)</f>
        <v/>
      </c>
      <c r="NK113" s="161">
        <f>IFERROR(VLOOKUP(SUBSTITUTE(SUBSTITUTE(SUBSTITUTE($MX113,"~","~~"),"*","~*"),"?","~?"),'DADOS_MELHORIAS'!$AG$2:$AL$113,2,FALSE),"")</f>
        <v/>
      </c>
      <c r="NL113" s="161">
        <f>IFERROR(VLOOKUP(SUBSTITUTE(SUBSTITUTE(SUBSTITUTE($MY113,"~","~~"),"*","~*"),"?","~?"),'DADOS_MELHORIAS'!$AG$2:$AL$113,2,FALSE),"")</f>
        <v/>
      </c>
      <c r="NM113" s="161">
        <f>IFERROR(VLOOKUP(SUBSTITUTE(SUBSTITUTE(SUBSTITUTE($MZ113,"~","~~"),"*","~*"),"?","~?"),'DADOS_MELHORIAS'!$AG$2:$AL$113,2,FALSE),"")</f>
        <v/>
      </c>
      <c r="NN113" s="161">
        <f>IFERROR(VLOOKUP(SUBSTITUTE(SUBSTITUTE(SUBSTITUTE($NA113,"~","~~"),"*","~*"),"?","~?"),'DADOS_MELHORIAS'!$AG$2:$AL$113,2,FALSE),"")</f>
        <v/>
      </c>
      <c r="NO113" s="161">
        <f>IFERROR(VLOOKUP(SUBSTITUTE(SUBSTITUTE(SUBSTITUTE($MX113,"~","~~"),"*","~*"),"?","~?"),'DADOS_MELHORIAS'!$AG$2:$AL$113,3,FALSE),0)</f>
        <v/>
      </c>
      <c r="NP113" s="161">
        <f>IFERROR(VLOOKUP(SUBSTITUTE(SUBSTITUTE(SUBSTITUTE($MY113,"~","~~"),"*","~*"),"?","~?"),'DADOS_MELHORIAS'!$AG$2:$AL$113,3,FALSE),0)</f>
        <v/>
      </c>
      <c r="NQ113" s="161">
        <f>IFERROR(VLOOKUP(SUBSTITUTE(SUBSTITUTE(SUBSTITUTE($MZ113,"~","~~"),"*","~*"),"?","~?"),'DADOS_MELHORIAS'!$AG$2:$AL$113,3,FALSE),0)</f>
        <v/>
      </c>
      <c r="NR113" s="161">
        <f>IFERROR(VLOOKUP(SUBSTITUTE(SUBSTITUTE(SUBSTITUTE($NA113,"~","~~"),"*","~*"),"?","~?"),'DADOS_MELHORIAS'!$AG$2:$AL$113,3,FALSE),0)</f>
        <v/>
      </c>
      <c r="NS113" s="161">
        <f>IF($MS113=0,0,IF($NJ113=0,0,INDEX($X$2:$X$11,$NJ113)))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IF($NJ113=0,0,IF(INDEX($W$2:$W$11,$NJ113)="",0,IF((COUNTIF(INDEX($EL$2:$EP$13,$MO113,0),INDEX($W$2:$W$11,$NJ113))+COUNTIF(INDEX($QV$2:$QY$13,$MO113,0),INDEX($W$2:$W$11,$NJ113)))=0,1,0)))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1">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f>
        <v/>
      </c>
      <c r="OE113" s="161">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1">
        <f>IF($NJ113=0,0,INDEX($Y$2:$Y$11,$NJ113))</f>
        <v/>
      </c>
      <c r="OG113" s="161">
        <f>IF($NJ113=0,0,INDEX($Z$2:$Z$11,$NJ113))</f>
        <v/>
      </c>
      <c r="OH113" s="161">
        <f>IF($NJ113=0,0,INDEX($AB$2:$AB$11,$NJ113))</f>
        <v/>
      </c>
      <c r="OI113" s="161">
        <f>IFERROR(VLOOKUP(SUBSTITUTE(SUBSTITUTE(SUBSTITUTE($NB113,"~","~~"),"*","~*"),"?","~?"),'DADOS_RESTRICOES'!$M$2:$Q$54,3,FALSE),0)</f>
        <v/>
      </c>
      <c r="OJ113" s="161">
        <f>IFERROR(VLOOKUP(SUBSTITUTE(SUBSTITUTE(SUBSTITUTE($NC113,"~","~~"),"*","~*"),"?","~?"),'DADOS_RESTRICOES'!$M$2:$Q$54,3,FALSE),0)</f>
        <v/>
      </c>
      <c r="OK113" s="161">
        <f>IFERROR(VLOOKUP(SUBSTITUTE(SUBSTITUTE(SUBSTITUTE($NB113,"~","~~"),"*","~*"),"?","~?"),'DADOS_RESTRICOES'!$M$2:$Q$54,2,FALSE),"")</f>
        <v/>
      </c>
      <c r="OL113" s="161">
        <f>IFERROR(VLOOKUP(SUBSTITUTE(SUBSTITUTE(SUBSTITUTE($NC113,"~","~~"),"*","~*"),"?","~?"),'DADOS_RESTRICOES'!$M$2:$Q$54,2,FALSE),"")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f>
        <v/>
      </c>
      <c r="OT113" s="161">
        <f>COUNTIF($OI113:$OJ113,2)+$OF113</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IF($MS113=0,0,(IF(COUNTIF($RK113:$RN113,"Salto")&gt;0,1,0)+IF(COUNTIF($RK113:$RN113,"Queima")&gt;0,1,0)+IF(COUNTIF($RK113:$RN113,"Estilhaço")&gt;0,1,0))*FLOOR($PD113/2,1))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dela",IF(COUNTIF($OK113:$OL113,"Atrasar")&gt;0,"Sua Ação Completa",IF(COUNTIF($RK113:$RN113,"Rápido")&gt;0,"Sua Bônus",IF(COUNTIF($RK113:$RN113,"Reação")&gt;0,"Sua Reação","Sua Padrão")))&amp;" + a básica dela"&amp;IF(COUNTIF($RK113:$RN113,"Reação")&gt;0," e a coletiva","")&amp;IF(COUNTIF($OK113:$OL113,"Carregar")&gt;0," · em dois turnos","")))</f>
        <v/>
      </c>
      <c r="QC113" s="161">
        <f>IF($MW113&lt;&gt;"",$MW113,IF($NJ113=0,"",INDEX($AA$2:$AA$11,$NJ113)))</f>
        <v/>
      </c>
      <c r="QD113" s="161">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COUNTIF($RK113:$RN113,"Longe")+3*COUNTIF($RK113:$RN113,"Muito Longe")</f>
        <v/>
      </c>
      <c r="QG113" s="161">
        <f>COUNTIF($RK113:$RN113,"Maior")+3*COUNTIF($RK113:$RN113,"Muito Maior")</f>
        <v/>
      </c>
      <c r="QH113" s="161">
        <f>IF($NJ113=0,0,CHOOSE(1+INDEX($AC$2:$AC$11,$NJ113),0,$QF113,$QG113,$QF113+$QG113))</f>
        <v/>
      </c>
      <c r="QI113" s="161">
        <f>IF($NJ113=0,0,CHOOSE(1+INDEX($AD$2:$AD$11,$NJ113),0,$QF113,$QG113,$QF113+$QG113))</f>
        <v/>
      </c>
      <c r="QJ113" s="161">
        <f>IF(OR($ND113=0,$NJ113=0),"",INDEX($AI$2:$AN$41,($NJ113-1)*4+IF($MS113=0,1,IF($MS113&lt;=5,2,IF($MS113=6,3,4))),1+MIN(5,$QH113))&amp;INDEX($AO$2:$AT$41,($NJ113-1)*4+IF($MS113=0,1,IF($MS113&lt;=5,2,IF($MS113=6,3,4))),1+MIN(5,$QI113))&amp;IF(INDEX($AE$2:$AE$11,$NJ113)=1,IF(COUNTIF($RK113:$RN113,"Mais Um")&gt;0," · +"&amp;COUNTIF($RK113:$RN113,"Mais Um")&amp;IF(COUNTIF($RK113:$RN113,"Mais Um")&gt;1," alvos"," alvo"),"")&amp;IF(COUNTIF($RK113:$RN113,"Rajada")&gt;0,IF($MS113=0,"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IFERROR(MATCH($MU114,$V$2:$V$11,0),0)</f>
        <v/>
      </c>
      <c r="NK114" s="161">
        <f>IFERROR(VLOOKUP(SUBSTITUTE(SUBSTITUTE(SUBSTITUTE($MX114,"~","~~"),"*","~*"),"?","~?"),'DADOS_MELHORIAS'!$AG$2:$AL$113,2,FALSE),"")</f>
        <v/>
      </c>
      <c r="NL114" s="161">
        <f>IFERROR(VLOOKUP(SUBSTITUTE(SUBSTITUTE(SUBSTITUTE($MY114,"~","~~"),"*","~*"),"?","~?"),'DADOS_MELHORIAS'!$AG$2:$AL$113,2,FALSE),"")</f>
        <v/>
      </c>
      <c r="NM114" s="161">
        <f>IFERROR(VLOOKUP(SUBSTITUTE(SUBSTITUTE(SUBSTITUTE($MZ114,"~","~~"),"*","~*"),"?","~?"),'DADOS_MELHORIAS'!$AG$2:$AL$113,2,FALSE),"")</f>
        <v/>
      </c>
      <c r="NN114" s="161">
        <f>IFERROR(VLOOKUP(SUBSTITUTE(SUBSTITUTE(SUBSTITUTE($NA114,"~","~~"),"*","~*"),"?","~?"),'DADOS_MELHORIAS'!$AG$2:$AL$113,2,FALSE),"")</f>
        <v/>
      </c>
      <c r="NO114" s="161">
        <f>IFERROR(VLOOKUP(SUBSTITUTE(SUBSTITUTE(SUBSTITUTE($MX114,"~","~~"),"*","~*"),"?","~?"),'DADOS_MELHORIAS'!$AG$2:$AL$113,3,FALSE),0)</f>
        <v/>
      </c>
      <c r="NP114" s="161">
        <f>IFERROR(VLOOKUP(SUBSTITUTE(SUBSTITUTE(SUBSTITUTE($MY114,"~","~~"),"*","~*"),"?","~?"),'DADOS_MELHORIAS'!$AG$2:$AL$113,3,FALSE),0)</f>
        <v/>
      </c>
      <c r="NQ114" s="161">
        <f>IFERROR(VLOOKUP(SUBSTITUTE(SUBSTITUTE(SUBSTITUTE($MZ114,"~","~~"),"*","~*"),"?","~?"),'DADOS_MELHORIAS'!$AG$2:$AL$113,3,FALSE),0)</f>
        <v/>
      </c>
      <c r="NR114" s="161">
        <f>IFERROR(VLOOKUP(SUBSTITUTE(SUBSTITUTE(SUBSTITUTE($NA114,"~","~~"),"*","~*"),"?","~?"),'DADOS_MELHORIAS'!$AG$2:$AL$113,3,FALSE),0)</f>
        <v/>
      </c>
      <c r="NS114" s="161">
        <f>IF($MS114=0,0,IF($NJ114=0,0,INDEX($X$2:$X$11,$NJ114)))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IF($NJ114=0,0,IF(INDEX($W$2:$W$11,$NJ114)="",0,IF((COUNTIF(INDEX($EL$2:$EP$13,$MO114,0),INDEX($W$2:$W$11,$NJ114))+COUNTIF(INDEX($QV$2:$QY$13,$MO114,0),INDEX($W$2:$W$11,$NJ114)))=0,1,0)))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1">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f>
        <v/>
      </c>
      <c r="OE114" s="161">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1">
        <f>IF($NJ114=0,0,INDEX($Y$2:$Y$11,$NJ114))</f>
        <v/>
      </c>
      <c r="OG114" s="161">
        <f>IF($NJ114=0,0,INDEX($Z$2:$Z$11,$NJ114))</f>
        <v/>
      </c>
      <c r="OH114" s="161">
        <f>IF($NJ114=0,0,INDEX($AB$2:$AB$11,$NJ114))</f>
        <v/>
      </c>
      <c r="OI114" s="161">
        <f>IFERROR(VLOOKUP(SUBSTITUTE(SUBSTITUTE(SUBSTITUTE($NB114,"~","~~"),"*","~*"),"?","~?"),'DADOS_RESTRICOES'!$M$2:$Q$54,3,FALSE),0)</f>
        <v/>
      </c>
      <c r="OJ114" s="161">
        <f>IFERROR(VLOOKUP(SUBSTITUTE(SUBSTITUTE(SUBSTITUTE($NC114,"~","~~"),"*","~*"),"?","~?"),'DADOS_RESTRICOES'!$M$2:$Q$54,3,FALSE),0)</f>
        <v/>
      </c>
      <c r="OK114" s="161">
        <f>IFERROR(VLOOKUP(SUBSTITUTE(SUBSTITUTE(SUBSTITUTE($NB114,"~","~~"),"*","~*"),"?","~?"),'DADOS_RESTRICOES'!$M$2:$Q$54,2,FALSE),"")</f>
        <v/>
      </c>
      <c r="OL114" s="161">
        <f>IFERROR(VLOOKUP(SUBSTITUTE(SUBSTITUTE(SUBSTITUTE($NC114,"~","~~"),"*","~*"),"?","~?"),'DADOS_RESTRICOES'!$M$2:$Q$54,2,FALSE),"")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f>
        <v/>
      </c>
      <c r="OT114" s="161">
        <f>COUNTIF($OI114:$OJ114,2)+$OF114</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IF($MS114=0,0,(IF(COUNTIF($RK114:$RN114,"Salto")&gt;0,1,0)+IF(COUNTIF($RK114:$RN114,"Queima")&gt;0,1,0)+IF(COUNTIF($RK114:$RN114,"Estilhaço")&gt;0,1,0))*FLOOR($PD114/2,1))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dela",IF(COUNTIF($OK114:$OL114,"Atrasar")&gt;0,"Sua Ação Completa",IF(COUNTIF($RK114:$RN114,"Rápido")&gt;0,"Sua Bônus",IF(COUNTIF($RK114:$RN114,"Reação")&gt;0,"Sua Reação","Sua Padrão")))&amp;" + a básica dela"&amp;IF(COUNTIF($RK114:$RN114,"Reação")&gt;0," e a coletiva","")&amp;IF(COUNTIF($OK114:$OL114,"Carregar")&gt;0," · em dois turnos","")))</f>
        <v/>
      </c>
      <c r="QC114" s="161">
        <f>IF($MW114&lt;&gt;"",$MW114,IF($NJ114=0,"",INDEX($AA$2:$AA$11,$NJ114)))</f>
        <v/>
      </c>
      <c r="QD114" s="161">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COUNTIF($RK114:$RN114,"Longe")+3*COUNTIF($RK114:$RN114,"Muito Longe")</f>
        <v/>
      </c>
      <c r="QG114" s="161">
        <f>COUNTIF($RK114:$RN114,"Maior")+3*COUNTIF($RK114:$RN114,"Muito Maior")</f>
        <v/>
      </c>
      <c r="QH114" s="161">
        <f>IF($NJ114=0,0,CHOOSE(1+INDEX($AC$2:$AC$11,$NJ114),0,$QF114,$QG114,$QF114+$QG114))</f>
        <v/>
      </c>
      <c r="QI114" s="161">
        <f>IF($NJ114=0,0,CHOOSE(1+INDEX($AD$2:$AD$11,$NJ114),0,$QF114,$QG114,$QF114+$QG114))</f>
        <v/>
      </c>
      <c r="QJ114" s="161">
        <f>IF(OR($ND114=0,$NJ114=0),"",INDEX($AI$2:$AN$41,($NJ114-1)*4+IF($MS114=0,1,IF($MS114&lt;=5,2,IF($MS114=6,3,4))),1+MIN(5,$QH114))&amp;INDEX($AO$2:$AT$41,($NJ114-1)*4+IF($MS114=0,1,IF($MS114&lt;=5,2,IF($MS114=6,3,4))),1+MIN(5,$QI114))&amp;IF(INDEX($AE$2:$AE$11,$NJ114)=1,IF(COUNTIF($RK114:$RN114,"Mais Um")&gt;0," · +"&amp;COUNTIF($RK114:$RN114,"Mais Um")&amp;IF(COUNTIF($RK114:$RN114,"Mais Um")&gt;1," alvos"," alvo"),"")&amp;IF(COUNTIF($RK114:$RN114,"Rajada")&gt;0,IF($MS114=0,"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IFERROR(MATCH($MU115,$V$2:$V$11,0),0)</f>
        <v/>
      </c>
      <c r="NK115" s="161">
        <f>IFERROR(VLOOKUP(SUBSTITUTE(SUBSTITUTE(SUBSTITUTE($MX115,"~","~~"),"*","~*"),"?","~?"),'DADOS_MELHORIAS'!$AG$2:$AL$113,2,FALSE),"")</f>
        <v/>
      </c>
      <c r="NL115" s="161">
        <f>IFERROR(VLOOKUP(SUBSTITUTE(SUBSTITUTE(SUBSTITUTE($MY115,"~","~~"),"*","~*"),"?","~?"),'DADOS_MELHORIAS'!$AG$2:$AL$113,2,FALSE),"")</f>
        <v/>
      </c>
      <c r="NM115" s="161">
        <f>IFERROR(VLOOKUP(SUBSTITUTE(SUBSTITUTE(SUBSTITUTE($MZ115,"~","~~"),"*","~*"),"?","~?"),'DADOS_MELHORIAS'!$AG$2:$AL$113,2,FALSE),"")</f>
        <v/>
      </c>
      <c r="NN115" s="161">
        <f>IFERROR(VLOOKUP(SUBSTITUTE(SUBSTITUTE(SUBSTITUTE($NA115,"~","~~"),"*","~*"),"?","~?"),'DADOS_MELHORIAS'!$AG$2:$AL$113,2,FALSE),"")</f>
        <v/>
      </c>
      <c r="NO115" s="161">
        <f>IFERROR(VLOOKUP(SUBSTITUTE(SUBSTITUTE(SUBSTITUTE($MX115,"~","~~"),"*","~*"),"?","~?"),'DADOS_MELHORIAS'!$AG$2:$AL$113,3,FALSE),0)</f>
        <v/>
      </c>
      <c r="NP115" s="161">
        <f>IFERROR(VLOOKUP(SUBSTITUTE(SUBSTITUTE(SUBSTITUTE($MY115,"~","~~"),"*","~*"),"?","~?"),'DADOS_MELHORIAS'!$AG$2:$AL$113,3,FALSE),0)</f>
        <v/>
      </c>
      <c r="NQ115" s="161">
        <f>IFERROR(VLOOKUP(SUBSTITUTE(SUBSTITUTE(SUBSTITUTE($MZ115,"~","~~"),"*","~*"),"?","~?"),'DADOS_MELHORIAS'!$AG$2:$AL$113,3,FALSE),0)</f>
        <v/>
      </c>
      <c r="NR115" s="161">
        <f>IFERROR(VLOOKUP(SUBSTITUTE(SUBSTITUTE(SUBSTITUTE($NA115,"~","~~"),"*","~*"),"?","~?"),'DADOS_MELHORIAS'!$AG$2:$AL$113,3,FALSE),0)</f>
        <v/>
      </c>
      <c r="NS115" s="161">
        <f>IF($MS115=0,0,IF($NJ115=0,0,INDEX($X$2:$X$11,$NJ115)))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IF($NJ115=0,0,IF(INDEX($W$2:$W$11,$NJ115)="",0,IF((COUNTIF(INDEX($EL$2:$EP$13,$MO115,0),INDEX($W$2:$W$11,$NJ115))+COUNTIF(INDEX($QV$2:$QY$13,$MO115,0),INDEX($W$2:$W$11,$NJ115)))=0,1,0)))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1">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f>
        <v/>
      </c>
      <c r="OE115" s="161">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1">
        <f>IF($NJ115=0,0,INDEX($Y$2:$Y$11,$NJ115))</f>
        <v/>
      </c>
      <c r="OG115" s="161">
        <f>IF($NJ115=0,0,INDEX($Z$2:$Z$11,$NJ115))</f>
        <v/>
      </c>
      <c r="OH115" s="161">
        <f>IF($NJ115=0,0,INDEX($AB$2:$AB$11,$NJ115))</f>
        <v/>
      </c>
      <c r="OI115" s="161">
        <f>IFERROR(VLOOKUP(SUBSTITUTE(SUBSTITUTE(SUBSTITUTE($NB115,"~","~~"),"*","~*"),"?","~?"),'DADOS_RESTRICOES'!$M$2:$Q$54,3,FALSE),0)</f>
        <v/>
      </c>
      <c r="OJ115" s="161">
        <f>IFERROR(VLOOKUP(SUBSTITUTE(SUBSTITUTE(SUBSTITUTE($NC115,"~","~~"),"*","~*"),"?","~?"),'DADOS_RESTRICOES'!$M$2:$Q$54,3,FALSE),0)</f>
        <v/>
      </c>
      <c r="OK115" s="161">
        <f>IFERROR(VLOOKUP(SUBSTITUTE(SUBSTITUTE(SUBSTITUTE($NB115,"~","~~"),"*","~*"),"?","~?"),'DADOS_RESTRICOES'!$M$2:$Q$54,2,FALSE),"")</f>
        <v/>
      </c>
      <c r="OL115" s="161">
        <f>IFERROR(VLOOKUP(SUBSTITUTE(SUBSTITUTE(SUBSTITUTE($NC115,"~","~~"),"*","~*"),"?","~?"),'DADOS_RESTRICOES'!$M$2:$Q$54,2,FALSE),"")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f>
        <v/>
      </c>
      <c r="OT115" s="161">
        <f>COUNTIF($OI115:$OJ115,2)+$OF115</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IF($MS115=0,0,(IF(COUNTIF($RK115:$RN115,"Salto")&gt;0,1,0)+IF(COUNTIF($RK115:$RN115,"Queima")&gt;0,1,0)+IF(COUNTIF($RK115:$RN115,"Estilhaço")&gt;0,1,0))*FLOOR($PD115/2,1))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dela",IF(COUNTIF($OK115:$OL115,"Atrasar")&gt;0,"Sua Ação Completa",IF(COUNTIF($RK115:$RN115,"Rápido")&gt;0,"Sua Bônus",IF(COUNTIF($RK115:$RN115,"Reação")&gt;0,"Sua Reação","Sua Padrão")))&amp;" + a básica dela"&amp;IF(COUNTIF($RK115:$RN115,"Reação")&gt;0," e a coletiva","")&amp;IF(COUNTIF($OK115:$OL115,"Carregar")&gt;0," · em dois turnos","")))</f>
        <v/>
      </c>
      <c r="QC115" s="161">
        <f>IF($MW115&lt;&gt;"",$MW115,IF($NJ115=0,"",INDEX($AA$2:$AA$11,$NJ115)))</f>
        <v/>
      </c>
      <c r="QD115" s="161">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COUNTIF($RK115:$RN115,"Longe")+3*COUNTIF($RK115:$RN115,"Muito Longe")</f>
        <v/>
      </c>
      <c r="QG115" s="161">
        <f>COUNTIF($RK115:$RN115,"Maior")+3*COUNTIF($RK115:$RN115,"Muito Maior")</f>
        <v/>
      </c>
      <c r="QH115" s="161">
        <f>IF($NJ115=0,0,CHOOSE(1+INDEX($AC$2:$AC$11,$NJ115),0,$QF115,$QG115,$QF115+$QG115))</f>
        <v/>
      </c>
      <c r="QI115" s="161">
        <f>IF($NJ115=0,0,CHOOSE(1+INDEX($AD$2:$AD$11,$NJ115),0,$QF115,$QG115,$QF115+$QG115))</f>
        <v/>
      </c>
      <c r="QJ115" s="161">
        <f>IF(OR($ND115=0,$NJ115=0),"",INDEX($AI$2:$AN$41,($NJ115-1)*4+IF($MS115=0,1,IF($MS115&lt;=5,2,IF($MS115=6,3,4))),1+MIN(5,$QH115))&amp;INDEX($AO$2:$AT$41,($NJ115-1)*4+IF($MS115=0,1,IF($MS115&lt;=5,2,IF($MS115=6,3,4))),1+MIN(5,$QI115))&amp;IF(INDEX($AE$2:$AE$11,$NJ115)=1,IF(COUNTIF($RK115:$RN115,"Mais Um")&gt;0," · +"&amp;COUNTIF($RK115:$RN115,"Mais Um")&amp;IF(COUNTIF($RK115:$RN115,"Mais Um")&gt;1," alvos"," alvo"),"")&amp;IF(COUNTIF($RK115:$RN115,"Rajada")&gt;0,IF($MS115=0,"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IFERROR(MATCH($MU116,$V$2:$V$11,0),0)</f>
        <v/>
      </c>
      <c r="NK116" s="161">
        <f>IFERROR(VLOOKUP(SUBSTITUTE(SUBSTITUTE(SUBSTITUTE($MX116,"~","~~"),"*","~*"),"?","~?"),'DADOS_MELHORIAS'!$AG$2:$AL$113,2,FALSE),"")</f>
        <v/>
      </c>
      <c r="NL116" s="161">
        <f>IFERROR(VLOOKUP(SUBSTITUTE(SUBSTITUTE(SUBSTITUTE($MY116,"~","~~"),"*","~*"),"?","~?"),'DADOS_MELHORIAS'!$AG$2:$AL$113,2,FALSE),"")</f>
        <v/>
      </c>
      <c r="NM116" s="161">
        <f>IFERROR(VLOOKUP(SUBSTITUTE(SUBSTITUTE(SUBSTITUTE($MZ116,"~","~~"),"*","~*"),"?","~?"),'DADOS_MELHORIAS'!$AG$2:$AL$113,2,FALSE),"")</f>
        <v/>
      </c>
      <c r="NN116" s="161">
        <f>IFERROR(VLOOKUP(SUBSTITUTE(SUBSTITUTE(SUBSTITUTE($NA116,"~","~~"),"*","~*"),"?","~?"),'DADOS_MELHORIAS'!$AG$2:$AL$113,2,FALSE),"")</f>
        <v/>
      </c>
      <c r="NO116" s="161">
        <f>IFERROR(VLOOKUP(SUBSTITUTE(SUBSTITUTE(SUBSTITUTE($MX116,"~","~~"),"*","~*"),"?","~?"),'DADOS_MELHORIAS'!$AG$2:$AL$113,3,FALSE),0)</f>
        <v/>
      </c>
      <c r="NP116" s="161">
        <f>IFERROR(VLOOKUP(SUBSTITUTE(SUBSTITUTE(SUBSTITUTE($MY116,"~","~~"),"*","~*"),"?","~?"),'DADOS_MELHORIAS'!$AG$2:$AL$113,3,FALSE),0)</f>
        <v/>
      </c>
      <c r="NQ116" s="161">
        <f>IFERROR(VLOOKUP(SUBSTITUTE(SUBSTITUTE(SUBSTITUTE($MZ116,"~","~~"),"*","~*"),"?","~?"),'DADOS_MELHORIAS'!$AG$2:$AL$113,3,FALSE),0)</f>
        <v/>
      </c>
      <c r="NR116" s="161">
        <f>IFERROR(VLOOKUP(SUBSTITUTE(SUBSTITUTE(SUBSTITUTE($NA116,"~","~~"),"*","~*"),"?","~?"),'DADOS_MELHORIAS'!$AG$2:$AL$113,3,FALSE),0)</f>
        <v/>
      </c>
      <c r="NS116" s="161">
        <f>IF($MS116=0,0,IF($NJ116=0,0,INDEX($X$2:$X$11,$NJ116)))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IF($NJ116=0,0,IF(INDEX($W$2:$W$11,$NJ116)="",0,IF((COUNTIF(INDEX($EL$2:$EP$13,$MO116,0),INDEX($W$2:$W$11,$NJ116))+COUNTIF(INDEX($QV$2:$QY$13,$MO116,0),INDEX($W$2:$W$11,$NJ116)))=0,1,0)))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1">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f>
        <v/>
      </c>
      <c r="OE116" s="161">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1">
        <f>IF($NJ116=0,0,INDEX($Y$2:$Y$11,$NJ116))</f>
        <v/>
      </c>
      <c r="OG116" s="161">
        <f>IF($NJ116=0,0,INDEX($Z$2:$Z$11,$NJ116))</f>
        <v/>
      </c>
      <c r="OH116" s="161">
        <f>IF($NJ116=0,0,INDEX($AB$2:$AB$11,$NJ116))</f>
        <v/>
      </c>
      <c r="OI116" s="161">
        <f>IFERROR(VLOOKUP(SUBSTITUTE(SUBSTITUTE(SUBSTITUTE($NB116,"~","~~"),"*","~*"),"?","~?"),'DADOS_RESTRICOES'!$M$2:$Q$54,3,FALSE),0)</f>
        <v/>
      </c>
      <c r="OJ116" s="161">
        <f>IFERROR(VLOOKUP(SUBSTITUTE(SUBSTITUTE(SUBSTITUTE($NC116,"~","~~"),"*","~*"),"?","~?"),'DADOS_RESTRICOES'!$M$2:$Q$54,3,FALSE),0)</f>
        <v/>
      </c>
      <c r="OK116" s="161">
        <f>IFERROR(VLOOKUP(SUBSTITUTE(SUBSTITUTE(SUBSTITUTE($NB116,"~","~~"),"*","~*"),"?","~?"),'DADOS_RESTRICOES'!$M$2:$Q$54,2,FALSE),"")</f>
        <v/>
      </c>
      <c r="OL116" s="161">
        <f>IFERROR(VLOOKUP(SUBSTITUTE(SUBSTITUTE(SUBSTITUTE($NC116,"~","~~"),"*","~*"),"?","~?"),'DADOS_RESTRICOES'!$M$2:$Q$54,2,FALSE),"")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f>
        <v/>
      </c>
      <c r="OT116" s="161">
        <f>COUNTIF($OI116:$OJ116,2)+$OF116</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IF($MS116=0,0,(IF(COUNTIF($RK116:$RN116,"Salto")&gt;0,1,0)+IF(COUNTIF($RK116:$RN116,"Queima")&gt;0,1,0)+IF(COUNTIF($RK116:$RN116,"Estilhaço")&gt;0,1,0))*FLOOR($PD116/2,1))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dela",IF(COUNTIF($OK116:$OL116,"Atrasar")&gt;0,"Sua Ação Completa",IF(COUNTIF($RK116:$RN116,"Rápido")&gt;0,"Sua Bônus",IF(COUNTIF($RK116:$RN116,"Reação")&gt;0,"Sua Reação","Sua Padrão")))&amp;" + a básica dela"&amp;IF(COUNTIF($RK116:$RN116,"Reação")&gt;0," e a coletiva","")&amp;IF(COUNTIF($OK116:$OL116,"Carregar")&gt;0," · em dois turnos","")))</f>
        <v/>
      </c>
      <c r="QC116" s="161">
        <f>IF($MW116&lt;&gt;"",$MW116,IF($NJ116=0,"",INDEX($AA$2:$AA$11,$NJ116)))</f>
        <v/>
      </c>
      <c r="QD116" s="161">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COUNTIF($RK116:$RN116,"Longe")+3*COUNTIF($RK116:$RN116,"Muito Longe")</f>
        <v/>
      </c>
      <c r="QG116" s="161">
        <f>COUNTIF($RK116:$RN116,"Maior")+3*COUNTIF($RK116:$RN116,"Muito Maior")</f>
        <v/>
      </c>
      <c r="QH116" s="161">
        <f>IF($NJ116=0,0,CHOOSE(1+INDEX($AC$2:$AC$11,$NJ116),0,$QF116,$QG116,$QF116+$QG116))</f>
        <v/>
      </c>
      <c r="QI116" s="161">
        <f>IF($NJ116=0,0,CHOOSE(1+INDEX($AD$2:$AD$11,$NJ116),0,$QF116,$QG116,$QF116+$QG116))</f>
        <v/>
      </c>
      <c r="QJ116" s="161">
        <f>IF(OR($ND116=0,$NJ116=0),"",INDEX($AI$2:$AN$41,($NJ116-1)*4+IF($MS116=0,1,IF($MS116&lt;=5,2,IF($MS116=6,3,4))),1+MIN(5,$QH116))&amp;INDEX($AO$2:$AT$41,($NJ116-1)*4+IF($MS116=0,1,IF($MS116&lt;=5,2,IF($MS116=6,3,4))),1+MIN(5,$QI116))&amp;IF(INDEX($AE$2:$AE$11,$NJ116)=1,IF(COUNTIF($RK116:$RN116,"Mais Um")&gt;0," · +"&amp;COUNTIF($RK116:$RN116,"Mais Um")&amp;IF(COUNTIF($RK116:$RN116,"Mais Um")&gt;1," alvos"," alvo"),"")&amp;IF(COUNTIF($RK116:$RN116,"Rajada")&gt;0,IF($MS116=0,"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IFERROR(MATCH($MU117,$V$2:$V$11,0),0)</f>
        <v/>
      </c>
      <c r="NK117" s="161">
        <f>IFERROR(VLOOKUP(SUBSTITUTE(SUBSTITUTE(SUBSTITUTE($MX117,"~","~~"),"*","~*"),"?","~?"),'DADOS_MELHORIAS'!$AG$2:$AL$113,2,FALSE),"")</f>
        <v/>
      </c>
      <c r="NL117" s="161">
        <f>IFERROR(VLOOKUP(SUBSTITUTE(SUBSTITUTE(SUBSTITUTE($MY117,"~","~~"),"*","~*"),"?","~?"),'DADOS_MELHORIAS'!$AG$2:$AL$113,2,FALSE),"")</f>
        <v/>
      </c>
      <c r="NM117" s="161">
        <f>IFERROR(VLOOKUP(SUBSTITUTE(SUBSTITUTE(SUBSTITUTE($MZ117,"~","~~"),"*","~*"),"?","~?"),'DADOS_MELHORIAS'!$AG$2:$AL$113,2,FALSE),"")</f>
        <v/>
      </c>
      <c r="NN117" s="161">
        <f>IFERROR(VLOOKUP(SUBSTITUTE(SUBSTITUTE(SUBSTITUTE($NA117,"~","~~"),"*","~*"),"?","~?"),'DADOS_MELHORIAS'!$AG$2:$AL$113,2,FALSE),"")</f>
        <v/>
      </c>
      <c r="NO117" s="161">
        <f>IFERROR(VLOOKUP(SUBSTITUTE(SUBSTITUTE(SUBSTITUTE($MX117,"~","~~"),"*","~*"),"?","~?"),'DADOS_MELHORIAS'!$AG$2:$AL$113,3,FALSE),0)</f>
        <v/>
      </c>
      <c r="NP117" s="161">
        <f>IFERROR(VLOOKUP(SUBSTITUTE(SUBSTITUTE(SUBSTITUTE($MY117,"~","~~"),"*","~*"),"?","~?"),'DADOS_MELHORIAS'!$AG$2:$AL$113,3,FALSE),0)</f>
        <v/>
      </c>
      <c r="NQ117" s="161">
        <f>IFERROR(VLOOKUP(SUBSTITUTE(SUBSTITUTE(SUBSTITUTE($MZ117,"~","~~"),"*","~*"),"?","~?"),'DADOS_MELHORIAS'!$AG$2:$AL$113,3,FALSE),0)</f>
        <v/>
      </c>
      <c r="NR117" s="161">
        <f>IFERROR(VLOOKUP(SUBSTITUTE(SUBSTITUTE(SUBSTITUTE($NA117,"~","~~"),"*","~*"),"?","~?"),'DADOS_MELHORIAS'!$AG$2:$AL$113,3,FALSE),0)</f>
        <v/>
      </c>
      <c r="NS117" s="161">
        <f>IF($MS117=0,0,IF($NJ117=0,0,INDEX($X$2:$X$11,$NJ117)))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IF($NJ117=0,0,IF(INDEX($W$2:$W$11,$NJ117)="",0,IF((COUNTIF(INDEX($EL$2:$EP$13,$MO117,0),INDEX($W$2:$W$11,$NJ117))+COUNTIF(INDEX($QV$2:$QY$13,$MO117,0),INDEX($W$2:$W$11,$NJ117)))=0,1,0)))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1">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f>
        <v/>
      </c>
      <c r="OE117" s="161">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1">
        <f>IF($NJ117=0,0,INDEX($Y$2:$Y$11,$NJ117))</f>
        <v/>
      </c>
      <c r="OG117" s="161">
        <f>IF($NJ117=0,0,INDEX($Z$2:$Z$11,$NJ117))</f>
        <v/>
      </c>
      <c r="OH117" s="161">
        <f>IF($NJ117=0,0,INDEX($AB$2:$AB$11,$NJ117))</f>
        <v/>
      </c>
      <c r="OI117" s="161">
        <f>IFERROR(VLOOKUP(SUBSTITUTE(SUBSTITUTE(SUBSTITUTE($NB117,"~","~~"),"*","~*"),"?","~?"),'DADOS_RESTRICOES'!$M$2:$Q$54,3,FALSE),0)</f>
        <v/>
      </c>
      <c r="OJ117" s="161">
        <f>IFERROR(VLOOKUP(SUBSTITUTE(SUBSTITUTE(SUBSTITUTE($NC117,"~","~~"),"*","~*"),"?","~?"),'DADOS_RESTRICOES'!$M$2:$Q$54,3,FALSE),0)</f>
        <v/>
      </c>
      <c r="OK117" s="161">
        <f>IFERROR(VLOOKUP(SUBSTITUTE(SUBSTITUTE(SUBSTITUTE($NB117,"~","~~"),"*","~*"),"?","~?"),'DADOS_RESTRICOES'!$M$2:$Q$54,2,FALSE),"")</f>
        <v/>
      </c>
      <c r="OL117" s="161">
        <f>IFERROR(VLOOKUP(SUBSTITUTE(SUBSTITUTE(SUBSTITUTE($NC117,"~","~~"),"*","~*"),"?","~?"),'DADOS_RESTRICOES'!$M$2:$Q$54,2,FALSE),"")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f>
        <v/>
      </c>
      <c r="OT117" s="161">
        <f>COUNTIF($OI117:$OJ117,2)+$OF117</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IF($MS117=0,0,(IF(COUNTIF($RK117:$RN117,"Salto")&gt;0,1,0)+IF(COUNTIF($RK117:$RN117,"Queima")&gt;0,1,0)+IF(COUNTIF($RK117:$RN117,"Estilhaço")&gt;0,1,0))*FLOOR($PD117/2,1))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dela",IF(COUNTIF($OK117:$OL117,"Atrasar")&gt;0,"Sua Ação Completa",IF(COUNTIF($RK117:$RN117,"Rápido")&gt;0,"Sua Bônus",IF(COUNTIF($RK117:$RN117,"Reação")&gt;0,"Sua Reação","Sua Padrão")))&amp;" + a básica dela"&amp;IF(COUNTIF($RK117:$RN117,"Reação")&gt;0," e a coletiva","")&amp;IF(COUNTIF($OK117:$OL117,"Carregar")&gt;0," · em dois turnos","")))</f>
        <v/>
      </c>
      <c r="QC117" s="161">
        <f>IF($MW117&lt;&gt;"",$MW117,IF($NJ117=0,"",INDEX($AA$2:$AA$11,$NJ117)))</f>
        <v/>
      </c>
      <c r="QD117" s="161">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COUNTIF($RK117:$RN117,"Longe")+3*COUNTIF($RK117:$RN117,"Muito Longe")</f>
        <v/>
      </c>
      <c r="QG117" s="161">
        <f>COUNTIF($RK117:$RN117,"Maior")+3*COUNTIF($RK117:$RN117,"Muito Maior")</f>
        <v/>
      </c>
      <c r="QH117" s="161">
        <f>IF($NJ117=0,0,CHOOSE(1+INDEX($AC$2:$AC$11,$NJ117),0,$QF117,$QG117,$QF117+$QG117))</f>
        <v/>
      </c>
      <c r="QI117" s="161">
        <f>IF($NJ117=0,0,CHOOSE(1+INDEX($AD$2:$AD$11,$NJ117),0,$QF117,$QG117,$QF117+$QG117))</f>
        <v/>
      </c>
      <c r="QJ117" s="161">
        <f>IF(OR($ND117=0,$NJ117=0),"",INDEX($AI$2:$AN$41,($NJ117-1)*4+IF($MS117=0,1,IF($MS117&lt;=5,2,IF($MS117=6,3,4))),1+MIN(5,$QH117))&amp;INDEX($AO$2:$AT$41,($NJ117-1)*4+IF($MS117=0,1,IF($MS117&lt;=5,2,IF($MS117=6,3,4))),1+MIN(5,$QI117))&amp;IF(INDEX($AE$2:$AE$11,$NJ117)=1,IF(COUNTIF($RK117:$RN117,"Mais Um")&gt;0," · +"&amp;COUNTIF($RK117:$RN117,"Mais Um")&amp;IF(COUNTIF($RK117:$RN117,"Mais Um")&gt;1," alvos"," alvo"),"")&amp;IF(COUNTIF($RK117:$RN117,"Rajada")&gt;0,IF($MS117=0,"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IFERROR(MATCH($MU118,$V$2:$V$11,0),0)</f>
        <v/>
      </c>
      <c r="NK118" s="161">
        <f>IFERROR(VLOOKUP(SUBSTITUTE(SUBSTITUTE(SUBSTITUTE($MX118,"~","~~"),"*","~*"),"?","~?"),'DADOS_MELHORIAS'!$AG$2:$AL$113,2,FALSE),"")</f>
        <v/>
      </c>
      <c r="NL118" s="161">
        <f>IFERROR(VLOOKUP(SUBSTITUTE(SUBSTITUTE(SUBSTITUTE($MY118,"~","~~"),"*","~*"),"?","~?"),'DADOS_MELHORIAS'!$AG$2:$AL$113,2,FALSE),"")</f>
        <v/>
      </c>
      <c r="NM118" s="161">
        <f>IFERROR(VLOOKUP(SUBSTITUTE(SUBSTITUTE(SUBSTITUTE($MZ118,"~","~~"),"*","~*"),"?","~?"),'DADOS_MELHORIAS'!$AG$2:$AL$113,2,FALSE),"")</f>
        <v/>
      </c>
      <c r="NN118" s="161">
        <f>IFERROR(VLOOKUP(SUBSTITUTE(SUBSTITUTE(SUBSTITUTE($NA118,"~","~~"),"*","~*"),"?","~?"),'DADOS_MELHORIAS'!$AG$2:$AL$113,2,FALSE),"")</f>
        <v/>
      </c>
      <c r="NO118" s="161">
        <f>IFERROR(VLOOKUP(SUBSTITUTE(SUBSTITUTE(SUBSTITUTE($MX118,"~","~~"),"*","~*"),"?","~?"),'DADOS_MELHORIAS'!$AG$2:$AL$113,3,FALSE),0)</f>
        <v/>
      </c>
      <c r="NP118" s="161">
        <f>IFERROR(VLOOKUP(SUBSTITUTE(SUBSTITUTE(SUBSTITUTE($MY118,"~","~~"),"*","~*"),"?","~?"),'DADOS_MELHORIAS'!$AG$2:$AL$113,3,FALSE),0)</f>
        <v/>
      </c>
      <c r="NQ118" s="161">
        <f>IFERROR(VLOOKUP(SUBSTITUTE(SUBSTITUTE(SUBSTITUTE($MZ118,"~","~~"),"*","~*"),"?","~?"),'DADOS_MELHORIAS'!$AG$2:$AL$113,3,FALSE),0)</f>
        <v/>
      </c>
      <c r="NR118" s="161">
        <f>IFERROR(VLOOKUP(SUBSTITUTE(SUBSTITUTE(SUBSTITUTE($NA118,"~","~~"),"*","~*"),"?","~?"),'DADOS_MELHORIAS'!$AG$2:$AL$113,3,FALSE),0)</f>
        <v/>
      </c>
      <c r="NS118" s="161">
        <f>IF($MS118=0,0,IF($NJ118=0,0,INDEX($X$2:$X$11,$NJ118)))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IF($NJ118=0,0,IF(INDEX($W$2:$W$11,$NJ118)="",0,IF((COUNTIF(INDEX($EL$2:$EP$13,$MO118,0),INDEX($W$2:$W$11,$NJ118))+COUNTIF(INDEX($QV$2:$QY$13,$MO118,0),INDEX($W$2:$W$11,$NJ118)))=0,1,0)))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1">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f>
        <v/>
      </c>
      <c r="OE118" s="161">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1">
        <f>IF($NJ118=0,0,INDEX($Y$2:$Y$11,$NJ118))</f>
        <v/>
      </c>
      <c r="OG118" s="161">
        <f>IF($NJ118=0,0,INDEX($Z$2:$Z$11,$NJ118))</f>
        <v/>
      </c>
      <c r="OH118" s="161">
        <f>IF($NJ118=0,0,INDEX($AB$2:$AB$11,$NJ118))</f>
        <v/>
      </c>
      <c r="OI118" s="161">
        <f>IFERROR(VLOOKUP(SUBSTITUTE(SUBSTITUTE(SUBSTITUTE($NB118,"~","~~"),"*","~*"),"?","~?"),'DADOS_RESTRICOES'!$M$2:$Q$54,3,FALSE),0)</f>
        <v/>
      </c>
      <c r="OJ118" s="161">
        <f>IFERROR(VLOOKUP(SUBSTITUTE(SUBSTITUTE(SUBSTITUTE($NC118,"~","~~"),"*","~*"),"?","~?"),'DADOS_RESTRICOES'!$M$2:$Q$54,3,FALSE),0)</f>
        <v/>
      </c>
      <c r="OK118" s="161">
        <f>IFERROR(VLOOKUP(SUBSTITUTE(SUBSTITUTE(SUBSTITUTE($NB118,"~","~~"),"*","~*"),"?","~?"),'DADOS_RESTRICOES'!$M$2:$Q$54,2,FALSE),"")</f>
        <v/>
      </c>
      <c r="OL118" s="161">
        <f>IFERROR(VLOOKUP(SUBSTITUTE(SUBSTITUTE(SUBSTITUTE($NC118,"~","~~"),"*","~*"),"?","~?"),'DADOS_RESTRICOES'!$M$2:$Q$54,2,FALSE),"")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f>
        <v/>
      </c>
      <c r="OT118" s="161">
        <f>COUNTIF($OI118:$OJ118,2)+$OF118</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IF($MS118=0,0,(IF(COUNTIF($RK118:$RN118,"Salto")&gt;0,1,0)+IF(COUNTIF($RK118:$RN118,"Queima")&gt;0,1,0)+IF(COUNTIF($RK118:$RN118,"Estilhaço")&gt;0,1,0))*FLOOR($PD118/2,1))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dela",IF(COUNTIF($OK118:$OL118,"Atrasar")&gt;0,"Sua Ação Completa",IF(COUNTIF($RK118:$RN118,"Rápido")&gt;0,"Sua Bônus",IF(COUNTIF($RK118:$RN118,"Reação")&gt;0,"Sua Reação","Sua Padrão")))&amp;" + a básica dela"&amp;IF(COUNTIF($RK118:$RN118,"Reação")&gt;0," e a coletiva","")&amp;IF(COUNTIF($OK118:$OL118,"Carregar")&gt;0," · em dois turnos","")))</f>
        <v/>
      </c>
      <c r="QC118" s="161">
        <f>IF($MW118&lt;&gt;"",$MW118,IF($NJ118=0,"",INDEX($AA$2:$AA$11,$NJ118)))</f>
        <v/>
      </c>
      <c r="QD118" s="161">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COUNTIF($RK118:$RN118,"Longe")+3*COUNTIF($RK118:$RN118,"Muito Longe")</f>
        <v/>
      </c>
      <c r="QG118" s="161">
        <f>COUNTIF($RK118:$RN118,"Maior")+3*COUNTIF($RK118:$RN118,"Muito Maior")</f>
        <v/>
      </c>
      <c r="QH118" s="161">
        <f>IF($NJ118=0,0,CHOOSE(1+INDEX($AC$2:$AC$11,$NJ118),0,$QF118,$QG118,$QF118+$QG118))</f>
        <v/>
      </c>
      <c r="QI118" s="161">
        <f>IF($NJ118=0,0,CHOOSE(1+INDEX($AD$2:$AD$11,$NJ118),0,$QF118,$QG118,$QF118+$QG118))</f>
        <v/>
      </c>
      <c r="QJ118" s="161">
        <f>IF(OR($ND118=0,$NJ118=0),"",INDEX($AI$2:$AN$41,($NJ118-1)*4+IF($MS118=0,1,IF($MS118&lt;=5,2,IF($MS118=6,3,4))),1+MIN(5,$QH118))&amp;INDEX($AO$2:$AT$41,($NJ118-1)*4+IF($MS118=0,1,IF($MS118&lt;=5,2,IF($MS118=6,3,4))),1+MIN(5,$QI118))&amp;IF(INDEX($AE$2:$AE$11,$NJ118)=1,IF(COUNTIF($RK118:$RN118,"Mais Um")&gt;0," · +"&amp;COUNTIF($RK118:$RN118,"Mais Um")&amp;IF(COUNTIF($RK118:$RN118,"Mais Um")&gt;1," alvos"," alvo"),"")&amp;IF(COUNTIF($RK118:$RN118,"Rajada")&gt;0,IF($MS118=0,"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IFERROR(MATCH($MU119,$V$2:$V$11,0),0)</f>
        <v/>
      </c>
      <c r="NK119" s="161">
        <f>IFERROR(VLOOKUP(SUBSTITUTE(SUBSTITUTE(SUBSTITUTE($MX119,"~","~~"),"*","~*"),"?","~?"),'DADOS_MELHORIAS'!$AG$2:$AL$113,2,FALSE),"")</f>
        <v/>
      </c>
      <c r="NL119" s="161">
        <f>IFERROR(VLOOKUP(SUBSTITUTE(SUBSTITUTE(SUBSTITUTE($MY119,"~","~~"),"*","~*"),"?","~?"),'DADOS_MELHORIAS'!$AG$2:$AL$113,2,FALSE),"")</f>
        <v/>
      </c>
      <c r="NM119" s="161">
        <f>IFERROR(VLOOKUP(SUBSTITUTE(SUBSTITUTE(SUBSTITUTE($MZ119,"~","~~"),"*","~*"),"?","~?"),'DADOS_MELHORIAS'!$AG$2:$AL$113,2,FALSE),"")</f>
        <v/>
      </c>
      <c r="NN119" s="161">
        <f>IFERROR(VLOOKUP(SUBSTITUTE(SUBSTITUTE(SUBSTITUTE($NA119,"~","~~"),"*","~*"),"?","~?"),'DADOS_MELHORIAS'!$AG$2:$AL$113,2,FALSE),"")</f>
        <v/>
      </c>
      <c r="NO119" s="161">
        <f>IFERROR(VLOOKUP(SUBSTITUTE(SUBSTITUTE(SUBSTITUTE($MX119,"~","~~"),"*","~*"),"?","~?"),'DADOS_MELHORIAS'!$AG$2:$AL$113,3,FALSE),0)</f>
        <v/>
      </c>
      <c r="NP119" s="161">
        <f>IFERROR(VLOOKUP(SUBSTITUTE(SUBSTITUTE(SUBSTITUTE($MY119,"~","~~"),"*","~*"),"?","~?"),'DADOS_MELHORIAS'!$AG$2:$AL$113,3,FALSE),0)</f>
        <v/>
      </c>
      <c r="NQ119" s="161">
        <f>IFERROR(VLOOKUP(SUBSTITUTE(SUBSTITUTE(SUBSTITUTE($MZ119,"~","~~"),"*","~*"),"?","~?"),'DADOS_MELHORIAS'!$AG$2:$AL$113,3,FALSE),0)</f>
        <v/>
      </c>
      <c r="NR119" s="161">
        <f>IFERROR(VLOOKUP(SUBSTITUTE(SUBSTITUTE(SUBSTITUTE($NA119,"~","~~"),"*","~*"),"?","~?"),'DADOS_MELHORIAS'!$AG$2:$AL$113,3,FALSE),0)</f>
        <v/>
      </c>
      <c r="NS119" s="161">
        <f>IF($MS119=0,0,IF($NJ119=0,0,INDEX($X$2:$X$11,$NJ119)))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IF($NJ119=0,0,IF(INDEX($W$2:$W$11,$NJ119)="",0,IF((COUNTIF(INDEX($EL$2:$EP$13,$MO119,0),INDEX($W$2:$W$11,$NJ119))+COUNTIF(INDEX($QV$2:$QY$13,$MO119,0),INDEX($W$2:$W$11,$NJ119)))=0,1,0)))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1">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f>
        <v/>
      </c>
      <c r="OE119" s="161">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1">
        <f>IF($NJ119=0,0,INDEX($Y$2:$Y$11,$NJ119))</f>
        <v/>
      </c>
      <c r="OG119" s="161">
        <f>IF($NJ119=0,0,INDEX($Z$2:$Z$11,$NJ119))</f>
        <v/>
      </c>
      <c r="OH119" s="161">
        <f>IF($NJ119=0,0,INDEX($AB$2:$AB$11,$NJ119))</f>
        <v/>
      </c>
      <c r="OI119" s="161">
        <f>IFERROR(VLOOKUP(SUBSTITUTE(SUBSTITUTE(SUBSTITUTE($NB119,"~","~~"),"*","~*"),"?","~?"),'DADOS_RESTRICOES'!$M$2:$Q$54,3,FALSE),0)</f>
        <v/>
      </c>
      <c r="OJ119" s="161">
        <f>IFERROR(VLOOKUP(SUBSTITUTE(SUBSTITUTE(SUBSTITUTE($NC119,"~","~~"),"*","~*"),"?","~?"),'DADOS_RESTRICOES'!$M$2:$Q$54,3,FALSE),0)</f>
        <v/>
      </c>
      <c r="OK119" s="161">
        <f>IFERROR(VLOOKUP(SUBSTITUTE(SUBSTITUTE(SUBSTITUTE($NB119,"~","~~"),"*","~*"),"?","~?"),'DADOS_RESTRICOES'!$M$2:$Q$54,2,FALSE),"")</f>
        <v/>
      </c>
      <c r="OL119" s="161">
        <f>IFERROR(VLOOKUP(SUBSTITUTE(SUBSTITUTE(SUBSTITUTE($NC119,"~","~~"),"*","~*"),"?","~?"),'DADOS_RESTRICOES'!$M$2:$Q$54,2,FALSE),"")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f>
        <v/>
      </c>
      <c r="OT119" s="161">
        <f>COUNTIF($OI119:$OJ119,2)+$OF119</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IF($MS119=0,0,(IF(COUNTIF($RK119:$RN119,"Salto")&gt;0,1,0)+IF(COUNTIF($RK119:$RN119,"Queima")&gt;0,1,0)+IF(COUNTIF($RK119:$RN119,"Estilhaço")&gt;0,1,0))*FLOOR($PD119/2,1))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dela",IF(COUNTIF($OK119:$OL119,"Atrasar")&gt;0,"Sua Ação Completa",IF(COUNTIF($RK119:$RN119,"Rápido")&gt;0,"Sua Bônus",IF(COUNTIF($RK119:$RN119,"Reação")&gt;0,"Sua Reação","Sua Padrão")))&amp;" + a básica dela"&amp;IF(COUNTIF($RK119:$RN119,"Reação")&gt;0," e a coletiva","")&amp;IF(COUNTIF($OK119:$OL119,"Carregar")&gt;0," · em dois turnos","")))</f>
        <v/>
      </c>
      <c r="QC119" s="161">
        <f>IF($MW119&lt;&gt;"",$MW119,IF($NJ119=0,"",INDEX($AA$2:$AA$11,$NJ119)))</f>
        <v/>
      </c>
      <c r="QD119" s="161">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COUNTIF($RK119:$RN119,"Longe")+3*COUNTIF($RK119:$RN119,"Muito Longe")</f>
        <v/>
      </c>
      <c r="QG119" s="161">
        <f>COUNTIF($RK119:$RN119,"Maior")+3*COUNTIF($RK119:$RN119,"Muito Maior")</f>
        <v/>
      </c>
      <c r="QH119" s="161">
        <f>IF($NJ119=0,0,CHOOSE(1+INDEX($AC$2:$AC$11,$NJ119),0,$QF119,$QG119,$QF119+$QG119))</f>
        <v/>
      </c>
      <c r="QI119" s="161">
        <f>IF($NJ119=0,0,CHOOSE(1+INDEX($AD$2:$AD$11,$NJ119),0,$QF119,$QG119,$QF119+$QG119))</f>
        <v/>
      </c>
      <c r="QJ119" s="161">
        <f>IF(OR($ND119=0,$NJ119=0),"",INDEX($AI$2:$AN$41,($NJ119-1)*4+IF($MS119=0,1,IF($MS119&lt;=5,2,IF($MS119=6,3,4))),1+MIN(5,$QH119))&amp;INDEX($AO$2:$AT$41,($NJ119-1)*4+IF($MS119=0,1,IF($MS119&lt;=5,2,IF($MS119=6,3,4))),1+MIN(5,$QI119))&amp;IF(INDEX($AE$2:$AE$11,$NJ119)=1,IF(COUNTIF($RK119:$RN119,"Mais Um")&gt;0," · +"&amp;COUNTIF($RK119:$RN119,"Mais Um")&amp;IF(COUNTIF($RK119:$RN119,"Mais Um")&gt;1," alvos"," alvo"),"")&amp;IF(COUNTIF($RK119:$RN119,"Rajada")&gt;0,IF($MS119=0,"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IFERROR(MATCH($MU120,$V$2:$V$11,0),0)</f>
        <v/>
      </c>
      <c r="NK120" s="161">
        <f>IFERROR(VLOOKUP(SUBSTITUTE(SUBSTITUTE(SUBSTITUTE($MX120,"~","~~"),"*","~*"),"?","~?"),'DADOS_MELHORIAS'!$AG$2:$AL$113,2,FALSE),"")</f>
        <v/>
      </c>
      <c r="NL120" s="161">
        <f>IFERROR(VLOOKUP(SUBSTITUTE(SUBSTITUTE(SUBSTITUTE($MY120,"~","~~"),"*","~*"),"?","~?"),'DADOS_MELHORIAS'!$AG$2:$AL$113,2,FALSE),"")</f>
        <v/>
      </c>
      <c r="NM120" s="161">
        <f>IFERROR(VLOOKUP(SUBSTITUTE(SUBSTITUTE(SUBSTITUTE($MZ120,"~","~~"),"*","~*"),"?","~?"),'DADOS_MELHORIAS'!$AG$2:$AL$113,2,FALSE),"")</f>
        <v/>
      </c>
      <c r="NN120" s="161">
        <f>IFERROR(VLOOKUP(SUBSTITUTE(SUBSTITUTE(SUBSTITUTE($NA120,"~","~~"),"*","~*"),"?","~?"),'DADOS_MELHORIAS'!$AG$2:$AL$113,2,FALSE),"")</f>
        <v/>
      </c>
      <c r="NO120" s="161">
        <f>IFERROR(VLOOKUP(SUBSTITUTE(SUBSTITUTE(SUBSTITUTE($MX120,"~","~~"),"*","~*"),"?","~?"),'DADOS_MELHORIAS'!$AG$2:$AL$113,3,FALSE),0)</f>
        <v/>
      </c>
      <c r="NP120" s="161">
        <f>IFERROR(VLOOKUP(SUBSTITUTE(SUBSTITUTE(SUBSTITUTE($MY120,"~","~~"),"*","~*"),"?","~?"),'DADOS_MELHORIAS'!$AG$2:$AL$113,3,FALSE),0)</f>
        <v/>
      </c>
      <c r="NQ120" s="161">
        <f>IFERROR(VLOOKUP(SUBSTITUTE(SUBSTITUTE(SUBSTITUTE($MZ120,"~","~~"),"*","~*"),"?","~?"),'DADOS_MELHORIAS'!$AG$2:$AL$113,3,FALSE),0)</f>
        <v/>
      </c>
      <c r="NR120" s="161">
        <f>IFERROR(VLOOKUP(SUBSTITUTE(SUBSTITUTE(SUBSTITUTE($NA120,"~","~~"),"*","~*"),"?","~?"),'DADOS_MELHORIAS'!$AG$2:$AL$113,3,FALSE),0)</f>
        <v/>
      </c>
      <c r="NS120" s="161">
        <f>IF($MS120=0,0,IF($NJ120=0,0,INDEX($X$2:$X$11,$NJ120)))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IF($NJ120=0,0,IF(INDEX($W$2:$W$11,$NJ120)="",0,IF((COUNTIF(INDEX($EL$2:$EP$13,$MO120,0),INDEX($W$2:$W$11,$NJ120))+COUNTIF(INDEX($QV$2:$QY$13,$MO120,0),INDEX($W$2:$W$11,$NJ120)))=0,1,0)))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1">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f>
        <v/>
      </c>
      <c r="OE120" s="161">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1">
        <f>IF($NJ120=0,0,INDEX($Y$2:$Y$11,$NJ120))</f>
        <v/>
      </c>
      <c r="OG120" s="161">
        <f>IF($NJ120=0,0,INDEX($Z$2:$Z$11,$NJ120))</f>
        <v/>
      </c>
      <c r="OH120" s="161">
        <f>IF($NJ120=0,0,INDEX($AB$2:$AB$11,$NJ120))</f>
        <v/>
      </c>
      <c r="OI120" s="161">
        <f>IFERROR(VLOOKUP(SUBSTITUTE(SUBSTITUTE(SUBSTITUTE($NB120,"~","~~"),"*","~*"),"?","~?"),'DADOS_RESTRICOES'!$M$2:$Q$54,3,FALSE),0)</f>
        <v/>
      </c>
      <c r="OJ120" s="161">
        <f>IFERROR(VLOOKUP(SUBSTITUTE(SUBSTITUTE(SUBSTITUTE($NC120,"~","~~"),"*","~*"),"?","~?"),'DADOS_RESTRICOES'!$M$2:$Q$54,3,FALSE),0)</f>
        <v/>
      </c>
      <c r="OK120" s="161">
        <f>IFERROR(VLOOKUP(SUBSTITUTE(SUBSTITUTE(SUBSTITUTE($NB120,"~","~~"),"*","~*"),"?","~?"),'DADOS_RESTRICOES'!$M$2:$Q$54,2,FALSE),"")</f>
        <v/>
      </c>
      <c r="OL120" s="161">
        <f>IFERROR(VLOOKUP(SUBSTITUTE(SUBSTITUTE(SUBSTITUTE($NC120,"~","~~"),"*","~*"),"?","~?"),'DADOS_RESTRICOES'!$M$2:$Q$54,2,FALSE),"")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f>
        <v/>
      </c>
      <c r="OT120" s="161">
        <f>COUNTIF($OI120:$OJ120,2)+$OF120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IF($MS120=0,0,(IF(COUNTIF($RK120:$RN120,"Salto")&gt;0,1,0)+IF(COUNTIF($RK120:$RN120,"Queima")&gt;0,1,0)+IF(COUNTIF($RK120:$RN120,"Estilhaço")&gt;0,1,0))*FLOOR($PD120/2,1))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dela",IF(COUNTIF($OK120:$OL120,"Atrasar")&gt;0,"Sua Ação Completa",IF(COUNTIF($RK120:$RN120,"Rápido")&gt;0,"Sua Bônus",IF(COUNTIF($RK120:$RN120,"Reação")&gt;0,"Sua Reação","Sua Padrão")))&amp;" + a básica dela"&amp;IF(COUNTIF($RK120:$RN120,"Reação")&gt;0," e a coletiva","")&amp;IF(COUNTIF($OK120:$OL120,"Carregar")&gt;0," · em dois turnos","")))</f>
        <v/>
      </c>
      <c r="QC120" s="161">
        <f>IF($MW120&lt;&gt;"",$MW120,IF($NJ120=0,"",INDEX($AA$2:$AA$11,$NJ120)))</f>
        <v/>
      </c>
      <c r="QD120" s="161">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COUNTIF($RK120:$RN120,"Longe")+3*COUNTIF($RK120:$RN120,"Muito Longe")</f>
        <v/>
      </c>
      <c r="QG120" s="161">
        <f>COUNTIF($RK120:$RN120,"Maior")+3*COUNTIF($RK120:$RN120,"Muito Maior")</f>
        <v/>
      </c>
      <c r="QH120" s="161">
        <f>IF($NJ120=0,0,CHOOSE(1+INDEX($AC$2:$AC$11,$NJ120),0,$QF120,$QG120,$QF120+$QG120))</f>
        <v/>
      </c>
      <c r="QI120" s="161">
        <f>IF($NJ120=0,0,CHOOSE(1+INDEX($AD$2:$AD$11,$NJ120),0,$QF120,$QG120,$QF120+$QG120))</f>
        <v/>
      </c>
      <c r="QJ120" s="161">
        <f>IF(OR($ND120=0,$NJ120=0),"",INDEX($AI$2:$AN$41,($NJ120-1)*4+IF($MS120=0,1,IF($MS120&lt;=5,2,IF($MS120=6,3,4))),1+MIN(5,$QH120))&amp;INDEX($AO$2:$AT$41,($NJ120-1)*4+IF($MS120=0,1,IF($MS120&lt;=5,2,IF($MS120=6,3,4))),1+MIN(5,$QI120))&amp;IF(INDEX($AE$2:$AE$11,$NJ120)=1,IF(COUNTIF($RK120:$RN120,"Mais Um")&gt;0," · +"&amp;COUNTIF($RK120:$RN120,"Mais Um")&amp;IF(COUNTIF($RK120:$RN120,"Mais Um")&gt;1," alvos"," alvo"),"")&amp;IF(COUNTIF($RK120:$RN120,"Rajada")&gt;0,IF($MS120=0,"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IFERROR(MATCH($MU121,$V$2:$V$11,0),0)</f>
        <v/>
      </c>
      <c r="NK121" s="161">
        <f>IFERROR(VLOOKUP(SUBSTITUTE(SUBSTITUTE(SUBSTITUTE($MX121,"~","~~"),"*","~*"),"?","~?"),'DADOS_MELHORIAS'!$AG$2:$AL$113,2,FALSE),"")</f>
        <v/>
      </c>
      <c r="NL121" s="161">
        <f>IFERROR(VLOOKUP(SUBSTITUTE(SUBSTITUTE(SUBSTITUTE($MY121,"~","~~"),"*","~*"),"?","~?"),'DADOS_MELHORIAS'!$AG$2:$AL$113,2,FALSE),"")</f>
        <v/>
      </c>
      <c r="NM121" s="161">
        <f>IFERROR(VLOOKUP(SUBSTITUTE(SUBSTITUTE(SUBSTITUTE($MZ121,"~","~~"),"*","~*"),"?","~?"),'DADOS_MELHORIAS'!$AG$2:$AL$113,2,FALSE),"")</f>
        <v/>
      </c>
      <c r="NN121" s="161">
        <f>IFERROR(VLOOKUP(SUBSTITUTE(SUBSTITUTE(SUBSTITUTE($NA121,"~","~~"),"*","~*"),"?","~?"),'DADOS_MELHORIAS'!$AG$2:$AL$113,2,FALSE),"")</f>
        <v/>
      </c>
      <c r="NO121" s="161">
        <f>IFERROR(VLOOKUP(SUBSTITUTE(SUBSTITUTE(SUBSTITUTE($MX121,"~","~~"),"*","~*"),"?","~?"),'DADOS_MELHORIAS'!$AG$2:$AL$113,3,FALSE),0)</f>
        <v/>
      </c>
      <c r="NP121" s="161">
        <f>IFERROR(VLOOKUP(SUBSTITUTE(SUBSTITUTE(SUBSTITUTE($MY121,"~","~~"),"*","~*"),"?","~?"),'DADOS_MELHORIAS'!$AG$2:$AL$113,3,FALSE),0)</f>
        <v/>
      </c>
      <c r="NQ121" s="161">
        <f>IFERROR(VLOOKUP(SUBSTITUTE(SUBSTITUTE(SUBSTITUTE($MZ121,"~","~~"),"*","~*"),"?","~?"),'DADOS_MELHORIAS'!$AG$2:$AL$113,3,FALSE),0)</f>
        <v/>
      </c>
      <c r="NR121" s="161">
        <f>IFERROR(VLOOKUP(SUBSTITUTE(SUBSTITUTE(SUBSTITUTE($NA121,"~","~~"),"*","~*"),"?","~?"),'DADOS_MELHORIAS'!$AG$2:$AL$113,3,FALSE),0)</f>
        <v/>
      </c>
      <c r="NS121" s="161">
        <f>IF($MS121=0,0,IF($NJ121=0,0,INDEX($X$2:$X$11,$NJ121)))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IF($NJ121=0,0,IF(INDEX($W$2:$W$11,$NJ121)="",0,IF((COUNTIF(INDEX($EL$2:$EP$13,$MO121,0),INDEX($W$2:$W$11,$NJ121))+COUNTIF(INDEX($QV$2:$QY$13,$MO121,0),INDEX($W$2:$W$11,$NJ121)))=0,1,0)))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1">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f>
        <v/>
      </c>
      <c r="OE121" s="161">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1">
        <f>IF($NJ121=0,0,INDEX($Y$2:$Y$11,$NJ121))</f>
        <v/>
      </c>
      <c r="OG121" s="161">
        <f>IF($NJ121=0,0,INDEX($Z$2:$Z$11,$NJ121))</f>
        <v/>
      </c>
      <c r="OH121" s="161">
        <f>IF($NJ121=0,0,INDEX($AB$2:$AB$11,$NJ121))</f>
        <v/>
      </c>
      <c r="OI121" s="161">
        <f>IFERROR(VLOOKUP(SUBSTITUTE(SUBSTITUTE(SUBSTITUTE($NB121,"~","~~"),"*","~*"),"?","~?"),'DADOS_RESTRICOES'!$M$2:$Q$54,3,FALSE),0)</f>
        <v/>
      </c>
      <c r="OJ121" s="161">
        <f>IFERROR(VLOOKUP(SUBSTITUTE(SUBSTITUTE(SUBSTITUTE($NC121,"~","~~"),"*","~*"),"?","~?"),'DADOS_RESTRICOES'!$M$2:$Q$54,3,FALSE),0)</f>
        <v/>
      </c>
      <c r="OK121" s="161">
        <f>IFERROR(VLOOKUP(SUBSTITUTE(SUBSTITUTE(SUBSTITUTE($NB121,"~","~~"),"*","~*"),"?","~?"),'DADOS_RESTRICOES'!$M$2:$Q$54,2,FALSE),"")</f>
        <v/>
      </c>
      <c r="OL121" s="161">
        <f>IFERROR(VLOOKUP(SUBSTITUTE(SUBSTITUTE(SUBSTITUTE($NC121,"~","~~"),"*","~*"),"?","~?"),'DADOS_RESTRICOES'!$M$2:$Q$54,2,FALSE),"")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f>
        <v/>
      </c>
      <c r="OT121" s="161">
        <f>COUNTIF($OI121:$OJ121,2)+$OF121</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IF($MS121=0,0,(IF(COUNTIF($RK121:$RN121,"Salto")&gt;0,1,0)+IF(COUNTIF($RK121:$RN121,"Queima")&gt;0,1,0)+IF(COUNTIF($RK121:$RN121,"Estilhaço")&gt;0,1,0))*FLOOR($PD121/2,1))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dela",IF(COUNTIF($OK121:$OL121,"Atrasar")&gt;0,"Sua Ação Completa",IF(COUNTIF($RK121:$RN121,"Rápido")&gt;0,"Sua Bônus",IF(COUNTIF($RK121:$RN121,"Reação")&gt;0,"Sua Reação","Sua Padrão")))&amp;" + a básica dela"&amp;IF(COUNTIF($RK121:$RN121,"Reação")&gt;0," e a coletiva","")&amp;IF(COUNTIF($OK121:$OL121,"Carregar")&gt;0," · em dois turnos","")))</f>
        <v/>
      </c>
      <c r="QC121" s="161">
        <f>IF($MW121&lt;&gt;"",$MW121,IF($NJ121=0,"",INDEX($AA$2:$AA$11,$NJ121)))</f>
        <v/>
      </c>
      <c r="QD121" s="161">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COUNTIF($RK121:$RN121,"Longe")+3*COUNTIF($RK121:$RN121,"Muito Longe")</f>
        <v/>
      </c>
      <c r="QG121" s="161">
        <f>COUNTIF($RK121:$RN121,"Maior")+3*COUNTIF($RK121:$RN121,"Muito Maior")</f>
        <v/>
      </c>
      <c r="QH121" s="161">
        <f>IF($NJ121=0,0,CHOOSE(1+INDEX($AC$2:$AC$11,$NJ121),0,$QF121,$QG121,$QF121+$QG121))</f>
        <v/>
      </c>
      <c r="QI121" s="161">
        <f>IF($NJ121=0,0,CHOOSE(1+INDEX($AD$2:$AD$11,$NJ121),0,$QF121,$QG121,$QF121+$QG121))</f>
        <v/>
      </c>
      <c r="QJ121" s="161">
        <f>IF(OR($ND121=0,$NJ121=0),"",INDEX($AI$2:$AN$41,($NJ121-1)*4+IF($MS121=0,1,IF($MS121&lt;=5,2,IF($MS121=6,3,4))),1+MIN(5,$QH121))&amp;INDEX($AO$2:$AT$41,($NJ121-1)*4+IF($MS121=0,1,IF($MS121&lt;=5,2,IF($MS121=6,3,4))),1+MIN(5,$QI121))&amp;IF(INDEX($AE$2:$AE$11,$NJ121)=1,IF(COUNTIF($RK121:$RN121,"Mais Um")&gt;0," · +"&amp;COUNTIF($RK121:$RN121,"Mais Um")&amp;IF(COUNTIF($RK121:$RN121,"Mais Um")&gt;1," alvos"," alvo"),"")&amp;IF(COUNTIF($RK121:$RN121,"Rajada")&gt;0,IF($MS121=0,"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IFERROR(MATCH($MU122,$V$2:$V$11,0),0)</f>
        <v/>
      </c>
      <c r="NK122" s="161">
        <f>IFERROR(VLOOKUP(SUBSTITUTE(SUBSTITUTE(SUBSTITUTE($MX122,"~","~~"),"*","~*"),"?","~?"),'DADOS_MELHORIAS'!$AG$2:$AL$113,2,FALSE),"")</f>
        <v/>
      </c>
      <c r="NL122" s="161">
        <f>IFERROR(VLOOKUP(SUBSTITUTE(SUBSTITUTE(SUBSTITUTE($MY122,"~","~~"),"*","~*"),"?","~?"),'DADOS_MELHORIAS'!$AG$2:$AL$113,2,FALSE),"")</f>
        <v/>
      </c>
      <c r="NM122" s="161">
        <f>IFERROR(VLOOKUP(SUBSTITUTE(SUBSTITUTE(SUBSTITUTE($MZ122,"~","~~"),"*","~*"),"?","~?"),'DADOS_MELHORIAS'!$AG$2:$AL$113,2,FALSE),"")</f>
        <v/>
      </c>
      <c r="NN122" s="161">
        <f>IFERROR(VLOOKUP(SUBSTITUTE(SUBSTITUTE(SUBSTITUTE($NA122,"~","~~"),"*","~*"),"?","~?"),'DADOS_MELHORIAS'!$AG$2:$AL$113,2,FALSE),"")</f>
        <v/>
      </c>
      <c r="NO122" s="161">
        <f>IFERROR(VLOOKUP(SUBSTITUTE(SUBSTITUTE(SUBSTITUTE($MX122,"~","~~"),"*","~*"),"?","~?"),'DADOS_MELHORIAS'!$AG$2:$AL$113,3,FALSE),0)</f>
        <v/>
      </c>
      <c r="NP122" s="161">
        <f>IFERROR(VLOOKUP(SUBSTITUTE(SUBSTITUTE(SUBSTITUTE($MY122,"~","~~"),"*","~*"),"?","~?"),'DADOS_MELHORIAS'!$AG$2:$AL$113,3,FALSE),0)</f>
        <v/>
      </c>
      <c r="NQ122" s="161">
        <f>IFERROR(VLOOKUP(SUBSTITUTE(SUBSTITUTE(SUBSTITUTE($MZ122,"~","~~"),"*","~*"),"?","~?"),'DADOS_MELHORIAS'!$AG$2:$AL$113,3,FALSE),0)</f>
        <v/>
      </c>
      <c r="NR122" s="161">
        <f>IFERROR(VLOOKUP(SUBSTITUTE(SUBSTITUTE(SUBSTITUTE($NA122,"~","~~"),"*","~*"),"?","~?"),'DADOS_MELHORIAS'!$AG$2:$AL$113,3,FALSE),0)</f>
        <v/>
      </c>
      <c r="NS122" s="161">
        <f>IF($MS122=0,0,IF($NJ122=0,0,INDEX($X$2:$X$11,$NJ122)))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IF($NJ122=0,0,IF(INDEX($W$2:$W$11,$NJ122)="",0,IF((COUNTIF(INDEX($EL$2:$EP$13,$MO122,0),INDEX($W$2:$W$11,$NJ122))+COUNTIF(INDEX($QV$2:$QY$13,$MO122,0),INDEX($W$2:$W$11,$NJ122)))=0,1,0)))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1">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f>
        <v/>
      </c>
      <c r="OE122" s="161">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1">
        <f>IF($NJ122=0,0,INDEX($Y$2:$Y$11,$NJ122))</f>
        <v/>
      </c>
      <c r="OG122" s="161">
        <f>IF($NJ122=0,0,INDEX($Z$2:$Z$11,$NJ122))</f>
        <v/>
      </c>
      <c r="OH122" s="161">
        <f>IF($NJ122=0,0,INDEX($AB$2:$AB$11,$NJ122))</f>
        <v/>
      </c>
      <c r="OI122" s="161">
        <f>IFERROR(VLOOKUP(SUBSTITUTE(SUBSTITUTE(SUBSTITUTE($NB122,"~","~~"),"*","~*"),"?","~?"),'DADOS_RESTRICOES'!$M$2:$Q$54,3,FALSE),0)</f>
        <v/>
      </c>
      <c r="OJ122" s="161">
        <f>IFERROR(VLOOKUP(SUBSTITUTE(SUBSTITUTE(SUBSTITUTE($NC122,"~","~~"),"*","~*"),"?","~?"),'DADOS_RESTRICOES'!$M$2:$Q$54,3,FALSE),0)</f>
        <v/>
      </c>
      <c r="OK122" s="161">
        <f>IFERROR(VLOOKUP(SUBSTITUTE(SUBSTITUTE(SUBSTITUTE($NB122,"~","~~"),"*","~*"),"?","~?"),'DADOS_RESTRICOES'!$M$2:$Q$54,2,FALSE),"")</f>
        <v/>
      </c>
      <c r="OL122" s="161">
        <f>IFERROR(VLOOKUP(SUBSTITUTE(SUBSTITUTE(SUBSTITUTE($NC122,"~","~~"),"*","~*"),"?","~?"),'DADOS_RESTRICOES'!$M$2:$Q$54,2,FALSE),"")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f>
        <v/>
      </c>
      <c r="OT122" s="161">
        <f>COUNTIF($OI122:$OJ122,2)+$OF122</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IF($MS122=0,0,(IF(COUNTIF($RK122:$RN122,"Salto")&gt;0,1,0)+IF(COUNTIF($RK122:$RN122,"Queima")&gt;0,1,0)+IF(COUNTIF($RK122:$RN122,"Estilhaço")&gt;0,1,0))*FLOOR($PD122/2,1))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dela",IF(COUNTIF($OK122:$OL122,"Atrasar")&gt;0,"Sua Ação Completa",IF(COUNTIF($RK122:$RN122,"Rápido")&gt;0,"Sua Bônus",IF(COUNTIF($RK122:$RN122,"Reação")&gt;0,"Sua Reação","Sua Padrão")))&amp;" + a básica dela"&amp;IF(COUNTIF($RK122:$RN122,"Reação")&gt;0," e a coletiva","")&amp;IF(COUNTIF($OK122:$OL122,"Carregar")&gt;0," · em dois turnos","")))</f>
        <v/>
      </c>
      <c r="QC122" s="161">
        <f>IF($MW122&lt;&gt;"",$MW122,IF($NJ122=0,"",INDEX($AA$2:$AA$11,$NJ122)))</f>
        <v/>
      </c>
      <c r="QD122" s="161">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COUNTIF($RK122:$RN122,"Longe")+3*COUNTIF($RK122:$RN122,"Muito Longe")</f>
        <v/>
      </c>
      <c r="QG122" s="161">
        <f>COUNTIF($RK122:$RN122,"Maior")+3*COUNTIF($RK122:$RN122,"Muito Maior")</f>
        <v/>
      </c>
      <c r="QH122" s="161">
        <f>IF($NJ122=0,0,CHOOSE(1+INDEX($AC$2:$AC$11,$NJ122),0,$QF122,$QG122,$QF122+$QG122))</f>
        <v/>
      </c>
      <c r="QI122" s="161">
        <f>IF($NJ122=0,0,CHOOSE(1+INDEX($AD$2:$AD$11,$NJ122),0,$QF122,$QG122,$QF122+$QG122))</f>
        <v/>
      </c>
      <c r="QJ122" s="161">
        <f>IF(OR($ND122=0,$NJ122=0),"",INDEX($AI$2:$AN$41,($NJ122-1)*4+IF($MS122=0,1,IF($MS122&lt;=5,2,IF($MS122=6,3,4))),1+MIN(5,$QH122))&amp;INDEX($AO$2:$AT$41,($NJ122-1)*4+IF($MS122=0,1,IF($MS122&lt;=5,2,IF($MS122=6,3,4))),1+MIN(5,$QI122))&amp;IF(INDEX($AE$2:$AE$11,$NJ122)=1,IF(COUNTIF($RK122:$RN122,"Mais Um")&gt;0," · +"&amp;COUNTIF($RK122:$RN122,"Mais Um")&amp;IF(COUNTIF($RK122:$RN122,"Mais Um")&gt;1," alvos"," alvo"),"")&amp;IF(COUNTIF($RK122:$RN122,"Rajada")&gt;0,IF($MS122=0,"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IFERROR(MATCH($MU123,$V$2:$V$11,0),0)</f>
        <v/>
      </c>
      <c r="NK123" s="161">
        <f>IFERROR(VLOOKUP(SUBSTITUTE(SUBSTITUTE(SUBSTITUTE($MX123,"~","~~"),"*","~*"),"?","~?"),'DADOS_MELHORIAS'!$AG$2:$AL$113,2,FALSE),"")</f>
        <v/>
      </c>
      <c r="NL123" s="161">
        <f>IFERROR(VLOOKUP(SUBSTITUTE(SUBSTITUTE(SUBSTITUTE($MY123,"~","~~"),"*","~*"),"?","~?"),'DADOS_MELHORIAS'!$AG$2:$AL$113,2,FALSE),"")</f>
        <v/>
      </c>
      <c r="NM123" s="161">
        <f>IFERROR(VLOOKUP(SUBSTITUTE(SUBSTITUTE(SUBSTITUTE($MZ123,"~","~~"),"*","~*"),"?","~?"),'DADOS_MELHORIAS'!$AG$2:$AL$113,2,FALSE),"")</f>
        <v/>
      </c>
      <c r="NN123" s="161">
        <f>IFERROR(VLOOKUP(SUBSTITUTE(SUBSTITUTE(SUBSTITUTE($NA123,"~","~~"),"*","~*"),"?","~?"),'DADOS_MELHORIAS'!$AG$2:$AL$113,2,FALSE),"")</f>
        <v/>
      </c>
      <c r="NO123" s="161">
        <f>IFERROR(VLOOKUP(SUBSTITUTE(SUBSTITUTE(SUBSTITUTE($MX123,"~","~~"),"*","~*"),"?","~?"),'DADOS_MELHORIAS'!$AG$2:$AL$113,3,FALSE),0)</f>
        <v/>
      </c>
      <c r="NP123" s="161">
        <f>IFERROR(VLOOKUP(SUBSTITUTE(SUBSTITUTE(SUBSTITUTE($MY123,"~","~~"),"*","~*"),"?","~?"),'DADOS_MELHORIAS'!$AG$2:$AL$113,3,FALSE),0)</f>
        <v/>
      </c>
      <c r="NQ123" s="161">
        <f>IFERROR(VLOOKUP(SUBSTITUTE(SUBSTITUTE(SUBSTITUTE($MZ123,"~","~~"),"*","~*"),"?","~?"),'DADOS_MELHORIAS'!$AG$2:$AL$113,3,FALSE),0)</f>
        <v/>
      </c>
      <c r="NR123" s="161">
        <f>IFERROR(VLOOKUP(SUBSTITUTE(SUBSTITUTE(SUBSTITUTE($NA123,"~","~~"),"*","~*"),"?","~?"),'DADOS_MELHORIAS'!$AG$2:$AL$113,3,FALSE),0)</f>
        <v/>
      </c>
      <c r="NS123" s="161">
        <f>IF($MS123=0,0,IF($NJ123=0,0,INDEX($X$2:$X$11,$NJ123)))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IF($NJ123=0,0,IF(INDEX($W$2:$W$11,$NJ123)="",0,IF((COUNTIF(INDEX($EL$2:$EP$13,$MO123,0),INDEX($W$2:$W$11,$NJ123))+COUNTIF(INDEX($QV$2:$QY$13,$MO123,0),INDEX($W$2:$W$11,$NJ123)))=0,1,0)))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1">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f>
        <v/>
      </c>
      <c r="OE123" s="161">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1">
        <f>IF($NJ123=0,0,INDEX($Y$2:$Y$11,$NJ123))</f>
        <v/>
      </c>
      <c r="OG123" s="161">
        <f>IF($NJ123=0,0,INDEX($Z$2:$Z$11,$NJ123))</f>
        <v/>
      </c>
      <c r="OH123" s="161">
        <f>IF($NJ123=0,0,INDEX($AB$2:$AB$11,$NJ123))</f>
        <v/>
      </c>
      <c r="OI123" s="161">
        <f>IFERROR(VLOOKUP(SUBSTITUTE(SUBSTITUTE(SUBSTITUTE($NB123,"~","~~"),"*","~*"),"?","~?"),'DADOS_RESTRICOES'!$M$2:$Q$54,3,FALSE),0)</f>
        <v/>
      </c>
      <c r="OJ123" s="161">
        <f>IFERROR(VLOOKUP(SUBSTITUTE(SUBSTITUTE(SUBSTITUTE($NC123,"~","~~"),"*","~*"),"?","~?"),'DADOS_RESTRICOES'!$M$2:$Q$54,3,FALSE),0)</f>
        <v/>
      </c>
      <c r="OK123" s="161">
        <f>IFERROR(VLOOKUP(SUBSTITUTE(SUBSTITUTE(SUBSTITUTE($NB123,"~","~~"),"*","~*"),"?","~?"),'DADOS_RESTRICOES'!$M$2:$Q$54,2,FALSE),"")</f>
        <v/>
      </c>
      <c r="OL123" s="161">
        <f>IFERROR(VLOOKUP(SUBSTITUTE(SUBSTITUTE(SUBSTITUTE($NC123,"~","~~"),"*","~*"),"?","~?"),'DADOS_RESTRICOES'!$M$2:$Q$54,2,FALSE),"")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f>
        <v/>
      </c>
      <c r="OT123" s="161">
        <f>COUNTIF($OI123:$OJ123,2)+$OF123</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IF($MS123=0,0,(IF(COUNTIF($RK123:$RN123,"Salto")&gt;0,1,0)+IF(COUNTIF($RK123:$RN123,"Queima")&gt;0,1,0)+IF(COUNTIF($RK123:$RN123,"Estilhaço")&gt;0,1,0))*FLOOR($PD123/2,1))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dela",IF(COUNTIF($OK123:$OL123,"Atrasar")&gt;0,"Sua Ação Completa",IF(COUNTIF($RK123:$RN123,"Rápido")&gt;0,"Sua Bônus",IF(COUNTIF($RK123:$RN123,"Reação")&gt;0,"Sua Reação","Sua Padrão")))&amp;" + a básica dela"&amp;IF(COUNTIF($RK123:$RN123,"Reação")&gt;0," e a coletiva","")&amp;IF(COUNTIF($OK123:$OL123,"Carregar")&gt;0," · em dois turnos","")))</f>
        <v/>
      </c>
      <c r="QC123" s="161">
        <f>IF($MW123&lt;&gt;"",$MW123,IF($NJ123=0,"",INDEX($AA$2:$AA$11,$NJ123)))</f>
        <v/>
      </c>
      <c r="QD123" s="161">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COUNTIF($RK123:$RN123,"Longe")+3*COUNTIF($RK123:$RN123,"Muito Longe")</f>
        <v/>
      </c>
      <c r="QG123" s="161">
        <f>COUNTIF($RK123:$RN123,"Maior")+3*COUNTIF($RK123:$RN123,"Muito Maior")</f>
        <v/>
      </c>
      <c r="QH123" s="161">
        <f>IF($NJ123=0,0,CHOOSE(1+INDEX($AC$2:$AC$11,$NJ123),0,$QF123,$QG123,$QF123+$QG123))</f>
        <v/>
      </c>
      <c r="QI123" s="161">
        <f>IF($NJ123=0,0,CHOOSE(1+INDEX($AD$2:$AD$11,$NJ123),0,$QF123,$QG123,$QF123+$QG123))</f>
        <v/>
      </c>
      <c r="QJ123" s="161">
        <f>IF(OR($ND123=0,$NJ123=0),"",INDEX($AI$2:$AN$41,($NJ123-1)*4+IF($MS123=0,1,IF($MS123&lt;=5,2,IF($MS123=6,3,4))),1+MIN(5,$QH123))&amp;INDEX($AO$2:$AT$41,($NJ123-1)*4+IF($MS123=0,1,IF($MS123&lt;=5,2,IF($MS123=6,3,4))),1+MIN(5,$QI123))&amp;IF(INDEX($AE$2:$AE$11,$NJ123)=1,IF(COUNTIF($RK123:$RN123,"Mais Um")&gt;0," · +"&amp;COUNTIF($RK123:$RN123,"Mais Um")&amp;IF(COUNTIF($RK123:$RN123,"Mais Um")&gt;1," alvos"," alvo"),"")&amp;IF(COUNTIF($RK123:$RN123,"Rajada")&gt;0,IF($MS123=0,"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IFERROR(MATCH($MU124,$V$2:$V$11,0),0)</f>
        <v/>
      </c>
      <c r="NK124" s="161">
        <f>IFERROR(VLOOKUP(SUBSTITUTE(SUBSTITUTE(SUBSTITUTE($MX124,"~","~~"),"*","~*"),"?","~?"),'DADOS_MELHORIAS'!$AG$2:$AL$113,2,FALSE),"")</f>
        <v/>
      </c>
      <c r="NL124" s="161">
        <f>IFERROR(VLOOKUP(SUBSTITUTE(SUBSTITUTE(SUBSTITUTE($MY124,"~","~~"),"*","~*"),"?","~?"),'DADOS_MELHORIAS'!$AG$2:$AL$113,2,FALSE),"")</f>
        <v/>
      </c>
      <c r="NM124" s="161">
        <f>IFERROR(VLOOKUP(SUBSTITUTE(SUBSTITUTE(SUBSTITUTE($MZ124,"~","~~"),"*","~*"),"?","~?"),'DADOS_MELHORIAS'!$AG$2:$AL$113,2,FALSE),"")</f>
        <v/>
      </c>
      <c r="NN124" s="161">
        <f>IFERROR(VLOOKUP(SUBSTITUTE(SUBSTITUTE(SUBSTITUTE($NA124,"~","~~"),"*","~*"),"?","~?"),'DADOS_MELHORIAS'!$AG$2:$AL$113,2,FALSE),"")</f>
        <v/>
      </c>
      <c r="NO124" s="161">
        <f>IFERROR(VLOOKUP(SUBSTITUTE(SUBSTITUTE(SUBSTITUTE($MX124,"~","~~"),"*","~*"),"?","~?"),'DADOS_MELHORIAS'!$AG$2:$AL$113,3,FALSE),0)</f>
        <v/>
      </c>
      <c r="NP124" s="161">
        <f>IFERROR(VLOOKUP(SUBSTITUTE(SUBSTITUTE(SUBSTITUTE($MY124,"~","~~"),"*","~*"),"?","~?"),'DADOS_MELHORIAS'!$AG$2:$AL$113,3,FALSE),0)</f>
        <v/>
      </c>
      <c r="NQ124" s="161">
        <f>IFERROR(VLOOKUP(SUBSTITUTE(SUBSTITUTE(SUBSTITUTE($MZ124,"~","~~"),"*","~*"),"?","~?"),'DADOS_MELHORIAS'!$AG$2:$AL$113,3,FALSE),0)</f>
        <v/>
      </c>
      <c r="NR124" s="161">
        <f>IFERROR(VLOOKUP(SUBSTITUTE(SUBSTITUTE(SUBSTITUTE($NA124,"~","~~"),"*","~*"),"?","~?"),'DADOS_MELHORIAS'!$AG$2:$AL$113,3,FALSE),0)</f>
        <v/>
      </c>
      <c r="NS124" s="161">
        <f>IF($MS124=0,0,IF($NJ124=0,0,INDEX($X$2:$X$11,$NJ124)))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IF($NJ124=0,0,IF(INDEX($W$2:$W$11,$NJ124)="",0,IF((COUNTIF(INDEX($EL$2:$EP$13,$MO124,0),INDEX($W$2:$W$11,$NJ124))+COUNTIF(INDEX($QV$2:$QY$13,$MO124,0),INDEX($W$2:$W$11,$NJ124)))=0,1,0)))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1">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f>
        <v/>
      </c>
      <c r="OE124" s="161">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1">
        <f>IF($NJ124=0,0,INDEX($Y$2:$Y$11,$NJ124))</f>
        <v/>
      </c>
      <c r="OG124" s="161">
        <f>IF($NJ124=0,0,INDEX($Z$2:$Z$11,$NJ124))</f>
        <v/>
      </c>
      <c r="OH124" s="161">
        <f>IF($NJ124=0,0,INDEX($AB$2:$AB$11,$NJ124))</f>
        <v/>
      </c>
      <c r="OI124" s="161">
        <f>IFERROR(VLOOKUP(SUBSTITUTE(SUBSTITUTE(SUBSTITUTE($NB124,"~","~~"),"*","~*"),"?","~?"),'DADOS_RESTRICOES'!$M$2:$Q$54,3,FALSE),0)</f>
        <v/>
      </c>
      <c r="OJ124" s="161">
        <f>IFERROR(VLOOKUP(SUBSTITUTE(SUBSTITUTE(SUBSTITUTE($NC124,"~","~~"),"*","~*"),"?","~?"),'DADOS_RESTRICOES'!$M$2:$Q$54,3,FALSE),0)</f>
        <v/>
      </c>
      <c r="OK124" s="161">
        <f>IFERROR(VLOOKUP(SUBSTITUTE(SUBSTITUTE(SUBSTITUTE($NB124,"~","~~"),"*","~*"),"?","~?"),'DADOS_RESTRICOES'!$M$2:$Q$54,2,FALSE),"")</f>
        <v/>
      </c>
      <c r="OL124" s="161">
        <f>IFERROR(VLOOKUP(SUBSTITUTE(SUBSTITUTE(SUBSTITUTE($NC124,"~","~~"),"*","~*"),"?","~?"),'DADOS_RESTRICOES'!$M$2:$Q$54,2,FALSE),"")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f>
        <v/>
      </c>
      <c r="OT124" s="161">
        <f>COUNTIF($OI124:$OJ124,2)+$OF124</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IF($MS124=0,0,(IF(COUNTIF($RK124:$RN124,"Salto")&gt;0,1,0)+IF(COUNTIF($RK124:$RN124,"Queima")&gt;0,1,0)+IF(COUNTIF($RK124:$RN124,"Estilhaço")&gt;0,1,0))*FLOOR($PD124/2,1))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dela",IF(COUNTIF($OK124:$OL124,"Atrasar")&gt;0,"Sua Ação Completa",IF(COUNTIF($RK124:$RN124,"Rápido")&gt;0,"Sua Bônus",IF(COUNTIF($RK124:$RN124,"Reação")&gt;0,"Sua Reação","Sua Padrão")))&amp;" + a básica dela"&amp;IF(COUNTIF($RK124:$RN124,"Reação")&gt;0," e a coletiva","")&amp;IF(COUNTIF($OK124:$OL124,"Carregar")&gt;0," · em dois turnos","")))</f>
        <v/>
      </c>
      <c r="QC124" s="161">
        <f>IF($MW124&lt;&gt;"",$MW124,IF($NJ124=0,"",INDEX($AA$2:$AA$11,$NJ124)))</f>
        <v/>
      </c>
      <c r="QD124" s="161">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COUNTIF($RK124:$RN124,"Longe")+3*COUNTIF($RK124:$RN124,"Muito Longe")</f>
        <v/>
      </c>
      <c r="QG124" s="161">
        <f>COUNTIF($RK124:$RN124,"Maior")+3*COUNTIF($RK124:$RN124,"Muito Maior")</f>
        <v/>
      </c>
      <c r="QH124" s="161">
        <f>IF($NJ124=0,0,CHOOSE(1+INDEX($AC$2:$AC$11,$NJ124),0,$QF124,$QG124,$QF124+$QG124))</f>
        <v/>
      </c>
      <c r="QI124" s="161">
        <f>IF($NJ124=0,0,CHOOSE(1+INDEX($AD$2:$AD$11,$NJ124),0,$QF124,$QG124,$QF124+$QG124))</f>
        <v/>
      </c>
      <c r="QJ124" s="161">
        <f>IF(OR($ND124=0,$NJ124=0),"",INDEX($AI$2:$AN$41,($NJ124-1)*4+IF($MS124=0,1,IF($MS124&lt;=5,2,IF($MS124=6,3,4))),1+MIN(5,$QH124))&amp;INDEX($AO$2:$AT$41,($NJ124-1)*4+IF($MS124=0,1,IF($MS124&lt;=5,2,IF($MS124=6,3,4))),1+MIN(5,$QI124))&amp;IF(INDEX($AE$2:$AE$11,$NJ124)=1,IF(COUNTIF($RK124:$RN124,"Mais Um")&gt;0," · +"&amp;COUNTIF($RK124:$RN124,"Mais Um")&amp;IF(COUNTIF($RK124:$RN124,"Mais Um")&gt;1," alvos"," alvo"),"")&amp;IF(COUNTIF($RK124:$RN124,"Rajada")&gt;0,IF($MS124=0,"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IFERROR(MATCH($MU125,$V$2:$V$11,0),0)</f>
        <v/>
      </c>
      <c r="NK125" s="161">
        <f>IFERROR(VLOOKUP(SUBSTITUTE(SUBSTITUTE(SUBSTITUTE($MX125,"~","~~"),"*","~*"),"?","~?"),'DADOS_MELHORIAS'!$AG$2:$AL$113,2,FALSE),"")</f>
        <v/>
      </c>
      <c r="NL125" s="161">
        <f>IFERROR(VLOOKUP(SUBSTITUTE(SUBSTITUTE(SUBSTITUTE($MY125,"~","~~"),"*","~*"),"?","~?"),'DADOS_MELHORIAS'!$AG$2:$AL$113,2,FALSE),"")</f>
        <v/>
      </c>
      <c r="NM125" s="161">
        <f>IFERROR(VLOOKUP(SUBSTITUTE(SUBSTITUTE(SUBSTITUTE($MZ125,"~","~~"),"*","~*"),"?","~?"),'DADOS_MELHORIAS'!$AG$2:$AL$113,2,FALSE),"")</f>
        <v/>
      </c>
      <c r="NN125" s="161">
        <f>IFERROR(VLOOKUP(SUBSTITUTE(SUBSTITUTE(SUBSTITUTE($NA125,"~","~~"),"*","~*"),"?","~?"),'DADOS_MELHORIAS'!$AG$2:$AL$113,2,FALSE),"")</f>
        <v/>
      </c>
      <c r="NO125" s="161">
        <f>IFERROR(VLOOKUP(SUBSTITUTE(SUBSTITUTE(SUBSTITUTE($MX125,"~","~~"),"*","~*"),"?","~?"),'DADOS_MELHORIAS'!$AG$2:$AL$113,3,FALSE),0)</f>
        <v/>
      </c>
      <c r="NP125" s="161">
        <f>IFERROR(VLOOKUP(SUBSTITUTE(SUBSTITUTE(SUBSTITUTE($MY125,"~","~~"),"*","~*"),"?","~?"),'DADOS_MELHORIAS'!$AG$2:$AL$113,3,FALSE),0)</f>
        <v/>
      </c>
      <c r="NQ125" s="161">
        <f>IFERROR(VLOOKUP(SUBSTITUTE(SUBSTITUTE(SUBSTITUTE($MZ125,"~","~~"),"*","~*"),"?","~?"),'DADOS_MELHORIAS'!$AG$2:$AL$113,3,FALSE),0)</f>
        <v/>
      </c>
      <c r="NR125" s="161">
        <f>IFERROR(VLOOKUP(SUBSTITUTE(SUBSTITUTE(SUBSTITUTE($NA125,"~","~~"),"*","~*"),"?","~?"),'DADOS_MELHORIAS'!$AG$2:$AL$113,3,FALSE),0)</f>
        <v/>
      </c>
      <c r="NS125" s="161">
        <f>IF($MS125=0,0,IF($NJ125=0,0,INDEX($X$2:$X$11,$NJ125)))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IF($NJ125=0,0,IF(INDEX($W$2:$W$11,$NJ125)="",0,IF((COUNTIF(INDEX($EL$2:$EP$13,$MO125,0),INDEX($W$2:$W$11,$NJ125))+COUNTIF(INDEX($QV$2:$QY$13,$MO125,0),INDEX($W$2:$W$11,$NJ125)))=0,1,0)))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1">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f>
        <v/>
      </c>
      <c r="OE125" s="161">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1">
        <f>IF($NJ125=0,0,INDEX($Y$2:$Y$11,$NJ125))</f>
        <v/>
      </c>
      <c r="OG125" s="161">
        <f>IF($NJ125=0,0,INDEX($Z$2:$Z$11,$NJ125))</f>
        <v/>
      </c>
      <c r="OH125" s="161">
        <f>IF($NJ125=0,0,INDEX($AB$2:$AB$11,$NJ125))</f>
        <v/>
      </c>
      <c r="OI125" s="161">
        <f>IFERROR(VLOOKUP(SUBSTITUTE(SUBSTITUTE(SUBSTITUTE($NB125,"~","~~"),"*","~*"),"?","~?"),'DADOS_RESTRICOES'!$M$2:$Q$54,3,FALSE),0)</f>
        <v/>
      </c>
      <c r="OJ125" s="161">
        <f>IFERROR(VLOOKUP(SUBSTITUTE(SUBSTITUTE(SUBSTITUTE($NC125,"~","~~"),"*","~*"),"?","~?"),'DADOS_RESTRICOES'!$M$2:$Q$54,3,FALSE),0)</f>
        <v/>
      </c>
      <c r="OK125" s="161">
        <f>IFERROR(VLOOKUP(SUBSTITUTE(SUBSTITUTE(SUBSTITUTE($NB125,"~","~~"),"*","~*"),"?","~?"),'DADOS_RESTRICOES'!$M$2:$Q$54,2,FALSE),"")</f>
        <v/>
      </c>
      <c r="OL125" s="161">
        <f>IFERROR(VLOOKUP(SUBSTITUTE(SUBSTITUTE(SUBSTITUTE($NC125,"~","~~"),"*","~*"),"?","~?"),'DADOS_RESTRICOES'!$M$2:$Q$54,2,FALSE),"")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f>
        <v/>
      </c>
      <c r="OT125" s="161">
        <f>COUNTIF($OI125:$OJ125,2)+$OF125</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IF($MS125=0,0,(IF(COUNTIF($RK125:$RN125,"Salto")&gt;0,1,0)+IF(COUNTIF($RK125:$RN125,"Queima")&gt;0,1,0)+IF(COUNTIF($RK125:$RN125,"Estilhaço")&gt;0,1,0))*FLOOR($PD125/2,1))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dela",IF(COUNTIF($OK125:$OL125,"Atrasar")&gt;0,"Sua Ação Completa",IF(COUNTIF($RK125:$RN125,"Rápido")&gt;0,"Sua Bônus",IF(COUNTIF($RK125:$RN125,"Reação")&gt;0,"Sua Reação","Sua Padrão")))&amp;" + a básica dela"&amp;IF(COUNTIF($RK125:$RN125,"Reação")&gt;0," e a coletiva","")&amp;IF(COUNTIF($OK125:$OL125,"Carregar")&gt;0," · em dois turnos","")))</f>
        <v/>
      </c>
      <c r="QC125" s="161">
        <f>IF($MW125&lt;&gt;"",$MW125,IF($NJ125=0,"",INDEX($AA$2:$AA$11,$NJ125)))</f>
        <v/>
      </c>
      <c r="QD125" s="161">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COUNTIF($RK125:$RN125,"Longe")+3*COUNTIF($RK125:$RN125,"Muito Longe")</f>
        <v/>
      </c>
      <c r="QG125" s="161">
        <f>COUNTIF($RK125:$RN125,"Maior")+3*COUNTIF($RK125:$RN125,"Muito Maior")</f>
        <v/>
      </c>
      <c r="QH125" s="161">
        <f>IF($NJ125=0,0,CHOOSE(1+INDEX($AC$2:$AC$11,$NJ125),0,$QF125,$QG125,$QF125+$QG125))</f>
        <v/>
      </c>
      <c r="QI125" s="161">
        <f>IF($NJ125=0,0,CHOOSE(1+INDEX($AD$2:$AD$11,$NJ125),0,$QF125,$QG125,$QF125+$QG125))</f>
        <v/>
      </c>
      <c r="QJ125" s="161">
        <f>IF(OR($ND125=0,$NJ125=0),"",INDEX($AI$2:$AN$41,($NJ125-1)*4+IF($MS125=0,1,IF($MS125&lt;=5,2,IF($MS125=6,3,4))),1+MIN(5,$QH125))&amp;INDEX($AO$2:$AT$41,($NJ125-1)*4+IF($MS125=0,1,IF($MS125&lt;=5,2,IF($MS125=6,3,4))),1+MIN(5,$QI125))&amp;IF(INDEX($AE$2:$AE$11,$NJ125)=1,IF(COUNTIF($RK125:$RN125,"Mais Um")&gt;0," · +"&amp;COUNTIF($RK125:$RN125,"Mais Um")&amp;IF(COUNTIF($RK125:$RN125,"Mais Um")&gt;1," alvos"," alvo"),"")&amp;IF(COUNTIF($RK125:$RN125,"Rajada")&gt;0,IF($MS125=0,"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IFERROR(MATCH($MU126,$V$2:$V$11,0),0)</f>
        <v/>
      </c>
      <c r="NK126" s="161">
        <f>IFERROR(VLOOKUP(SUBSTITUTE(SUBSTITUTE(SUBSTITUTE($MX126,"~","~~"),"*","~*"),"?","~?"),'DADOS_MELHORIAS'!$AG$2:$AL$113,2,FALSE),"")</f>
        <v/>
      </c>
      <c r="NL126" s="161">
        <f>IFERROR(VLOOKUP(SUBSTITUTE(SUBSTITUTE(SUBSTITUTE($MY126,"~","~~"),"*","~*"),"?","~?"),'DADOS_MELHORIAS'!$AG$2:$AL$113,2,FALSE),"")</f>
        <v/>
      </c>
      <c r="NM126" s="161">
        <f>IFERROR(VLOOKUP(SUBSTITUTE(SUBSTITUTE(SUBSTITUTE($MZ126,"~","~~"),"*","~*"),"?","~?"),'DADOS_MELHORIAS'!$AG$2:$AL$113,2,FALSE),"")</f>
        <v/>
      </c>
      <c r="NN126" s="161">
        <f>IFERROR(VLOOKUP(SUBSTITUTE(SUBSTITUTE(SUBSTITUTE($NA126,"~","~~"),"*","~*"),"?","~?"),'DADOS_MELHORIAS'!$AG$2:$AL$113,2,FALSE),"")</f>
        <v/>
      </c>
      <c r="NO126" s="161">
        <f>IFERROR(VLOOKUP(SUBSTITUTE(SUBSTITUTE(SUBSTITUTE($MX126,"~","~~"),"*","~*"),"?","~?"),'DADOS_MELHORIAS'!$AG$2:$AL$113,3,FALSE),0)</f>
        <v/>
      </c>
      <c r="NP126" s="161">
        <f>IFERROR(VLOOKUP(SUBSTITUTE(SUBSTITUTE(SUBSTITUTE($MY126,"~","~~"),"*","~*"),"?","~?"),'DADOS_MELHORIAS'!$AG$2:$AL$113,3,FALSE),0)</f>
        <v/>
      </c>
      <c r="NQ126" s="161">
        <f>IFERROR(VLOOKUP(SUBSTITUTE(SUBSTITUTE(SUBSTITUTE($MZ126,"~","~~"),"*","~*"),"?","~?"),'DADOS_MELHORIAS'!$AG$2:$AL$113,3,FALSE),0)</f>
        <v/>
      </c>
      <c r="NR126" s="161">
        <f>IFERROR(VLOOKUP(SUBSTITUTE(SUBSTITUTE(SUBSTITUTE($NA126,"~","~~"),"*","~*"),"?","~?"),'DADOS_MELHORIAS'!$AG$2:$AL$113,3,FALSE),0)</f>
        <v/>
      </c>
      <c r="NS126" s="161">
        <f>IF($MS126=0,0,IF($NJ126=0,0,INDEX($X$2:$X$11,$NJ126)))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IF($NJ126=0,0,IF(INDEX($W$2:$W$11,$NJ126)="",0,IF((COUNTIF(INDEX($EL$2:$EP$13,$MO126,0),INDEX($W$2:$W$11,$NJ126))+COUNTIF(INDEX($QV$2:$QY$13,$MO126,0),INDEX($W$2:$W$11,$NJ126)))=0,1,0)))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1">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f>
        <v/>
      </c>
      <c r="OE126" s="161">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1">
        <f>IF($NJ126=0,0,INDEX($Y$2:$Y$11,$NJ126))</f>
        <v/>
      </c>
      <c r="OG126" s="161">
        <f>IF($NJ126=0,0,INDEX($Z$2:$Z$11,$NJ126))</f>
        <v/>
      </c>
      <c r="OH126" s="161">
        <f>IF($NJ126=0,0,INDEX($AB$2:$AB$11,$NJ126))</f>
        <v/>
      </c>
      <c r="OI126" s="161">
        <f>IFERROR(VLOOKUP(SUBSTITUTE(SUBSTITUTE(SUBSTITUTE($NB126,"~","~~"),"*","~*"),"?","~?"),'DADOS_RESTRICOES'!$M$2:$Q$54,3,FALSE),0)</f>
        <v/>
      </c>
      <c r="OJ126" s="161">
        <f>IFERROR(VLOOKUP(SUBSTITUTE(SUBSTITUTE(SUBSTITUTE($NC126,"~","~~"),"*","~*"),"?","~?"),'DADOS_RESTRICOES'!$M$2:$Q$54,3,FALSE),0)</f>
        <v/>
      </c>
      <c r="OK126" s="161">
        <f>IFERROR(VLOOKUP(SUBSTITUTE(SUBSTITUTE(SUBSTITUTE($NB126,"~","~~"),"*","~*"),"?","~?"),'DADOS_RESTRICOES'!$M$2:$Q$54,2,FALSE),"")</f>
        <v/>
      </c>
      <c r="OL126" s="161">
        <f>IFERROR(VLOOKUP(SUBSTITUTE(SUBSTITUTE(SUBSTITUTE($NC126,"~","~~"),"*","~*"),"?","~?"),'DADOS_RESTRICOES'!$M$2:$Q$54,2,FALSE),"")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f>
        <v/>
      </c>
      <c r="OT126" s="161">
        <f>COUNTIF($OI126:$OJ126,2)+$OF126</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IF($MS126=0,0,(IF(COUNTIF($RK126:$RN126,"Salto")&gt;0,1,0)+IF(COUNTIF($RK126:$RN126,"Queima")&gt;0,1,0)+IF(COUNTIF($RK126:$RN126,"Estilhaço")&gt;0,1,0))*FLOOR($PD126/2,1))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dela",IF(COUNTIF($OK126:$OL126,"Atrasar")&gt;0,"Sua Ação Completa",IF(COUNTIF($RK126:$RN126,"Rápido")&gt;0,"Sua Bônus",IF(COUNTIF($RK126:$RN126,"Reação")&gt;0,"Sua Reação","Sua Padrão")))&amp;" + a básica dela"&amp;IF(COUNTIF($RK126:$RN126,"Reação")&gt;0," e a coletiva","")&amp;IF(COUNTIF($OK126:$OL126,"Carregar")&gt;0," · em dois turnos","")))</f>
        <v/>
      </c>
      <c r="QC126" s="161">
        <f>IF($MW126&lt;&gt;"",$MW126,IF($NJ126=0,"",INDEX($AA$2:$AA$11,$NJ126)))</f>
        <v/>
      </c>
      <c r="QD126" s="161">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COUNTIF($RK126:$RN126,"Longe")+3*COUNTIF($RK126:$RN126,"Muito Longe")</f>
        <v/>
      </c>
      <c r="QG126" s="161">
        <f>COUNTIF($RK126:$RN126,"Maior")+3*COUNTIF($RK126:$RN126,"Muito Maior")</f>
        <v/>
      </c>
      <c r="QH126" s="161">
        <f>IF($NJ126=0,0,CHOOSE(1+INDEX($AC$2:$AC$11,$NJ126),0,$QF126,$QG126,$QF126+$QG126))</f>
        <v/>
      </c>
      <c r="QI126" s="161">
        <f>IF($NJ126=0,0,CHOOSE(1+INDEX($AD$2:$AD$11,$NJ126),0,$QF126,$QG126,$QF126+$QG126))</f>
        <v/>
      </c>
      <c r="QJ126" s="161">
        <f>IF(OR($ND126=0,$NJ126=0),"",INDEX($AI$2:$AN$41,($NJ126-1)*4+IF($MS126=0,1,IF($MS126&lt;=5,2,IF($MS126=6,3,4))),1+MIN(5,$QH126))&amp;INDEX($AO$2:$AT$41,($NJ126-1)*4+IF($MS126=0,1,IF($MS126&lt;=5,2,IF($MS126=6,3,4))),1+MIN(5,$QI126))&amp;IF(INDEX($AE$2:$AE$11,$NJ126)=1,IF(COUNTIF($RK126:$RN126,"Mais Um")&gt;0," · +"&amp;COUNTIF($RK126:$RN126,"Mais Um")&amp;IF(COUNTIF($RK126:$RN126,"Mais Um")&gt;1," alvos"," alvo"),"")&amp;IF(COUNTIF($RK126:$RN126,"Rajada")&gt;0,IF($MS126=0,"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IFERROR(MATCH($MU127,$V$2:$V$11,0),0)</f>
        <v/>
      </c>
      <c r="NK127" s="161">
        <f>IFERROR(VLOOKUP(SUBSTITUTE(SUBSTITUTE(SUBSTITUTE($MX127,"~","~~"),"*","~*"),"?","~?"),'DADOS_MELHORIAS'!$AG$2:$AL$113,2,FALSE),"")</f>
        <v/>
      </c>
      <c r="NL127" s="161">
        <f>IFERROR(VLOOKUP(SUBSTITUTE(SUBSTITUTE(SUBSTITUTE($MY127,"~","~~"),"*","~*"),"?","~?"),'DADOS_MELHORIAS'!$AG$2:$AL$113,2,FALSE),"")</f>
        <v/>
      </c>
      <c r="NM127" s="161">
        <f>IFERROR(VLOOKUP(SUBSTITUTE(SUBSTITUTE(SUBSTITUTE($MZ127,"~","~~"),"*","~*"),"?","~?"),'DADOS_MELHORIAS'!$AG$2:$AL$113,2,FALSE),"")</f>
        <v/>
      </c>
      <c r="NN127" s="161">
        <f>IFERROR(VLOOKUP(SUBSTITUTE(SUBSTITUTE(SUBSTITUTE($NA127,"~","~~"),"*","~*"),"?","~?"),'DADOS_MELHORIAS'!$AG$2:$AL$113,2,FALSE),"")</f>
        <v/>
      </c>
      <c r="NO127" s="161">
        <f>IFERROR(VLOOKUP(SUBSTITUTE(SUBSTITUTE(SUBSTITUTE($MX127,"~","~~"),"*","~*"),"?","~?"),'DADOS_MELHORIAS'!$AG$2:$AL$113,3,FALSE),0)</f>
        <v/>
      </c>
      <c r="NP127" s="161">
        <f>IFERROR(VLOOKUP(SUBSTITUTE(SUBSTITUTE(SUBSTITUTE($MY127,"~","~~"),"*","~*"),"?","~?"),'DADOS_MELHORIAS'!$AG$2:$AL$113,3,FALSE),0)</f>
        <v/>
      </c>
      <c r="NQ127" s="161">
        <f>IFERROR(VLOOKUP(SUBSTITUTE(SUBSTITUTE(SUBSTITUTE($MZ127,"~","~~"),"*","~*"),"?","~?"),'DADOS_MELHORIAS'!$AG$2:$AL$113,3,FALSE),0)</f>
        <v/>
      </c>
      <c r="NR127" s="161">
        <f>IFERROR(VLOOKUP(SUBSTITUTE(SUBSTITUTE(SUBSTITUTE($NA127,"~","~~"),"*","~*"),"?","~?"),'DADOS_MELHORIAS'!$AG$2:$AL$113,3,FALSE),0)</f>
        <v/>
      </c>
      <c r="NS127" s="161">
        <f>IF($MS127=0,0,IF($NJ127=0,0,INDEX($X$2:$X$11,$NJ127)))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IF($NJ127=0,0,IF(INDEX($W$2:$W$11,$NJ127)="",0,IF((COUNTIF(INDEX($EL$2:$EP$13,$MO127,0),INDEX($W$2:$W$11,$NJ127))+COUNTIF(INDEX($QV$2:$QY$13,$MO127,0),INDEX($W$2:$W$11,$NJ127)))=0,1,0)))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1">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f>
        <v/>
      </c>
      <c r="OE127" s="161">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1">
        <f>IF($NJ127=0,0,INDEX($Y$2:$Y$11,$NJ127))</f>
        <v/>
      </c>
      <c r="OG127" s="161">
        <f>IF($NJ127=0,0,INDEX($Z$2:$Z$11,$NJ127))</f>
        <v/>
      </c>
      <c r="OH127" s="161">
        <f>IF($NJ127=0,0,INDEX($AB$2:$AB$11,$NJ127))</f>
        <v/>
      </c>
      <c r="OI127" s="161">
        <f>IFERROR(VLOOKUP(SUBSTITUTE(SUBSTITUTE(SUBSTITUTE($NB127,"~","~~"),"*","~*"),"?","~?"),'DADOS_RESTRICOES'!$M$2:$Q$54,3,FALSE),0)</f>
        <v/>
      </c>
      <c r="OJ127" s="161">
        <f>IFERROR(VLOOKUP(SUBSTITUTE(SUBSTITUTE(SUBSTITUTE($NC127,"~","~~"),"*","~*"),"?","~?"),'DADOS_RESTRICOES'!$M$2:$Q$54,3,FALSE),0)</f>
        <v/>
      </c>
      <c r="OK127" s="161">
        <f>IFERROR(VLOOKUP(SUBSTITUTE(SUBSTITUTE(SUBSTITUTE($NB127,"~","~~"),"*","~*"),"?","~?"),'DADOS_RESTRICOES'!$M$2:$Q$54,2,FALSE),"")</f>
        <v/>
      </c>
      <c r="OL127" s="161">
        <f>IFERROR(VLOOKUP(SUBSTITUTE(SUBSTITUTE(SUBSTITUTE($NC127,"~","~~"),"*","~*"),"?","~?"),'DADOS_RESTRICOES'!$M$2:$Q$54,2,FALSE),"")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f>
        <v/>
      </c>
      <c r="OT127" s="161">
        <f>COUNTIF($OI127:$OJ127,2)+$OF127</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IF($MS127=0,0,(IF(COUNTIF($RK127:$RN127,"Salto")&gt;0,1,0)+IF(COUNTIF($RK127:$RN127,"Queima")&gt;0,1,0)+IF(COUNTIF($RK127:$RN127,"Estilhaço")&gt;0,1,0))*FLOOR($PD127/2,1))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dela",IF(COUNTIF($OK127:$OL127,"Atrasar")&gt;0,"Sua Ação Completa",IF(COUNTIF($RK127:$RN127,"Rápido")&gt;0,"Sua Bônus",IF(COUNTIF($RK127:$RN127,"Reação")&gt;0,"Sua Reação","Sua Padrão")))&amp;" + a básica dela"&amp;IF(COUNTIF($RK127:$RN127,"Reação")&gt;0," e a coletiva","")&amp;IF(COUNTIF($OK127:$OL127,"Carregar")&gt;0," · em dois turnos","")))</f>
        <v/>
      </c>
      <c r="QC127" s="161">
        <f>IF($MW127&lt;&gt;"",$MW127,IF($NJ127=0,"",INDEX($AA$2:$AA$11,$NJ127)))</f>
        <v/>
      </c>
      <c r="QD127" s="161">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COUNTIF($RK127:$RN127,"Longe")+3*COUNTIF($RK127:$RN127,"Muito Longe")</f>
        <v/>
      </c>
      <c r="QG127" s="161">
        <f>COUNTIF($RK127:$RN127,"Maior")+3*COUNTIF($RK127:$RN127,"Muito Maior")</f>
        <v/>
      </c>
      <c r="QH127" s="161">
        <f>IF($NJ127=0,0,CHOOSE(1+INDEX($AC$2:$AC$11,$NJ127),0,$QF127,$QG127,$QF127+$QG127))</f>
        <v/>
      </c>
      <c r="QI127" s="161">
        <f>IF($NJ127=0,0,CHOOSE(1+INDEX($AD$2:$AD$11,$NJ127),0,$QF127,$QG127,$QF127+$QG127))</f>
        <v/>
      </c>
      <c r="QJ127" s="161">
        <f>IF(OR($ND127=0,$NJ127=0),"",INDEX($AI$2:$AN$41,($NJ127-1)*4+IF($MS127=0,1,IF($MS127&lt;=5,2,IF($MS127=6,3,4))),1+MIN(5,$QH127))&amp;INDEX($AO$2:$AT$41,($NJ127-1)*4+IF($MS127=0,1,IF($MS127&lt;=5,2,IF($MS127=6,3,4))),1+MIN(5,$QI127))&amp;IF(INDEX($AE$2:$AE$11,$NJ127)=1,IF(COUNTIF($RK127:$RN127,"Mais Um")&gt;0," · +"&amp;COUNTIF($RK127:$RN127,"Mais Um")&amp;IF(COUNTIF($RK127:$RN127,"Mais Um")&gt;1," alvos"," alvo"),"")&amp;IF(COUNTIF($RK127:$RN127,"Rajada")&gt;0,IF($MS127=0,"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IFERROR(MATCH($MU128,$V$2:$V$11,0),0)</f>
        <v/>
      </c>
      <c r="NK128" s="161">
        <f>IFERROR(VLOOKUP(SUBSTITUTE(SUBSTITUTE(SUBSTITUTE($MX128,"~","~~"),"*","~*"),"?","~?"),'DADOS_MELHORIAS'!$AG$2:$AL$113,2,FALSE),"")</f>
        <v/>
      </c>
      <c r="NL128" s="161">
        <f>IFERROR(VLOOKUP(SUBSTITUTE(SUBSTITUTE(SUBSTITUTE($MY128,"~","~~"),"*","~*"),"?","~?"),'DADOS_MELHORIAS'!$AG$2:$AL$113,2,FALSE),"")</f>
        <v/>
      </c>
      <c r="NM128" s="161">
        <f>IFERROR(VLOOKUP(SUBSTITUTE(SUBSTITUTE(SUBSTITUTE($MZ128,"~","~~"),"*","~*"),"?","~?"),'DADOS_MELHORIAS'!$AG$2:$AL$113,2,FALSE),"")</f>
        <v/>
      </c>
      <c r="NN128" s="161">
        <f>IFERROR(VLOOKUP(SUBSTITUTE(SUBSTITUTE(SUBSTITUTE($NA128,"~","~~"),"*","~*"),"?","~?"),'DADOS_MELHORIAS'!$AG$2:$AL$113,2,FALSE),"")</f>
        <v/>
      </c>
      <c r="NO128" s="161">
        <f>IFERROR(VLOOKUP(SUBSTITUTE(SUBSTITUTE(SUBSTITUTE($MX128,"~","~~"),"*","~*"),"?","~?"),'DADOS_MELHORIAS'!$AG$2:$AL$113,3,FALSE),0)</f>
        <v/>
      </c>
      <c r="NP128" s="161">
        <f>IFERROR(VLOOKUP(SUBSTITUTE(SUBSTITUTE(SUBSTITUTE($MY128,"~","~~"),"*","~*"),"?","~?"),'DADOS_MELHORIAS'!$AG$2:$AL$113,3,FALSE),0)</f>
        <v/>
      </c>
      <c r="NQ128" s="161">
        <f>IFERROR(VLOOKUP(SUBSTITUTE(SUBSTITUTE(SUBSTITUTE($MZ128,"~","~~"),"*","~*"),"?","~?"),'DADOS_MELHORIAS'!$AG$2:$AL$113,3,FALSE),0)</f>
        <v/>
      </c>
      <c r="NR128" s="161">
        <f>IFERROR(VLOOKUP(SUBSTITUTE(SUBSTITUTE(SUBSTITUTE($NA128,"~","~~"),"*","~*"),"?","~?"),'DADOS_MELHORIAS'!$AG$2:$AL$113,3,FALSE),0)</f>
        <v/>
      </c>
      <c r="NS128" s="161">
        <f>IF($MS128=0,0,IF($NJ128=0,0,INDEX($X$2:$X$11,$NJ128)))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IF($NJ128=0,0,IF(INDEX($W$2:$W$11,$NJ128)="",0,IF((COUNTIF(INDEX($EL$2:$EP$13,$MO128,0),INDEX($W$2:$W$11,$NJ128))+COUNTIF(INDEX($QV$2:$QY$13,$MO128,0),INDEX($W$2:$W$11,$NJ128)))=0,1,0)))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1">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f>
        <v/>
      </c>
      <c r="OE128" s="161">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1">
        <f>IF($NJ128=0,0,INDEX($Y$2:$Y$11,$NJ128))</f>
        <v/>
      </c>
      <c r="OG128" s="161">
        <f>IF($NJ128=0,0,INDEX($Z$2:$Z$11,$NJ128))</f>
        <v/>
      </c>
      <c r="OH128" s="161">
        <f>IF($NJ128=0,0,INDEX($AB$2:$AB$11,$NJ128))</f>
        <v/>
      </c>
      <c r="OI128" s="161">
        <f>IFERROR(VLOOKUP(SUBSTITUTE(SUBSTITUTE(SUBSTITUTE($NB128,"~","~~"),"*","~*"),"?","~?"),'DADOS_RESTRICOES'!$M$2:$Q$54,3,FALSE),0)</f>
        <v/>
      </c>
      <c r="OJ128" s="161">
        <f>IFERROR(VLOOKUP(SUBSTITUTE(SUBSTITUTE(SUBSTITUTE($NC128,"~","~~"),"*","~*"),"?","~?"),'DADOS_RESTRICOES'!$M$2:$Q$54,3,FALSE),0)</f>
        <v/>
      </c>
      <c r="OK128" s="161">
        <f>IFERROR(VLOOKUP(SUBSTITUTE(SUBSTITUTE(SUBSTITUTE($NB128,"~","~~"),"*","~*"),"?","~?"),'DADOS_RESTRICOES'!$M$2:$Q$54,2,FALSE),"")</f>
        <v/>
      </c>
      <c r="OL128" s="161">
        <f>IFERROR(VLOOKUP(SUBSTITUTE(SUBSTITUTE(SUBSTITUTE($NC128,"~","~~"),"*","~*"),"?","~?"),'DADOS_RESTRICOES'!$M$2:$Q$54,2,FALSE),"")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f>
        <v/>
      </c>
      <c r="OT128" s="161">
        <f>COUNTIF($OI128:$OJ128,2)+$OF128</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IF($MS128=0,0,(IF(COUNTIF($RK128:$RN128,"Salto")&gt;0,1,0)+IF(COUNTIF($RK128:$RN128,"Queima")&gt;0,1,0)+IF(COUNTIF($RK128:$RN128,"Estilhaço")&gt;0,1,0))*FLOOR($PD128/2,1))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dela",IF(COUNTIF($OK128:$OL128,"Atrasar")&gt;0,"Sua Ação Completa",IF(COUNTIF($RK128:$RN128,"Rápido")&gt;0,"Sua Bônus",IF(COUNTIF($RK128:$RN128,"Reação")&gt;0,"Sua Reação","Sua Padrão")))&amp;" + a básica dela"&amp;IF(COUNTIF($RK128:$RN128,"Reação")&gt;0," e a coletiva","")&amp;IF(COUNTIF($OK128:$OL128,"Carregar")&gt;0," · em dois turnos","")))</f>
        <v/>
      </c>
      <c r="QC128" s="161">
        <f>IF($MW128&lt;&gt;"",$MW128,IF($NJ128=0,"",INDEX($AA$2:$AA$11,$NJ128)))</f>
        <v/>
      </c>
      <c r="QD128" s="161">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COUNTIF($RK128:$RN128,"Longe")+3*COUNTIF($RK128:$RN128,"Muito Longe")</f>
        <v/>
      </c>
      <c r="QG128" s="161">
        <f>COUNTIF($RK128:$RN128,"Maior")+3*COUNTIF($RK128:$RN128,"Muito Maior")</f>
        <v/>
      </c>
      <c r="QH128" s="161">
        <f>IF($NJ128=0,0,CHOOSE(1+INDEX($AC$2:$AC$11,$NJ128),0,$QF128,$QG128,$QF128+$QG128))</f>
        <v/>
      </c>
      <c r="QI128" s="161">
        <f>IF($NJ128=0,0,CHOOSE(1+INDEX($AD$2:$AD$11,$NJ128),0,$QF128,$QG128,$QF128+$QG128))</f>
        <v/>
      </c>
      <c r="QJ128" s="161">
        <f>IF(OR($ND128=0,$NJ128=0),"",INDEX($AI$2:$AN$41,($NJ128-1)*4+IF($MS128=0,1,IF($MS128&lt;=5,2,IF($MS128=6,3,4))),1+MIN(5,$QH128))&amp;INDEX($AO$2:$AT$41,($NJ128-1)*4+IF($MS128=0,1,IF($MS128&lt;=5,2,IF($MS128=6,3,4))),1+MIN(5,$QI128))&amp;IF(INDEX($AE$2:$AE$11,$NJ128)=1,IF(COUNTIF($RK128:$RN128,"Mais Um")&gt;0," · +"&amp;COUNTIF($RK128:$RN128,"Mais Um")&amp;IF(COUNTIF($RK128:$RN128,"Mais Um")&gt;1," alvos"," alvo"),"")&amp;IF(COUNTIF($RK128:$RN128,"Rajada")&gt;0,IF($MS128=0,"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IFERROR(MATCH($MU129,$V$2:$V$11,0),0)</f>
        <v/>
      </c>
      <c r="NK129" s="161">
        <f>IFERROR(VLOOKUP(SUBSTITUTE(SUBSTITUTE(SUBSTITUTE($MX129,"~","~~"),"*","~*"),"?","~?"),'DADOS_MELHORIAS'!$AG$2:$AL$113,2,FALSE),"")</f>
        <v/>
      </c>
      <c r="NL129" s="161">
        <f>IFERROR(VLOOKUP(SUBSTITUTE(SUBSTITUTE(SUBSTITUTE($MY129,"~","~~"),"*","~*"),"?","~?"),'DADOS_MELHORIAS'!$AG$2:$AL$113,2,FALSE),"")</f>
        <v/>
      </c>
      <c r="NM129" s="161">
        <f>IFERROR(VLOOKUP(SUBSTITUTE(SUBSTITUTE(SUBSTITUTE($MZ129,"~","~~"),"*","~*"),"?","~?"),'DADOS_MELHORIAS'!$AG$2:$AL$113,2,FALSE),"")</f>
        <v/>
      </c>
      <c r="NN129" s="161">
        <f>IFERROR(VLOOKUP(SUBSTITUTE(SUBSTITUTE(SUBSTITUTE($NA129,"~","~~"),"*","~*"),"?","~?"),'DADOS_MELHORIAS'!$AG$2:$AL$113,2,FALSE),"")</f>
        <v/>
      </c>
      <c r="NO129" s="161">
        <f>IFERROR(VLOOKUP(SUBSTITUTE(SUBSTITUTE(SUBSTITUTE($MX129,"~","~~"),"*","~*"),"?","~?"),'DADOS_MELHORIAS'!$AG$2:$AL$113,3,FALSE),0)</f>
        <v/>
      </c>
      <c r="NP129" s="161">
        <f>IFERROR(VLOOKUP(SUBSTITUTE(SUBSTITUTE(SUBSTITUTE($MY129,"~","~~"),"*","~*"),"?","~?"),'DADOS_MELHORIAS'!$AG$2:$AL$113,3,FALSE),0)</f>
        <v/>
      </c>
      <c r="NQ129" s="161">
        <f>IFERROR(VLOOKUP(SUBSTITUTE(SUBSTITUTE(SUBSTITUTE($MZ129,"~","~~"),"*","~*"),"?","~?"),'DADOS_MELHORIAS'!$AG$2:$AL$113,3,FALSE),0)</f>
        <v/>
      </c>
      <c r="NR129" s="161">
        <f>IFERROR(VLOOKUP(SUBSTITUTE(SUBSTITUTE(SUBSTITUTE($NA129,"~","~~"),"*","~*"),"?","~?"),'DADOS_MELHORIAS'!$AG$2:$AL$113,3,FALSE),0)</f>
        <v/>
      </c>
      <c r="NS129" s="161">
        <f>IF($MS129=0,0,IF($NJ129=0,0,INDEX($X$2:$X$11,$NJ129)))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IF($NJ129=0,0,IF(INDEX($W$2:$W$11,$NJ129)="",0,IF((COUNTIF(INDEX($EL$2:$EP$13,$MO129,0),INDEX($W$2:$W$11,$NJ129))+COUNTIF(INDEX($QV$2:$QY$13,$MO129,0),INDEX($W$2:$W$11,$NJ129)))=0,1,0)))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1">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f>
        <v/>
      </c>
      <c r="OE129" s="161">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1">
        <f>IF($NJ129=0,0,INDEX($Y$2:$Y$11,$NJ129))</f>
        <v/>
      </c>
      <c r="OG129" s="161">
        <f>IF($NJ129=0,0,INDEX($Z$2:$Z$11,$NJ129))</f>
        <v/>
      </c>
      <c r="OH129" s="161">
        <f>IF($NJ129=0,0,INDEX($AB$2:$AB$11,$NJ129))</f>
        <v/>
      </c>
      <c r="OI129" s="161">
        <f>IFERROR(VLOOKUP(SUBSTITUTE(SUBSTITUTE(SUBSTITUTE($NB129,"~","~~"),"*","~*"),"?","~?"),'DADOS_RESTRICOES'!$M$2:$Q$54,3,FALSE),0)</f>
        <v/>
      </c>
      <c r="OJ129" s="161">
        <f>IFERROR(VLOOKUP(SUBSTITUTE(SUBSTITUTE(SUBSTITUTE($NC129,"~","~~"),"*","~*"),"?","~?"),'DADOS_RESTRICOES'!$M$2:$Q$54,3,FALSE),0)</f>
        <v/>
      </c>
      <c r="OK129" s="161">
        <f>IFERROR(VLOOKUP(SUBSTITUTE(SUBSTITUTE(SUBSTITUTE($NB129,"~","~~"),"*","~*"),"?","~?"),'DADOS_RESTRICOES'!$M$2:$Q$54,2,FALSE),"")</f>
        <v/>
      </c>
      <c r="OL129" s="161">
        <f>IFERROR(VLOOKUP(SUBSTITUTE(SUBSTITUTE(SUBSTITUTE($NC129,"~","~~"),"*","~*"),"?","~?"),'DADOS_RESTRICOES'!$M$2:$Q$54,2,FALSE),"")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f>
        <v/>
      </c>
      <c r="OT129" s="161">
        <f>COUNTIF($OI129:$OJ129,2)+$OF129</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IF($MS129=0,0,(IF(COUNTIF($RK129:$RN129,"Salto")&gt;0,1,0)+IF(COUNTIF($RK129:$RN129,"Queima")&gt;0,1,0)+IF(COUNTIF($RK129:$RN129,"Estilhaço")&gt;0,1,0))*FLOOR($PD129/2,1))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dela",IF(COUNTIF($OK129:$OL129,"Atrasar")&gt;0,"Sua Ação Completa",IF(COUNTIF($RK129:$RN129,"Rápido")&gt;0,"Sua Bônus",IF(COUNTIF($RK129:$RN129,"Reação")&gt;0,"Sua Reação","Sua Padrão")))&amp;" + a básica dela"&amp;IF(COUNTIF($RK129:$RN129,"Reação")&gt;0," e a coletiva","")&amp;IF(COUNTIF($OK129:$OL129,"Carregar")&gt;0," · em dois turnos","")))</f>
        <v/>
      </c>
      <c r="QC129" s="161">
        <f>IF($MW129&lt;&gt;"",$MW129,IF($NJ129=0,"",INDEX($AA$2:$AA$11,$NJ129)))</f>
        <v/>
      </c>
      <c r="QD129" s="161">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COUNTIF($RK129:$RN129,"Longe")+3*COUNTIF($RK129:$RN129,"Muito Longe")</f>
        <v/>
      </c>
      <c r="QG129" s="161">
        <f>COUNTIF($RK129:$RN129,"Maior")+3*COUNTIF($RK129:$RN129,"Muito Maior")</f>
        <v/>
      </c>
      <c r="QH129" s="161">
        <f>IF($NJ129=0,0,CHOOSE(1+INDEX($AC$2:$AC$11,$NJ129),0,$QF129,$QG129,$QF129+$QG129))</f>
        <v/>
      </c>
      <c r="QI129" s="161">
        <f>IF($NJ129=0,0,CHOOSE(1+INDEX($AD$2:$AD$11,$NJ129),0,$QF129,$QG129,$QF129+$QG129))</f>
        <v/>
      </c>
      <c r="QJ129" s="161">
        <f>IF(OR($ND129=0,$NJ129=0),"",INDEX($AI$2:$AN$41,($NJ129-1)*4+IF($MS129=0,1,IF($MS129&lt;=5,2,IF($MS129=6,3,4))),1+MIN(5,$QH129))&amp;INDEX($AO$2:$AT$41,($NJ129-1)*4+IF($MS129=0,1,IF($MS129&lt;=5,2,IF($MS129=6,3,4))),1+MIN(5,$QI129))&amp;IF(INDEX($AE$2:$AE$11,$NJ129)=1,IF(COUNTIF($RK129:$RN129,"Mais Um")&gt;0," · +"&amp;COUNTIF($RK129:$RN129,"Mais Um")&amp;IF(COUNTIF($RK129:$RN129,"Mais Um")&gt;1," alvos"," alvo"),"")&amp;IF(COUNTIF($RK129:$RN129,"Rajada")&gt;0,IF($MS129=0,"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IFERROR(MATCH($MU130,$V$2:$V$11,0),0)</f>
        <v/>
      </c>
      <c r="NK130" s="161">
        <f>IFERROR(VLOOKUP(SUBSTITUTE(SUBSTITUTE(SUBSTITUTE($MX130,"~","~~"),"*","~*"),"?","~?"),'DADOS_MELHORIAS'!$AG$2:$AL$113,2,FALSE),"")</f>
        <v/>
      </c>
      <c r="NL130" s="161">
        <f>IFERROR(VLOOKUP(SUBSTITUTE(SUBSTITUTE(SUBSTITUTE($MY130,"~","~~"),"*","~*"),"?","~?"),'DADOS_MELHORIAS'!$AG$2:$AL$113,2,FALSE),"")</f>
        <v/>
      </c>
      <c r="NM130" s="161">
        <f>IFERROR(VLOOKUP(SUBSTITUTE(SUBSTITUTE(SUBSTITUTE($MZ130,"~","~~"),"*","~*"),"?","~?"),'DADOS_MELHORIAS'!$AG$2:$AL$113,2,FALSE),"")</f>
        <v/>
      </c>
      <c r="NN130" s="161">
        <f>IFERROR(VLOOKUP(SUBSTITUTE(SUBSTITUTE(SUBSTITUTE($NA130,"~","~~"),"*","~*"),"?","~?"),'DADOS_MELHORIAS'!$AG$2:$AL$113,2,FALSE),"")</f>
        <v/>
      </c>
      <c r="NO130" s="161">
        <f>IFERROR(VLOOKUP(SUBSTITUTE(SUBSTITUTE(SUBSTITUTE($MX130,"~","~~"),"*","~*"),"?","~?"),'DADOS_MELHORIAS'!$AG$2:$AL$113,3,FALSE),0)</f>
        <v/>
      </c>
      <c r="NP130" s="161">
        <f>IFERROR(VLOOKUP(SUBSTITUTE(SUBSTITUTE(SUBSTITUTE($MY130,"~","~~"),"*","~*"),"?","~?"),'DADOS_MELHORIAS'!$AG$2:$AL$113,3,FALSE),0)</f>
        <v/>
      </c>
      <c r="NQ130" s="161">
        <f>IFERROR(VLOOKUP(SUBSTITUTE(SUBSTITUTE(SUBSTITUTE($MZ130,"~","~~"),"*","~*"),"?","~?"),'DADOS_MELHORIAS'!$AG$2:$AL$113,3,FALSE),0)</f>
        <v/>
      </c>
      <c r="NR130" s="161">
        <f>IFERROR(VLOOKUP(SUBSTITUTE(SUBSTITUTE(SUBSTITUTE($NA130,"~","~~"),"*","~*"),"?","~?"),'DADOS_MELHORIAS'!$AG$2:$AL$113,3,FALSE),0)</f>
        <v/>
      </c>
      <c r="NS130" s="161">
        <f>IF($MS130=0,0,IF($NJ130=0,0,INDEX($X$2:$X$11,$NJ130)))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IF($NJ130=0,0,IF(INDEX($W$2:$W$11,$NJ130)="",0,IF((COUNTIF(INDEX($EL$2:$EP$13,$MO130,0),INDEX($W$2:$W$11,$NJ130))+COUNTIF(INDEX($QV$2:$QY$13,$MO130,0),INDEX($W$2:$W$11,$NJ130)))=0,1,0)))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1">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f>
        <v/>
      </c>
      <c r="OE130" s="161">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1">
        <f>IF($NJ130=0,0,INDEX($Y$2:$Y$11,$NJ130))</f>
        <v/>
      </c>
      <c r="OG130" s="161">
        <f>IF($NJ130=0,0,INDEX($Z$2:$Z$11,$NJ130))</f>
        <v/>
      </c>
      <c r="OH130" s="161">
        <f>IF($NJ130=0,0,INDEX($AB$2:$AB$11,$NJ130))</f>
        <v/>
      </c>
      <c r="OI130" s="161">
        <f>IFERROR(VLOOKUP(SUBSTITUTE(SUBSTITUTE(SUBSTITUTE($NB130,"~","~~"),"*","~*"),"?","~?"),'DADOS_RESTRICOES'!$M$2:$Q$54,3,FALSE),0)</f>
        <v/>
      </c>
      <c r="OJ130" s="161">
        <f>IFERROR(VLOOKUP(SUBSTITUTE(SUBSTITUTE(SUBSTITUTE($NC130,"~","~~"),"*","~*"),"?","~?"),'DADOS_RESTRICOES'!$M$2:$Q$54,3,FALSE),0)</f>
        <v/>
      </c>
      <c r="OK130" s="161">
        <f>IFERROR(VLOOKUP(SUBSTITUTE(SUBSTITUTE(SUBSTITUTE($NB130,"~","~~"),"*","~*"),"?","~?"),'DADOS_RESTRICOES'!$M$2:$Q$54,2,FALSE),"")</f>
        <v/>
      </c>
      <c r="OL130" s="161">
        <f>IFERROR(VLOOKUP(SUBSTITUTE(SUBSTITUTE(SUBSTITUTE($NC130,"~","~~"),"*","~*"),"?","~?"),'DADOS_RESTRICOES'!$M$2:$Q$54,2,FALSE),"")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f>
        <v/>
      </c>
      <c r="OT130" s="161">
        <f>COUNTIF($OI130:$OJ130,2)+$OF130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IF($MS130=0,0,(IF(COUNTIF($RK130:$RN130,"Salto")&gt;0,1,0)+IF(COUNTIF($RK130:$RN130,"Queima")&gt;0,1,0)+IF(COUNTIF($RK130:$RN130,"Estilhaço")&gt;0,1,0))*FLOOR($PD130/2,1))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dela",IF(COUNTIF($OK130:$OL130,"Atrasar")&gt;0,"Sua Ação Completa",IF(COUNTIF($RK130:$RN130,"Rápido")&gt;0,"Sua Bônus",IF(COUNTIF($RK130:$RN130,"Reação")&gt;0,"Sua Reação","Sua Padrão")))&amp;" + a básica dela"&amp;IF(COUNTIF($RK130:$RN130,"Reação")&gt;0," e a coletiva","")&amp;IF(COUNTIF($OK130:$OL130,"Carregar")&gt;0," · em dois turnos","")))</f>
        <v/>
      </c>
      <c r="QC130" s="161">
        <f>IF($MW130&lt;&gt;"",$MW130,IF($NJ130=0,"",INDEX($AA$2:$AA$11,$NJ130)))</f>
        <v/>
      </c>
      <c r="QD130" s="161">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COUNTIF($RK130:$RN130,"Longe")+3*COUNTIF($RK130:$RN130,"Muito Longe")</f>
        <v/>
      </c>
      <c r="QG130" s="161">
        <f>COUNTIF($RK130:$RN130,"Maior")+3*COUNTIF($RK130:$RN130,"Muito Maior")</f>
        <v/>
      </c>
      <c r="QH130" s="161">
        <f>IF($NJ130=0,0,CHOOSE(1+INDEX($AC$2:$AC$11,$NJ130),0,$QF130,$QG130,$QF130+$QG130))</f>
        <v/>
      </c>
      <c r="QI130" s="161">
        <f>IF($NJ130=0,0,CHOOSE(1+INDEX($AD$2:$AD$11,$NJ130),0,$QF130,$QG130,$QF130+$QG130))</f>
        <v/>
      </c>
      <c r="QJ130" s="161">
        <f>IF(OR($ND130=0,$NJ130=0),"",INDEX($AI$2:$AN$41,($NJ130-1)*4+IF($MS130=0,1,IF($MS130&lt;=5,2,IF($MS130=6,3,4))),1+MIN(5,$QH130))&amp;INDEX($AO$2:$AT$41,($NJ130-1)*4+IF($MS130=0,1,IF($MS130&lt;=5,2,IF($MS130=6,3,4))),1+MIN(5,$QI130))&amp;IF(INDEX($AE$2:$AE$11,$NJ130)=1,IF(COUNTIF($RK130:$RN130,"Mais Um")&gt;0," · +"&amp;COUNTIF($RK130:$RN130,"Mais Um")&amp;IF(COUNTIF($RK130:$RN130,"Mais Um")&gt;1," alvos"," alvo"),"")&amp;IF(COUNTIF($RK130:$RN130,"Rajada")&gt;0,IF($MS130=0,"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IFERROR(MATCH($MU131,$V$2:$V$11,0),0)</f>
        <v/>
      </c>
      <c r="NK131" s="161">
        <f>IFERROR(VLOOKUP(SUBSTITUTE(SUBSTITUTE(SUBSTITUTE($MX131,"~","~~"),"*","~*"),"?","~?"),'DADOS_MELHORIAS'!$AG$2:$AL$113,2,FALSE),"")</f>
        <v/>
      </c>
      <c r="NL131" s="161">
        <f>IFERROR(VLOOKUP(SUBSTITUTE(SUBSTITUTE(SUBSTITUTE($MY131,"~","~~"),"*","~*"),"?","~?"),'DADOS_MELHORIAS'!$AG$2:$AL$113,2,FALSE),"")</f>
        <v/>
      </c>
      <c r="NM131" s="161">
        <f>IFERROR(VLOOKUP(SUBSTITUTE(SUBSTITUTE(SUBSTITUTE($MZ131,"~","~~"),"*","~*"),"?","~?"),'DADOS_MELHORIAS'!$AG$2:$AL$113,2,FALSE),"")</f>
        <v/>
      </c>
      <c r="NN131" s="161">
        <f>IFERROR(VLOOKUP(SUBSTITUTE(SUBSTITUTE(SUBSTITUTE($NA131,"~","~~"),"*","~*"),"?","~?"),'DADOS_MELHORIAS'!$AG$2:$AL$113,2,FALSE),"")</f>
        <v/>
      </c>
      <c r="NO131" s="161">
        <f>IFERROR(VLOOKUP(SUBSTITUTE(SUBSTITUTE(SUBSTITUTE($MX131,"~","~~"),"*","~*"),"?","~?"),'DADOS_MELHORIAS'!$AG$2:$AL$113,3,FALSE),0)</f>
        <v/>
      </c>
      <c r="NP131" s="161">
        <f>IFERROR(VLOOKUP(SUBSTITUTE(SUBSTITUTE(SUBSTITUTE($MY131,"~","~~"),"*","~*"),"?","~?"),'DADOS_MELHORIAS'!$AG$2:$AL$113,3,FALSE),0)</f>
        <v/>
      </c>
      <c r="NQ131" s="161">
        <f>IFERROR(VLOOKUP(SUBSTITUTE(SUBSTITUTE(SUBSTITUTE($MZ131,"~","~~"),"*","~*"),"?","~?"),'DADOS_MELHORIAS'!$AG$2:$AL$113,3,FALSE),0)</f>
        <v/>
      </c>
      <c r="NR131" s="161">
        <f>IFERROR(VLOOKUP(SUBSTITUTE(SUBSTITUTE(SUBSTITUTE($NA131,"~","~~"),"*","~*"),"?","~?"),'DADOS_MELHORIAS'!$AG$2:$AL$113,3,FALSE),0)</f>
        <v/>
      </c>
      <c r="NS131" s="161">
        <f>IF($MS131=0,0,IF($NJ131=0,0,INDEX($X$2:$X$11,$NJ131)))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IF($NJ131=0,0,IF(INDEX($W$2:$W$11,$NJ131)="",0,IF((COUNTIF(INDEX($EL$2:$EP$13,$MO131,0),INDEX($W$2:$W$11,$NJ131))+COUNTIF(INDEX($QV$2:$QY$13,$MO131,0),INDEX($W$2:$W$11,$NJ131)))=0,1,0)))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1">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f>
        <v/>
      </c>
      <c r="OE131" s="161">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1">
        <f>IF($NJ131=0,0,INDEX($Y$2:$Y$11,$NJ131))</f>
        <v/>
      </c>
      <c r="OG131" s="161">
        <f>IF($NJ131=0,0,INDEX($Z$2:$Z$11,$NJ131))</f>
        <v/>
      </c>
      <c r="OH131" s="161">
        <f>IF($NJ131=0,0,INDEX($AB$2:$AB$11,$NJ131))</f>
        <v/>
      </c>
      <c r="OI131" s="161">
        <f>IFERROR(VLOOKUP(SUBSTITUTE(SUBSTITUTE(SUBSTITUTE($NB131,"~","~~"),"*","~*"),"?","~?"),'DADOS_RESTRICOES'!$M$2:$Q$54,3,FALSE),0)</f>
        <v/>
      </c>
      <c r="OJ131" s="161">
        <f>IFERROR(VLOOKUP(SUBSTITUTE(SUBSTITUTE(SUBSTITUTE($NC131,"~","~~"),"*","~*"),"?","~?"),'DADOS_RESTRICOES'!$M$2:$Q$54,3,FALSE),0)</f>
        <v/>
      </c>
      <c r="OK131" s="161">
        <f>IFERROR(VLOOKUP(SUBSTITUTE(SUBSTITUTE(SUBSTITUTE($NB131,"~","~~"),"*","~*"),"?","~?"),'DADOS_RESTRICOES'!$M$2:$Q$54,2,FALSE),"")</f>
        <v/>
      </c>
      <c r="OL131" s="161">
        <f>IFERROR(VLOOKUP(SUBSTITUTE(SUBSTITUTE(SUBSTITUTE($NC131,"~","~~"),"*","~*"),"?","~?"),'DADOS_RESTRICOES'!$M$2:$Q$54,2,FALSE),"")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f>
        <v/>
      </c>
      <c r="OT131" s="161">
        <f>COUNTIF($OI131:$OJ131,2)+$OF131</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IF($MS131=0,0,(IF(COUNTIF($RK131:$RN131,"Salto")&gt;0,1,0)+IF(COUNTIF($RK131:$RN131,"Queima")&gt;0,1,0)+IF(COUNTIF($RK131:$RN131,"Estilhaço")&gt;0,1,0))*FLOOR($PD131/2,1))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dela",IF(COUNTIF($OK131:$OL131,"Atrasar")&gt;0,"Sua Ação Completa",IF(COUNTIF($RK131:$RN131,"Rápido")&gt;0,"Sua Bônus",IF(COUNTIF($RK131:$RN131,"Reação")&gt;0,"Sua Reação","Sua Padrão")))&amp;" + a básica dela"&amp;IF(COUNTIF($RK131:$RN131,"Reação")&gt;0," e a coletiva","")&amp;IF(COUNTIF($OK131:$OL131,"Carregar")&gt;0," · em dois turnos","")))</f>
        <v/>
      </c>
      <c r="QC131" s="161">
        <f>IF($MW131&lt;&gt;"",$MW131,IF($NJ131=0,"",INDEX($AA$2:$AA$11,$NJ131)))</f>
        <v/>
      </c>
      <c r="QD131" s="161">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COUNTIF($RK131:$RN131,"Longe")+3*COUNTIF($RK131:$RN131,"Muito Longe")</f>
        <v/>
      </c>
      <c r="QG131" s="161">
        <f>COUNTIF($RK131:$RN131,"Maior")+3*COUNTIF($RK131:$RN131,"Muito Maior")</f>
        <v/>
      </c>
      <c r="QH131" s="161">
        <f>IF($NJ131=0,0,CHOOSE(1+INDEX($AC$2:$AC$11,$NJ131),0,$QF131,$QG131,$QF131+$QG131))</f>
        <v/>
      </c>
      <c r="QI131" s="161">
        <f>IF($NJ131=0,0,CHOOSE(1+INDEX($AD$2:$AD$11,$NJ131),0,$QF131,$QG131,$QF131+$QG131))</f>
        <v/>
      </c>
      <c r="QJ131" s="161">
        <f>IF(OR($ND131=0,$NJ131=0),"",INDEX($AI$2:$AN$41,($NJ131-1)*4+IF($MS131=0,1,IF($MS131&lt;=5,2,IF($MS131=6,3,4))),1+MIN(5,$QH131))&amp;INDEX($AO$2:$AT$41,($NJ131-1)*4+IF($MS131=0,1,IF($MS131&lt;=5,2,IF($MS131=6,3,4))),1+MIN(5,$QI131))&amp;IF(INDEX($AE$2:$AE$11,$NJ131)=1,IF(COUNTIF($RK131:$RN131,"Mais Um")&gt;0," · +"&amp;COUNTIF($RK131:$RN131,"Mais Um")&amp;IF(COUNTIF($RK131:$RN131,"Mais Um")&gt;1," alvos"," alvo"),"")&amp;IF(COUNTIF($RK131:$RN131,"Rajada")&gt;0,IF($MS131=0,"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IFERROR(MATCH($MU132,$V$2:$V$11,0),0)</f>
        <v/>
      </c>
      <c r="NK132" s="161">
        <f>IFERROR(VLOOKUP(SUBSTITUTE(SUBSTITUTE(SUBSTITUTE($MX132,"~","~~"),"*","~*"),"?","~?"),'DADOS_MELHORIAS'!$AG$2:$AL$113,2,FALSE),"")</f>
        <v/>
      </c>
      <c r="NL132" s="161">
        <f>IFERROR(VLOOKUP(SUBSTITUTE(SUBSTITUTE(SUBSTITUTE($MY132,"~","~~"),"*","~*"),"?","~?"),'DADOS_MELHORIAS'!$AG$2:$AL$113,2,FALSE),"")</f>
        <v/>
      </c>
      <c r="NM132" s="161">
        <f>IFERROR(VLOOKUP(SUBSTITUTE(SUBSTITUTE(SUBSTITUTE($MZ132,"~","~~"),"*","~*"),"?","~?"),'DADOS_MELHORIAS'!$AG$2:$AL$113,2,FALSE),"")</f>
        <v/>
      </c>
      <c r="NN132" s="161">
        <f>IFERROR(VLOOKUP(SUBSTITUTE(SUBSTITUTE(SUBSTITUTE($NA132,"~","~~"),"*","~*"),"?","~?"),'DADOS_MELHORIAS'!$AG$2:$AL$113,2,FALSE),"")</f>
        <v/>
      </c>
      <c r="NO132" s="161">
        <f>IFERROR(VLOOKUP(SUBSTITUTE(SUBSTITUTE(SUBSTITUTE($MX132,"~","~~"),"*","~*"),"?","~?"),'DADOS_MELHORIAS'!$AG$2:$AL$113,3,FALSE),0)</f>
        <v/>
      </c>
      <c r="NP132" s="161">
        <f>IFERROR(VLOOKUP(SUBSTITUTE(SUBSTITUTE(SUBSTITUTE($MY132,"~","~~"),"*","~*"),"?","~?"),'DADOS_MELHORIAS'!$AG$2:$AL$113,3,FALSE),0)</f>
        <v/>
      </c>
      <c r="NQ132" s="161">
        <f>IFERROR(VLOOKUP(SUBSTITUTE(SUBSTITUTE(SUBSTITUTE($MZ132,"~","~~"),"*","~*"),"?","~?"),'DADOS_MELHORIAS'!$AG$2:$AL$113,3,FALSE),0)</f>
        <v/>
      </c>
      <c r="NR132" s="161">
        <f>IFERROR(VLOOKUP(SUBSTITUTE(SUBSTITUTE(SUBSTITUTE($NA132,"~","~~"),"*","~*"),"?","~?"),'DADOS_MELHORIAS'!$AG$2:$AL$113,3,FALSE),0)</f>
        <v/>
      </c>
      <c r="NS132" s="161">
        <f>IF($MS132=0,0,IF($NJ132=0,0,INDEX($X$2:$X$11,$NJ132)))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IF($NJ132=0,0,IF(INDEX($W$2:$W$11,$NJ132)="",0,IF((COUNTIF(INDEX($EL$2:$EP$13,$MO132,0),INDEX($W$2:$W$11,$NJ132))+COUNTIF(INDEX($QV$2:$QY$13,$MO132,0),INDEX($W$2:$W$11,$NJ132)))=0,1,0)))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1">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f>
        <v/>
      </c>
      <c r="OE132" s="161">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1">
        <f>IF($NJ132=0,0,INDEX($Y$2:$Y$11,$NJ132))</f>
        <v/>
      </c>
      <c r="OG132" s="161">
        <f>IF($NJ132=0,0,INDEX($Z$2:$Z$11,$NJ132))</f>
        <v/>
      </c>
      <c r="OH132" s="161">
        <f>IF($NJ132=0,0,INDEX($AB$2:$AB$11,$NJ132))</f>
        <v/>
      </c>
      <c r="OI132" s="161">
        <f>IFERROR(VLOOKUP(SUBSTITUTE(SUBSTITUTE(SUBSTITUTE($NB132,"~","~~"),"*","~*"),"?","~?"),'DADOS_RESTRICOES'!$M$2:$Q$54,3,FALSE),0)</f>
        <v/>
      </c>
      <c r="OJ132" s="161">
        <f>IFERROR(VLOOKUP(SUBSTITUTE(SUBSTITUTE(SUBSTITUTE($NC132,"~","~~"),"*","~*"),"?","~?"),'DADOS_RESTRICOES'!$M$2:$Q$54,3,FALSE),0)</f>
        <v/>
      </c>
      <c r="OK132" s="161">
        <f>IFERROR(VLOOKUP(SUBSTITUTE(SUBSTITUTE(SUBSTITUTE($NB132,"~","~~"),"*","~*"),"?","~?"),'DADOS_RESTRICOES'!$M$2:$Q$54,2,FALSE),"")</f>
        <v/>
      </c>
      <c r="OL132" s="161">
        <f>IFERROR(VLOOKUP(SUBSTITUTE(SUBSTITUTE(SUBSTITUTE($NC132,"~","~~"),"*","~*"),"?","~?"),'DADOS_RESTRICOES'!$M$2:$Q$54,2,FALSE),"")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f>
        <v/>
      </c>
      <c r="OT132" s="161">
        <f>COUNTIF($OI132:$OJ132,2)+$OF132</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IF($MS132=0,0,(IF(COUNTIF($RK132:$RN132,"Salto")&gt;0,1,0)+IF(COUNTIF($RK132:$RN132,"Queima")&gt;0,1,0)+IF(COUNTIF($RK132:$RN132,"Estilhaço")&gt;0,1,0))*FLOOR($PD132/2,1))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dela",IF(COUNTIF($OK132:$OL132,"Atrasar")&gt;0,"Sua Ação Completa",IF(COUNTIF($RK132:$RN132,"Rápido")&gt;0,"Sua Bônus",IF(COUNTIF($RK132:$RN132,"Reação")&gt;0,"Sua Reação","Sua Padrão")))&amp;" + a básica dela"&amp;IF(COUNTIF($RK132:$RN132,"Reação")&gt;0," e a coletiva","")&amp;IF(COUNTIF($OK132:$OL132,"Carregar")&gt;0," · em dois turnos","")))</f>
        <v/>
      </c>
      <c r="QC132" s="161">
        <f>IF($MW132&lt;&gt;"",$MW132,IF($NJ132=0,"",INDEX($AA$2:$AA$11,$NJ132)))</f>
        <v/>
      </c>
      <c r="QD132" s="161">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COUNTIF($RK132:$RN132,"Longe")+3*COUNTIF($RK132:$RN132,"Muito Longe")</f>
        <v/>
      </c>
      <c r="QG132" s="161">
        <f>COUNTIF($RK132:$RN132,"Maior")+3*COUNTIF($RK132:$RN132,"Muito Maior")</f>
        <v/>
      </c>
      <c r="QH132" s="161">
        <f>IF($NJ132=0,0,CHOOSE(1+INDEX($AC$2:$AC$11,$NJ132),0,$QF132,$QG132,$QF132+$QG132))</f>
        <v/>
      </c>
      <c r="QI132" s="161">
        <f>IF($NJ132=0,0,CHOOSE(1+INDEX($AD$2:$AD$11,$NJ132),0,$QF132,$QG132,$QF132+$QG132))</f>
        <v/>
      </c>
      <c r="QJ132" s="161">
        <f>IF(OR($ND132=0,$NJ132=0),"",INDEX($AI$2:$AN$41,($NJ132-1)*4+IF($MS132=0,1,IF($MS132&lt;=5,2,IF($MS132=6,3,4))),1+MIN(5,$QH132))&amp;INDEX($AO$2:$AT$41,($NJ132-1)*4+IF($MS132=0,1,IF($MS132&lt;=5,2,IF($MS132=6,3,4))),1+MIN(5,$QI132))&amp;IF(INDEX($AE$2:$AE$11,$NJ132)=1,IF(COUNTIF($RK132:$RN132,"Mais Um")&gt;0," · +"&amp;COUNTIF($RK132:$RN132,"Mais Um")&amp;IF(COUNTIF($RK132:$RN132,"Mais Um")&gt;1," alvos"," alvo"),"")&amp;IF(COUNTIF($RK132:$RN132,"Rajada")&gt;0,IF($MS132=0,"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IFERROR(MATCH($MU133,$V$2:$V$11,0),0)</f>
        <v/>
      </c>
      <c r="NK133" s="161">
        <f>IFERROR(VLOOKUP(SUBSTITUTE(SUBSTITUTE(SUBSTITUTE($MX133,"~","~~"),"*","~*"),"?","~?"),'DADOS_MELHORIAS'!$AG$2:$AL$113,2,FALSE),"")</f>
        <v/>
      </c>
      <c r="NL133" s="161">
        <f>IFERROR(VLOOKUP(SUBSTITUTE(SUBSTITUTE(SUBSTITUTE($MY133,"~","~~"),"*","~*"),"?","~?"),'DADOS_MELHORIAS'!$AG$2:$AL$113,2,FALSE),"")</f>
        <v/>
      </c>
      <c r="NM133" s="161">
        <f>IFERROR(VLOOKUP(SUBSTITUTE(SUBSTITUTE(SUBSTITUTE($MZ133,"~","~~"),"*","~*"),"?","~?"),'DADOS_MELHORIAS'!$AG$2:$AL$113,2,FALSE),"")</f>
        <v/>
      </c>
      <c r="NN133" s="161">
        <f>IFERROR(VLOOKUP(SUBSTITUTE(SUBSTITUTE(SUBSTITUTE($NA133,"~","~~"),"*","~*"),"?","~?"),'DADOS_MELHORIAS'!$AG$2:$AL$113,2,FALSE),"")</f>
        <v/>
      </c>
      <c r="NO133" s="161">
        <f>IFERROR(VLOOKUP(SUBSTITUTE(SUBSTITUTE(SUBSTITUTE($MX133,"~","~~"),"*","~*"),"?","~?"),'DADOS_MELHORIAS'!$AG$2:$AL$113,3,FALSE),0)</f>
        <v/>
      </c>
      <c r="NP133" s="161">
        <f>IFERROR(VLOOKUP(SUBSTITUTE(SUBSTITUTE(SUBSTITUTE($MY133,"~","~~"),"*","~*"),"?","~?"),'DADOS_MELHORIAS'!$AG$2:$AL$113,3,FALSE),0)</f>
        <v/>
      </c>
      <c r="NQ133" s="161">
        <f>IFERROR(VLOOKUP(SUBSTITUTE(SUBSTITUTE(SUBSTITUTE($MZ133,"~","~~"),"*","~*"),"?","~?"),'DADOS_MELHORIAS'!$AG$2:$AL$113,3,FALSE),0)</f>
        <v/>
      </c>
      <c r="NR133" s="161">
        <f>IFERROR(VLOOKUP(SUBSTITUTE(SUBSTITUTE(SUBSTITUTE($NA133,"~","~~"),"*","~*"),"?","~?"),'DADOS_MELHORIAS'!$AG$2:$AL$113,3,FALSE),0)</f>
        <v/>
      </c>
      <c r="NS133" s="161">
        <f>IF($MS133=0,0,IF($NJ133=0,0,INDEX($X$2:$X$11,$NJ133)))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IF($NJ133=0,0,IF(INDEX($W$2:$W$11,$NJ133)="",0,IF((COUNTIF(INDEX($EL$2:$EP$13,$MO133,0),INDEX($W$2:$W$11,$NJ133))+COUNTIF(INDEX($QV$2:$QY$13,$MO133,0),INDEX($W$2:$W$11,$NJ133)))=0,1,0)))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1">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f>
        <v/>
      </c>
      <c r="OE133" s="161">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1">
        <f>IF($NJ133=0,0,INDEX($Y$2:$Y$11,$NJ133))</f>
        <v/>
      </c>
      <c r="OG133" s="161">
        <f>IF($NJ133=0,0,INDEX($Z$2:$Z$11,$NJ133))</f>
        <v/>
      </c>
      <c r="OH133" s="161">
        <f>IF($NJ133=0,0,INDEX($AB$2:$AB$11,$NJ133))</f>
        <v/>
      </c>
      <c r="OI133" s="161">
        <f>IFERROR(VLOOKUP(SUBSTITUTE(SUBSTITUTE(SUBSTITUTE($NB133,"~","~~"),"*","~*"),"?","~?"),'DADOS_RESTRICOES'!$M$2:$Q$54,3,FALSE),0)</f>
        <v/>
      </c>
      <c r="OJ133" s="161">
        <f>IFERROR(VLOOKUP(SUBSTITUTE(SUBSTITUTE(SUBSTITUTE($NC133,"~","~~"),"*","~*"),"?","~?"),'DADOS_RESTRICOES'!$M$2:$Q$54,3,FALSE),0)</f>
        <v/>
      </c>
      <c r="OK133" s="161">
        <f>IFERROR(VLOOKUP(SUBSTITUTE(SUBSTITUTE(SUBSTITUTE($NB133,"~","~~"),"*","~*"),"?","~?"),'DADOS_RESTRICOES'!$M$2:$Q$54,2,FALSE),"")</f>
        <v/>
      </c>
      <c r="OL133" s="161">
        <f>IFERROR(VLOOKUP(SUBSTITUTE(SUBSTITUTE(SUBSTITUTE($NC133,"~","~~"),"*","~*"),"?","~?"),'DADOS_RESTRICOES'!$M$2:$Q$54,2,FALSE),"")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f>
        <v/>
      </c>
      <c r="OT133" s="161">
        <f>COUNTIF($OI133:$OJ133,2)+$OF133</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IF($MS133=0,0,(IF(COUNTIF($RK133:$RN133,"Salto")&gt;0,1,0)+IF(COUNTIF($RK133:$RN133,"Queima")&gt;0,1,0)+IF(COUNTIF($RK133:$RN133,"Estilhaço")&gt;0,1,0))*FLOOR($PD133/2,1))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dela",IF(COUNTIF($OK133:$OL133,"Atrasar")&gt;0,"Sua Ação Completa",IF(COUNTIF($RK133:$RN133,"Rápido")&gt;0,"Sua Bônus",IF(COUNTIF($RK133:$RN133,"Reação")&gt;0,"Sua Reação","Sua Padrão")))&amp;" + a básica dela"&amp;IF(COUNTIF($RK133:$RN133,"Reação")&gt;0," e a coletiva","")&amp;IF(COUNTIF($OK133:$OL133,"Carregar")&gt;0," · em dois turnos","")))</f>
        <v/>
      </c>
      <c r="QC133" s="161">
        <f>IF($MW133&lt;&gt;"",$MW133,IF($NJ133=0,"",INDEX($AA$2:$AA$11,$NJ133)))</f>
        <v/>
      </c>
      <c r="QD133" s="161">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COUNTIF($RK133:$RN133,"Longe")+3*COUNTIF($RK133:$RN133,"Muito Longe")</f>
        <v/>
      </c>
      <c r="QG133" s="161">
        <f>COUNTIF($RK133:$RN133,"Maior")+3*COUNTIF($RK133:$RN133,"Muito Maior")</f>
        <v/>
      </c>
      <c r="QH133" s="161">
        <f>IF($NJ133=0,0,CHOOSE(1+INDEX($AC$2:$AC$11,$NJ133),0,$QF133,$QG133,$QF133+$QG133))</f>
        <v/>
      </c>
      <c r="QI133" s="161">
        <f>IF($NJ133=0,0,CHOOSE(1+INDEX($AD$2:$AD$11,$NJ133),0,$QF133,$QG133,$QF133+$QG133))</f>
        <v/>
      </c>
      <c r="QJ133" s="161">
        <f>IF(OR($ND133=0,$NJ133=0),"",INDEX($AI$2:$AN$41,($NJ133-1)*4+IF($MS133=0,1,IF($MS133&lt;=5,2,IF($MS133=6,3,4))),1+MIN(5,$QH133))&amp;INDEX($AO$2:$AT$41,($NJ133-1)*4+IF($MS133=0,1,IF($MS133&lt;=5,2,IF($MS133=6,3,4))),1+MIN(5,$QI133))&amp;IF(INDEX($AE$2:$AE$11,$NJ133)=1,IF(COUNTIF($RK133:$RN133,"Mais Um")&gt;0," · +"&amp;COUNTIF($RK133:$RN133,"Mais Um")&amp;IF(COUNTIF($RK133:$RN133,"Mais Um")&gt;1," alvos"," alvo"),"")&amp;IF(COUNTIF($RK133:$RN133,"Rajada")&gt;0,IF($MS133=0,"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IFERROR(MATCH($MU134,$V$2:$V$11,0),0)</f>
        <v/>
      </c>
      <c r="NK134" s="161">
        <f>IFERROR(VLOOKUP(SUBSTITUTE(SUBSTITUTE(SUBSTITUTE($MX134,"~","~~"),"*","~*"),"?","~?"),'DADOS_MELHORIAS'!$AG$2:$AL$113,2,FALSE),"")</f>
        <v/>
      </c>
      <c r="NL134" s="161">
        <f>IFERROR(VLOOKUP(SUBSTITUTE(SUBSTITUTE(SUBSTITUTE($MY134,"~","~~"),"*","~*"),"?","~?"),'DADOS_MELHORIAS'!$AG$2:$AL$113,2,FALSE),"")</f>
        <v/>
      </c>
      <c r="NM134" s="161">
        <f>IFERROR(VLOOKUP(SUBSTITUTE(SUBSTITUTE(SUBSTITUTE($MZ134,"~","~~"),"*","~*"),"?","~?"),'DADOS_MELHORIAS'!$AG$2:$AL$113,2,FALSE),"")</f>
        <v/>
      </c>
      <c r="NN134" s="161">
        <f>IFERROR(VLOOKUP(SUBSTITUTE(SUBSTITUTE(SUBSTITUTE($NA134,"~","~~"),"*","~*"),"?","~?"),'DADOS_MELHORIAS'!$AG$2:$AL$113,2,FALSE),"")</f>
        <v/>
      </c>
      <c r="NO134" s="161">
        <f>IFERROR(VLOOKUP(SUBSTITUTE(SUBSTITUTE(SUBSTITUTE($MX134,"~","~~"),"*","~*"),"?","~?"),'DADOS_MELHORIAS'!$AG$2:$AL$113,3,FALSE),0)</f>
        <v/>
      </c>
      <c r="NP134" s="161">
        <f>IFERROR(VLOOKUP(SUBSTITUTE(SUBSTITUTE(SUBSTITUTE($MY134,"~","~~"),"*","~*"),"?","~?"),'DADOS_MELHORIAS'!$AG$2:$AL$113,3,FALSE),0)</f>
        <v/>
      </c>
      <c r="NQ134" s="161">
        <f>IFERROR(VLOOKUP(SUBSTITUTE(SUBSTITUTE(SUBSTITUTE($MZ134,"~","~~"),"*","~*"),"?","~?"),'DADOS_MELHORIAS'!$AG$2:$AL$113,3,FALSE),0)</f>
        <v/>
      </c>
      <c r="NR134" s="161">
        <f>IFERROR(VLOOKUP(SUBSTITUTE(SUBSTITUTE(SUBSTITUTE($NA134,"~","~~"),"*","~*"),"?","~?"),'DADOS_MELHORIAS'!$AG$2:$AL$113,3,FALSE),0)</f>
        <v/>
      </c>
      <c r="NS134" s="161">
        <f>IF($MS134=0,0,IF($NJ134=0,0,INDEX($X$2:$X$11,$NJ134)))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IF($NJ134=0,0,IF(INDEX($W$2:$W$11,$NJ134)="",0,IF((COUNTIF(INDEX($EL$2:$EP$13,$MO134,0),INDEX($W$2:$W$11,$NJ134))+COUNTIF(INDEX($QV$2:$QY$13,$MO134,0),INDEX($W$2:$W$11,$NJ134)))=0,1,0)))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1">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f>
        <v/>
      </c>
      <c r="OE134" s="161">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1">
        <f>IF($NJ134=0,0,INDEX($Y$2:$Y$11,$NJ134))</f>
        <v/>
      </c>
      <c r="OG134" s="161">
        <f>IF($NJ134=0,0,INDEX($Z$2:$Z$11,$NJ134))</f>
        <v/>
      </c>
      <c r="OH134" s="161">
        <f>IF($NJ134=0,0,INDEX($AB$2:$AB$11,$NJ134))</f>
        <v/>
      </c>
      <c r="OI134" s="161">
        <f>IFERROR(VLOOKUP(SUBSTITUTE(SUBSTITUTE(SUBSTITUTE($NB134,"~","~~"),"*","~*"),"?","~?"),'DADOS_RESTRICOES'!$M$2:$Q$54,3,FALSE),0)</f>
        <v/>
      </c>
      <c r="OJ134" s="161">
        <f>IFERROR(VLOOKUP(SUBSTITUTE(SUBSTITUTE(SUBSTITUTE($NC134,"~","~~"),"*","~*"),"?","~?"),'DADOS_RESTRICOES'!$M$2:$Q$54,3,FALSE),0)</f>
        <v/>
      </c>
      <c r="OK134" s="161">
        <f>IFERROR(VLOOKUP(SUBSTITUTE(SUBSTITUTE(SUBSTITUTE($NB134,"~","~~"),"*","~*"),"?","~?"),'DADOS_RESTRICOES'!$M$2:$Q$54,2,FALSE),"")</f>
        <v/>
      </c>
      <c r="OL134" s="161">
        <f>IFERROR(VLOOKUP(SUBSTITUTE(SUBSTITUTE(SUBSTITUTE($NC134,"~","~~"),"*","~*"),"?","~?"),'DADOS_RESTRICOES'!$M$2:$Q$54,2,FALSE),"")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f>
        <v/>
      </c>
      <c r="OT134" s="161">
        <f>COUNTIF($OI134:$OJ134,2)+$OF134</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IF($MS134=0,0,(IF(COUNTIF($RK134:$RN134,"Salto")&gt;0,1,0)+IF(COUNTIF($RK134:$RN134,"Queima")&gt;0,1,0)+IF(COUNTIF($RK134:$RN134,"Estilhaço")&gt;0,1,0))*FLOOR($PD134/2,1))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dela",IF(COUNTIF($OK134:$OL134,"Atrasar")&gt;0,"Sua Ação Completa",IF(COUNTIF($RK134:$RN134,"Rápido")&gt;0,"Sua Bônus",IF(COUNTIF($RK134:$RN134,"Reação")&gt;0,"Sua Reação","Sua Padrão")))&amp;" + a básica dela"&amp;IF(COUNTIF($RK134:$RN134,"Reação")&gt;0," e a coletiva","")&amp;IF(COUNTIF($OK134:$OL134,"Carregar")&gt;0," · em dois turnos","")))</f>
        <v/>
      </c>
      <c r="QC134" s="161">
        <f>IF($MW134&lt;&gt;"",$MW134,IF($NJ134=0,"",INDEX($AA$2:$AA$11,$NJ134)))</f>
        <v/>
      </c>
      <c r="QD134" s="161">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COUNTIF($RK134:$RN134,"Longe")+3*COUNTIF($RK134:$RN134,"Muito Longe")</f>
        <v/>
      </c>
      <c r="QG134" s="161">
        <f>COUNTIF($RK134:$RN134,"Maior")+3*COUNTIF($RK134:$RN134,"Muito Maior")</f>
        <v/>
      </c>
      <c r="QH134" s="161">
        <f>IF($NJ134=0,0,CHOOSE(1+INDEX($AC$2:$AC$11,$NJ134),0,$QF134,$QG134,$QF134+$QG134))</f>
        <v/>
      </c>
      <c r="QI134" s="161">
        <f>IF($NJ134=0,0,CHOOSE(1+INDEX($AD$2:$AD$11,$NJ134),0,$QF134,$QG134,$QF134+$QG134))</f>
        <v/>
      </c>
      <c r="QJ134" s="161">
        <f>IF(OR($ND134=0,$NJ134=0),"",INDEX($AI$2:$AN$41,($NJ134-1)*4+IF($MS134=0,1,IF($MS134&lt;=5,2,IF($MS134=6,3,4))),1+MIN(5,$QH134))&amp;INDEX($AO$2:$AT$41,($NJ134-1)*4+IF($MS134=0,1,IF($MS134&lt;=5,2,IF($MS134=6,3,4))),1+MIN(5,$QI134))&amp;IF(INDEX($AE$2:$AE$11,$NJ134)=1,IF(COUNTIF($RK134:$RN134,"Mais Um")&gt;0," · +"&amp;COUNTIF($RK134:$RN134,"Mais Um")&amp;IF(COUNTIF($RK134:$RN134,"Mais Um")&gt;1," alvos"," alvo"),"")&amp;IF(COUNTIF($RK134:$RN134,"Rajada")&gt;0,IF($MS134=0,"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IFERROR(MATCH($MU135,$V$2:$V$11,0),0)</f>
        <v/>
      </c>
      <c r="NK135" s="161">
        <f>IFERROR(VLOOKUP(SUBSTITUTE(SUBSTITUTE(SUBSTITUTE($MX135,"~","~~"),"*","~*"),"?","~?"),'DADOS_MELHORIAS'!$AG$2:$AL$113,2,FALSE),"")</f>
        <v/>
      </c>
      <c r="NL135" s="161">
        <f>IFERROR(VLOOKUP(SUBSTITUTE(SUBSTITUTE(SUBSTITUTE($MY135,"~","~~"),"*","~*"),"?","~?"),'DADOS_MELHORIAS'!$AG$2:$AL$113,2,FALSE),"")</f>
        <v/>
      </c>
      <c r="NM135" s="161">
        <f>IFERROR(VLOOKUP(SUBSTITUTE(SUBSTITUTE(SUBSTITUTE($MZ135,"~","~~"),"*","~*"),"?","~?"),'DADOS_MELHORIAS'!$AG$2:$AL$113,2,FALSE),"")</f>
        <v/>
      </c>
      <c r="NN135" s="161">
        <f>IFERROR(VLOOKUP(SUBSTITUTE(SUBSTITUTE(SUBSTITUTE($NA135,"~","~~"),"*","~*"),"?","~?"),'DADOS_MELHORIAS'!$AG$2:$AL$113,2,FALSE),"")</f>
        <v/>
      </c>
      <c r="NO135" s="161">
        <f>IFERROR(VLOOKUP(SUBSTITUTE(SUBSTITUTE(SUBSTITUTE($MX135,"~","~~"),"*","~*"),"?","~?"),'DADOS_MELHORIAS'!$AG$2:$AL$113,3,FALSE),0)</f>
        <v/>
      </c>
      <c r="NP135" s="161">
        <f>IFERROR(VLOOKUP(SUBSTITUTE(SUBSTITUTE(SUBSTITUTE($MY135,"~","~~"),"*","~*"),"?","~?"),'DADOS_MELHORIAS'!$AG$2:$AL$113,3,FALSE),0)</f>
        <v/>
      </c>
      <c r="NQ135" s="161">
        <f>IFERROR(VLOOKUP(SUBSTITUTE(SUBSTITUTE(SUBSTITUTE($MZ135,"~","~~"),"*","~*"),"?","~?"),'DADOS_MELHORIAS'!$AG$2:$AL$113,3,FALSE),0)</f>
        <v/>
      </c>
      <c r="NR135" s="161">
        <f>IFERROR(VLOOKUP(SUBSTITUTE(SUBSTITUTE(SUBSTITUTE($NA135,"~","~~"),"*","~*"),"?","~?"),'DADOS_MELHORIAS'!$AG$2:$AL$113,3,FALSE),0)</f>
        <v/>
      </c>
      <c r="NS135" s="161">
        <f>IF($MS135=0,0,IF($NJ135=0,0,INDEX($X$2:$X$11,$NJ135)))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IF($NJ135=0,0,IF(INDEX($W$2:$W$11,$NJ135)="",0,IF((COUNTIF(INDEX($EL$2:$EP$13,$MO135,0),INDEX($W$2:$W$11,$NJ135))+COUNTIF(INDEX($QV$2:$QY$13,$MO135,0),INDEX($W$2:$W$11,$NJ135)))=0,1,0)))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1">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f>
        <v/>
      </c>
      <c r="OE135" s="161">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1">
        <f>IF($NJ135=0,0,INDEX($Y$2:$Y$11,$NJ135))</f>
        <v/>
      </c>
      <c r="OG135" s="161">
        <f>IF($NJ135=0,0,INDEX($Z$2:$Z$11,$NJ135))</f>
        <v/>
      </c>
      <c r="OH135" s="161">
        <f>IF($NJ135=0,0,INDEX($AB$2:$AB$11,$NJ135))</f>
        <v/>
      </c>
      <c r="OI135" s="161">
        <f>IFERROR(VLOOKUP(SUBSTITUTE(SUBSTITUTE(SUBSTITUTE($NB135,"~","~~"),"*","~*"),"?","~?"),'DADOS_RESTRICOES'!$M$2:$Q$54,3,FALSE),0)</f>
        <v/>
      </c>
      <c r="OJ135" s="161">
        <f>IFERROR(VLOOKUP(SUBSTITUTE(SUBSTITUTE(SUBSTITUTE($NC135,"~","~~"),"*","~*"),"?","~?"),'DADOS_RESTRICOES'!$M$2:$Q$54,3,FALSE),0)</f>
        <v/>
      </c>
      <c r="OK135" s="161">
        <f>IFERROR(VLOOKUP(SUBSTITUTE(SUBSTITUTE(SUBSTITUTE($NB135,"~","~~"),"*","~*"),"?","~?"),'DADOS_RESTRICOES'!$M$2:$Q$54,2,FALSE),"")</f>
        <v/>
      </c>
      <c r="OL135" s="161">
        <f>IFERROR(VLOOKUP(SUBSTITUTE(SUBSTITUTE(SUBSTITUTE($NC135,"~","~~"),"*","~*"),"?","~?"),'DADOS_RESTRICOES'!$M$2:$Q$54,2,FALSE),"")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f>
        <v/>
      </c>
      <c r="OT135" s="161">
        <f>COUNTIF($OI135:$OJ135,2)+$OF135</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IF($MS135=0,0,(IF(COUNTIF($RK135:$RN135,"Salto")&gt;0,1,0)+IF(COUNTIF($RK135:$RN135,"Queima")&gt;0,1,0)+IF(COUNTIF($RK135:$RN135,"Estilhaço")&gt;0,1,0))*FLOOR($PD135/2,1))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dela",IF(COUNTIF($OK135:$OL135,"Atrasar")&gt;0,"Sua Ação Completa",IF(COUNTIF($RK135:$RN135,"Rápido")&gt;0,"Sua Bônus",IF(COUNTIF($RK135:$RN135,"Reação")&gt;0,"Sua Reação","Sua Padrão")))&amp;" + a básica dela"&amp;IF(COUNTIF($RK135:$RN135,"Reação")&gt;0," e a coletiva","")&amp;IF(COUNTIF($OK135:$OL135,"Carregar")&gt;0," · em dois turnos","")))</f>
        <v/>
      </c>
      <c r="QC135" s="161">
        <f>IF($MW135&lt;&gt;"",$MW135,IF($NJ135=0,"",INDEX($AA$2:$AA$11,$NJ135)))</f>
        <v/>
      </c>
      <c r="QD135" s="161">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COUNTIF($RK135:$RN135,"Longe")+3*COUNTIF($RK135:$RN135,"Muito Longe")</f>
        <v/>
      </c>
      <c r="QG135" s="161">
        <f>COUNTIF($RK135:$RN135,"Maior")+3*COUNTIF($RK135:$RN135,"Muito Maior")</f>
        <v/>
      </c>
      <c r="QH135" s="161">
        <f>IF($NJ135=0,0,CHOOSE(1+INDEX($AC$2:$AC$11,$NJ135),0,$QF135,$QG135,$QF135+$QG135))</f>
        <v/>
      </c>
      <c r="QI135" s="161">
        <f>IF($NJ135=0,0,CHOOSE(1+INDEX($AD$2:$AD$11,$NJ135),0,$QF135,$QG135,$QF135+$QG135))</f>
        <v/>
      </c>
      <c r="QJ135" s="161">
        <f>IF(OR($ND135=0,$NJ135=0),"",INDEX($AI$2:$AN$41,($NJ135-1)*4+IF($MS135=0,1,IF($MS135&lt;=5,2,IF($MS135=6,3,4))),1+MIN(5,$QH135))&amp;INDEX($AO$2:$AT$41,($NJ135-1)*4+IF($MS135=0,1,IF($MS135&lt;=5,2,IF($MS135=6,3,4))),1+MIN(5,$QI135))&amp;IF(INDEX($AE$2:$AE$11,$NJ135)=1,IF(COUNTIF($RK135:$RN135,"Mais Um")&gt;0," · +"&amp;COUNTIF($RK135:$RN135,"Mais Um")&amp;IF(COUNTIF($RK135:$RN135,"Mais Um")&gt;1," alvos"," alvo"),"")&amp;IF(COUNTIF($RK135:$RN135,"Rajada")&gt;0,IF($MS135=0,"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IFERROR(MATCH($MU136,$V$2:$V$11,0),0)</f>
        <v/>
      </c>
      <c r="NK136" s="161">
        <f>IFERROR(VLOOKUP(SUBSTITUTE(SUBSTITUTE(SUBSTITUTE($MX136,"~","~~"),"*","~*"),"?","~?"),'DADOS_MELHORIAS'!$AG$2:$AL$113,2,FALSE),"")</f>
        <v/>
      </c>
      <c r="NL136" s="161">
        <f>IFERROR(VLOOKUP(SUBSTITUTE(SUBSTITUTE(SUBSTITUTE($MY136,"~","~~"),"*","~*"),"?","~?"),'DADOS_MELHORIAS'!$AG$2:$AL$113,2,FALSE),"")</f>
        <v/>
      </c>
      <c r="NM136" s="161">
        <f>IFERROR(VLOOKUP(SUBSTITUTE(SUBSTITUTE(SUBSTITUTE($MZ136,"~","~~"),"*","~*"),"?","~?"),'DADOS_MELHORIAS'!$AG$2:$AL$113,2,FALSE),"")</f>
        <v/>
      </c>
      <c r="NN136" s="161">
        <f>IFERROR(VLOOKUP(SUBSTITUTE(SUBSTITUTE(SUBSTITUTE($NA136,"~","~~"),"*","~*"),"?","~?"),'DADOS_MELHORIAS'!$AG$2:$AL$113,2,FALSE),"")</f>
        <v/>
      </c>
      <c r="NO136" s="161">
        <f>IFERROR(VLOOKUP(SUBSTITUTE(SUBSTITUTE(SUBSTITUTE($MX136,"~","~~"),"*","~*"),"?","~?"),'DADOS_MELHORIAS'!$AG$2:$AL$113,3,FALSE),0)</f>
        <v/>
      </c>
      <c r="NP136" s="161">
        <f>IFERROR(VLOOKUP(SUBSTITUTE(SUBSTITUTE(SUBSTITUTE($MY136,"~","~~"),"*","~*"),"?","~?"),'DADOS_MELHORIAS'!$AG$2:$AL$113,3,FALSE),0)</f>
        <v/>
      </c>
      <c r="NQ136" s="161">
        <f>IFERROR(VLOOKUP(SUBSTITUTE(SUBSTITUTE(SUBSTITUTE($MZ136,"~","~~"),"*","~*"),"?","~?"),'DADOS_MELHORIAS'!$AG$2:$AL$113,3,FALSE),0)</f>
        <v/>
      </c>
      <c r="NR136" s="161">
        <f>IFERROR(VLOOKUP(SUBSTITUTE(SUBSTITUTE(SUBSTITUTE($NA136,"~","~~"),"*","~*"),"?","~?"),'DADOS_MELHORIAS'!$AG$2:$AL$113,3,FALSE),0)</f>
        <v/>
      </c>
      <c r="NS136" s="161">
        <f>IF($MS136=0,0,IF($NJ136=0,0,INDEX($X$2:$X$11,$NJ136)))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IF($NJ136=0,0,IF(INDEX($W$2:$W$11,$NJ136)="",0,IF((COUNTIF(INDEX($EL$2:$EP$13,$MO136,0),INDEX($W$2:$W$11,$NJ136))+COUNTIF(INDEX($QV$2:$QY$13,$MO136,0),INDEX($W$2:$W$11,$NJ136)))=0,1,0)))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1">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f>
        <v/>
      </c>
      <c r="OE136" s="161">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1">
        <f>IF($NJ136=0,0,INDEX($Y$2:$Y$11,$NJ136))</f>
        <v/>
      </c>
      <c r="OG136" s="161">
        <f>IF($NJ136=0,0,INDEX($Z$2:$Z$11,$NJ136))</f>
        <v/>
      </c>
      <c r="OH136" s="161">
        <f>IF($NJ136=0,0,INDEX($AB$2:$AB$11,$NJ136))</f>
        <v/>
      </c>
      <c r="OI136" s="161">
        <f>IFERROR(VLOOKUP(SUBSTITUTE(SUBSTITUTE(SUBSTITUTE($NB136,"~","~~"),"*","~*"),"?","~?"),'DADOS_RESTRICOES'!$M$2:$Q$54,3,FALSE),0)</f>
        <v/>
      </c>
      <c r="OJ136" s="161">
        <f>IFERROR(VLOOKUP(SUBSTITUTE(SUBSTITUTE(SUBSTITUTE($NC136,"~","~~"),"*","~*"),"?","~?"),'DADOS_RESTRICOES'!$M$2:$Q$54,3,FALSE),0)</f>
        <v/>
      </c>
      <c r="OK136" s="161">
        <f>IFERROR(VLOOKUP(SUBSTITUTE(SUBSTITUTE(SUBSTITUTE($NB136,"~","~~"),"*","~*"),"?","~?"),'DADOS_RESTRICOES'!$M$2:$Q$54,2,FALSE),"")</f>
        <v/>
      </c>
      <c r="OL136" s="161">
        <f>IFERROR(VLOOKUP(SUBSTITUTE(SUBSTITUTE(SUBSTITUTE($NC136,"~","~~"),"*","~*"),"?","~?"),'DADOS_RESTRICOES'!$M$2:$Q$54,2,FALSE),"")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f>
        <v/>
      </c>
      <c r="OT136" s="161">
        <f>COUNTIF($OI136:$OJ136,2)+$OF136</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IF($MS136=0,0,(IF(COUNTIF($RK136:$RN136,"Salto")&gt;0,1,0)+IF(COUNTIF($RK136:$RN136,"Queima")&gt;0,1,0)+IF(COUNTIF($RK136:$RN136,"Estilhaço")&gt;0,1,0))*FLOOR($PD136/2,1))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dela",IF(COUNTIF($OK136:$OL136,"Atrasar")&gt;0,"Sua Ação Completa",IF(COUNTIF($RK136:$RN136,"Rápido")&gt;0,"Sua Bônus",IF(COUNTIF($RK136:$RN136,"Reação")&gt;0,"Sua Reação","Sua Padrão")))&amp;" + a básica dela"&amp;IF(COUNTIF($RK136:$RN136,"Reação")&gt;0," e a coletiva","")&amp;IF(COUNTIF($OK136:$OL136,"Carregar")&gt;0," · em dois turnos","")))</f>
        <v/>
      </c>
      <c r="QC136" s="161">
        <f>IF($MW136&lt;&gt;"",$MW136,IF($NJ136=0,"",INDEX($AA$2:$AA$11,$NJ136)))</f>
        <v/>
      </c>
      <c r="QD136" s="161">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COUNTIF($RK136:$RN136,"Longe")+3*COUNTIF($RK136:$RN136,"Muito Longe")</f>
        <v/>
      </c>
      <c r="QG136" s="161">
        <f>COUNTIF($RK136:$RN136,"Maior")+3*COUNTIF($RK136:$RN136,"Muito Maior")</f>
        <v/>
      </c>
      <c r="QH136" s="161">
        <f>IF($NJ136=0,0,CHOOSE(1+INDEX($AC$2:$AC$11,$NJ136),0,$QF136,$QG136,$QF136+$QG136))</f>
        <v/>
      </c>
      <c r="QI136" s="161">
        <f>IF($NJ136=0,0,CHOOSE(1+INDEX($AD$2:$AD$11,$NJ136),0,$QF136,$QG136,$QF136+$QG136))</f>
        <v/>
      </c>
      <c r="QJ136" s="161">
        <f>IF(OR($ND136=0,$NJ136=0),"",INDEX($AI$2:$AN$41,($NJ136-1)*4+IF($MS136=0,1,IF($MS136&lt;=5,2,IF($MS136=6,3,4))),1+MIN(5,$QH136))&amp;INDEX($AO$2:$AT$41,($NJ136-1)*4+IF($MS136=0,1,IF($MS136&lt;=5,2,IF($MS136=6,3,4))),1+MIN(5,$QI136))&amp;IF(INDEX($AE$2:$AE$11,$NJ136)=1,IF(COUNTIF($RK136:$RN136,"Mais Um")&gt;0," · +"&amp;COUNTIF($RK136:$RN136,"Mais Um")&amp;IF(COUNTIF($RK136:$RN136,"Mais Um")&gt;1," alvos"," alvo"),"")&amp;IF(COUNTIF($RK136:$RN136,"Rajada")&gt;0,IF($MS136=0,"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IFERROR(MATCH($MU137,$V$2:$V$11,0),0)</f>
        <v/>
      </c>
      <c r="NK137" s="161">
        <f>IFERROR(VLOOKUP(SUBSTITUTE(SUBSTITUTE(SUBSTITUTE($MX137,"~","~~"),"*","~*"),"?","~?"),'DADOS_MELHORIAS'!$AG$2:$AL$113,2,FALSE),"")</f>
        <v/>
      </c>
      <c r="NL137" s="161">
        <f>IFERROR(VLOOKUP(SUBSTITUTE(SUBSTITUTE(SUBSTITUTE($MY137,"~","~~"),"*","~*"),"?","~?"),'DADOS_MELHORIAS'!$AG$2:$AL$113,2,FALSE),"")</f>
        <v/>
      </c>
      <c r="NM137" s="161">
        <f>IFERROR(VLOOKUP(SUBSTITUTE(SUBSTITUTE(SUBSTITUTE($MZ137,"~","~~"),"*","~*"),"?","~?"),'DADOS_MELHORIAS'!$AG$2:$AL$113,2,FALSE),"")</f>
        <v/>
      </c>
      <c r="NN137" s="161">
        <f>IFERROR(VLOOKUP(SUBSTITUTE(SUBSTITUTE(SUBSTITUTE($NA137,"~","~~"),"*","~*"),"?","~?"),'DADOS_MELHORIAS'!$AG$2:$AL$113,2,FALSE),"")</f>
        <v/>
      </c>
      <c r="NO137" s="161">
        <f>IFERROR(VLOOKUP(SUBSTITUTE(SUBSTITUTE(SUBSTITUTE($MX137,"~","~~"),"*","~*"),"?","~?"),'DADOS_MELHORIAS'!$AG$2:$AL$113,3,FALSE),0)</f>
        <v/>
      </c>
      <c r="NP137" s="161">
        <f>IFERROR(VLOOKUP(SUBSTITUTE(SUBSTITUTE(SUBSTITUTE($MY137,"~","~~"),"*","~*"),"?","~?"),'DADOS_MELHORIAS'!$AG$2:$AL$113,3,FALSE),0)</f>
        <v/>
      </c>
      <c r="NQ137" s="161">
        <f>IFERROR(VLOOKUP(SUBSTITUTE(SUBSTITUTE(SUBSTITUTE($MZ137,"~","~~"),"*","~*"),"?","~?"),'DADOS_MELHORIAS'!$AG$2:$AL$113,3,FALSE),0)</f>
        <v/>
      </c>
      <c r="NR137" s="161">
        <f>IFERROR(VLOOKUP(SUBSTITUTE(SUBSTITUTE(SUBSTITUTE($NA137,"~","~~"),"*","~*"),"?","~?"),'DADOS_MELHORIAS'!$AG$2:$AL$113,3,FALSE),0)</f>
        <v/>
      </c>
      <c r="NS137" s="161">
        <f>IF($MS137=0,0,IF($NJ137=0,0,INDEX($X$2:$X$11,$NJ137)))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IF($NJ137=0,0,IF(INDEX($W$2:$W$11,$NJ137)="",0,IF((COUNTIF(INDEX($EL$2:$EP$13,$MO137,0),INDEX($W$2:$W$11,$NJ137))+COUNTIF(INDEX($QV$2:$QY$13,$MO137,0),INDEX($W$2:$W$11,$NJ137)))=0,1,0)))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1">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f>
        <v/>
      </c>
      <c r="OE137" s="161">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1">
        <f>IF($NJ137=0,0,INDEX($Y$2:$Y$11,$NJ137))</f>
        <v/>
      </c>
      <c r="OG137" s="161">
        <f>IF($NJ137=0,0,INDEX($Z$2:$Z$11,$NJ137))</f>
        <v/>
      </c>
      <c r="OH137" s="161">
        <f>IF($NJ137=0,0,INDEX($AB$2:$AB$11,$NJ137))</f>
        <v/>
      </c>
      <c r="OI137" s="161">
        <f>IFERROR(VLOOKUP(SUBSTITUTE(SUBSTITUTE(SUBSTITUTE($NB137,"~","~~"),"*","~*"),"?","~?"),'DADOS_RESTRICOES'!$M$2:$Q$54,3,FALSE),0)</f>
        <v/>
      </c>
      <c r="OJ137" s="161">
        <f>IFERROR(VLOOKUP(SUBSTITUTE(SUBSTITUTE(SUBSTITUTE($NC137,"~","~~"),"*","~*"),"?","~?"),'DADOS_RESTRICOES'!$M$2:$Q$54,3,FALSE),0)</f>
        <v/>
      </c>
      <c r="OK137" s="161">
        <f>IFERROR(VLOOKUP(SUBSTITUTE(SUBSTITUTE(SUBSTITUTE($NB137,"~","~~"),"*","~*"),"?","~?"),'DADOS_RESTRICOES'!$M$2:$Q$54,2,FALSE),"")</f>
        <v/>
      </c>
      <c r="OL137" s="161">
        <f>IFERROR(VLOOKUP(SUBSTITUTE(SUBSTITUTE(SUBSTITUTE($NC137,"~","~~"),"*","~*"),"?","~?"),'DADOS_RESTRICOES'!$M$2:$Q$54,2,FALSE),"")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f>
        <v/>
      </c>
      <c r="OT137" s="161">
        <f>COUNTIF($OI137:$OJ137,2)+$OF137</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IF($MS137=0,0,(IF(COUNTIF($RK137:$RN137,"Salto")&gt;0,1,0)+IF(COUNTIF($RK137:$RN137,"Queima")&gt;0,1,0)+IF(COUNTIF($RK137:$RN137,"Estilhaço")&gt;0,1,0))*FLOOR($PD137/2,1))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dela",IF(COUNTIF($OK137:$OL137,"Atrasar")&gt;0,"Sua Ação Completa",IF(COUNTIF($RK137:$RN137,"Rápido")&gt;0,"Sua Bônus",IF(COUNTIF($RK137:$RN137,"Reação")&gt;0,"Sua Reação","Sua Padrão")))&amp;" + a básica dela"&amp;IF(COUNTIF($RK137:$RN137,"Reação")&gt;0," e a coletiva","")&amp;IF(COUNTIF($OK137:$OL137,"Carregar")&gt;0," · em dois turnos","")))</f>
        <v/>
      </c>
      <c r="QC137" s="161">
        <f>IF($MW137&lt;&gt;"",$MW137,IF($NJ137=0,"",INDEX($AA$2:$AA$11,$NJ137)))</f>
        <v/>
      </c>
      <c r="QD137" s="161">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COUNTIF($RK137:$RN137,"Longe")+3*COUNTIF($RK137:$RN137,"Muito Longe")</f>
        <v/>
      </c>
      <c r="QG137" s="161">
        <f>COUNTIF($RK137:$RN137,"Maior")+3*COUNTIF($RK137:$RN137,"Muito Maior")</f>
        <v/>
      </c>
      <c r="QH137" s="161">
        <f>IF($NJ137=0,0,CHOOSE(1+INDEX($AC$2:$AC$11,$NJ137),0,$QF137,$QG137,$QF137+$QG137))</f>
        <v/>
      </c>
      <c r="QI137" s="161">
        <f>IF($NJ137=0,0,CHOOSE(1+INDEX($AD$2:$AD$11,$NJ137),0,$QF137,$QG137,$QF137+$QG137))</f>
        <v/>
      </c>
      <c r="QJ137" s="161">
        <f>IF(OR($ND137=0,$NJ137=0),"",INDEX($AI$2:$AN$41,($NJ137-1)*4+IF($MS137=0,1,IF($MS137&lt;=5,2,IF($MS137=6,3,4))),1+MIN(5,$QH137))&amp;INDEX($AO$2:$AT$41,($NJ137-1)*4+IF($MS137=0,1,IF($MS137&lt;=5,2,IF($MS137=6,3,4))),1+MIN(5,$QI137))&amp;IF(INDEX($AE$2:$AE$11,$NJ137)=1,IF(COUNTIF($RK137:$RN137,"Mais Um")&gt;0," · +"&amp;COUNTIF($RK137:$RN137,"Mais Um")&amp;IF(COUNTIF($RK137:$RN137,"Mais Um")&gt;1," alvos"," alvo"),"")&amp;IF(COUNTIF($RK137:$RN137,"Rajada")&gt;0,IF($MS137=0,"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IFERROR(MATCH($MU138,$V$2:$V$11,0),0)</f>
        <v/>
      </c>
      <c r="NK138" s="161">
        <f>IFERROR(VLOOKUP(SUBSTITUTE(SUBSTITUTE(SUBSTITUTE($MX138,"~","~~"),"*","~*"),"?","~?"),'DADOS_MELHORIAS'!$AG$2:$AL$113,2,FALSE),"")</f>
        <v/>
      </c>
      <c r="NL138" s="161">
        <f>IFERROR(VLOOKUP(SUBSTITUTE(SUBSTITUTE(SUBSTITUTE($MY138,"~","~~"),"*","~*"),"?","~?"),'DADOS_MELHORIAS'!$AG$2:$AL$113,2,FALSE),"")</f>
        <v/>
      </c>
      <c r="NM138" s="161">
        <f>IFERROR(VLOOKUP(SUBSTITUTE(SUBSTITUTE(SUBSTITUTE($MZ138,"~","~~"),"*","~*"),"?","~?"),'DADOS_MELHORIAS'!$AG$2:$AL$113,2,FALSE),"")</f>
        <v/>
      </c>
      <c r="NN138" s="161">
        <f>IFERROR(VLOOKUP(SUBSTITUTE(SUBSTITUTE(SUBSTITUTE($NA138,"~","~~"),"*","~*"),"?","~?"),'DADOS_MELHORIAS'!$AG$2:$AL$113,2,FALSE),"")</f>
        <v/>
      </c>
      <c r="NO138" s="161">
        <f>IFERROR(VLOOKUP(SUBSTITUTE(SUBSTITUTE(SUBSTITUTE($MX138,"~","~~"),"*","~*"),"?","~?"),'DADOS_MELHORIAS'!$AG$2:$AL$113,3,FALSE),0)</f>
        <v/>
      </c>
      <c r="NP138" s="161">
        <f>IFERROR(VLOOKUP(SUBSTITUTE(SUBSTITUTE(SUBSTITUTE($MY138,"~","~~"),"*","~*"),"?","~?"),'DADOS_MELHORIAS'!$AG$2:$AL$113,3,FALSE),0)</f>
        <v/>
      </c>
      <c r="NQ138" s="161">
        <f>IFERROR(VLOOKUP(SUBSTITUTE(SUBSTITUTE(SUBSTITUTE($MZ138,"~","~~"),"*","~*"),"?","~?"),'DADOS_MELHORIAS'!$AG$2:$AL$113,3,FALSE),0)</f>
        <v/>
      </c>
      <c r="NR138" s="161">
        <f>IFERROR(VLOOKUP(SUBSTITUTE(SUBSTITUTE(SUBSTITUTE($NA138,"~","~~"),"*","~*"),"?","~?"),'DADOS_MELHORIAS'!$AG$2:$AL$113,3,FALSE),0)</f>
        <v/>
      </c>
      <c r="NS138" s="161">
        <f>IF($MS138=0,0,IF($NJ138=0,0,INDEX($X$2:$X$11,$NJ138)))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IF($NJ138=0,0,IF(INDEX($W$2:$W$11,$NJ138)="",0,IF((COUNTIF(INDEX($EL$2:$EP$13,$MO138,0),INDEX($W$2:$W$11,$NJ138))+COUNTIF(INDEX($QV$2:$QY$13,$MO138,0),INDEX($W$2:$W$11,$NJ138)))=0,1,0)))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1">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f>
        <v/>
      </c>
      <c r="OE138" s="161">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1">
        <f>IF($NJ138=0,0,INDEX($Y$2:$Y$11,$NJ138))</f>
        <v/>
      </c>
      <c r="OG138" s="161">
        <f>IF($NJ138=0,0,INDEX($Z$2:$Z$11,$NJ138))</f>
        <v/>
      </c>
      <c r="OH138" s="161">
        <f>IF($NJ138=0,0,INDEX($AB$2:$AB$11,$NJ138))</f>
        <v/>
      </c>
      <c r="OI138" s="161">
        <f>IFERROR(VLOOKUP(SUBSTITUTE(SUBSTITUTE(SUBSTITUTE($NB138,"~","~~"),"*","~*"),"?","~?"),'DADOS_RESTRICOES'!$M$2:$Q$54,3,FALSE),0)</f>
        <v/>
      </c>
      <c r="OJ138" s="161">
        <f>IFERROR(VLOOKUP(SUBSTITUTE(SUBSTITUTE(SUBSTITUTE($NC138,"~","~~"),"*","~*"),"?","~?"),'DADOS_RESTRICOES'!$M$2:$Q$54,3,FALSE),0)</f>
        <v/>
      </c>
      <c r="OK138" s="161">
        <f>IFERROR(VLOOKUP(SUBSTITUTE(SUBSTITUTE(SUBSTITUTE($NB138,"~","~~"),"*","~*"),"?","~?"),'DADOS_RESTRICOES'!$M$2:$Q$54,2,FALSE),"")</f>
        <v/>
      </c>
      <c r="OL138" s="161">
        <f>IFERROR(VLOOKUP(SUBSTITUTE(SUBSTITUTE(SUBSTITUTE($NC138,"~","~~"),"*","~*"),"?","~?"),'DADOS_RESTRICOES'!$M$2:$Q$54,2,FALSE),"")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f>
        <v/>
      </c>
      <c r="OT138" s="161">
        <f>COUNTIF($OI138:$OJ138,2)+$OF138</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IF($MS138=0,0,(IF(COUNTIF($RK138:$RN138,"Salto")&gt;0,1,0)+IF(COUNTIF($RK138:$RN138,"Queima")&gt;0,1,0)+IF(COUNTIF($RK138:$RN138,"Estilhaço")&gt;0,1,0))*FLOOR($PD138/2,1))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dela",IF(COUNTIF($OK138:$OL138,"Atrasar")&gt;0,"Sua Ação Completa",IF(COUNTIF($RK138:$RN138,"Rápido")&gt;0,"Sua Bônus",IF(COUNTIF($RK138:$RN138,"Reação")&gt;0,"Sua Reação","Sua Padrão")))&amp;" + a básica dela"&amp;IF(COUNTIF($RK138:$RN138,"Reação")&gt;0," e a coletiva","")&amp;IF(COUNTIF($OK138:$OL138,"Carregar")&gt;0," · em dois turnos","")))</f>
        <v/>
      </c>
      <c r="QC138" s="161">
        <f>IF($MW138&lt;&gt;"",$MW138,IF($NJ138=0,"",INDEX($AA$2:$AA$11,$NJ138)))</f>
        <v/>
      </c>
      <c r="QD138" s="161">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COUNTIF($RK138:$RN138,"Longe")+3*COUNTIF($RK138:$RN138,"Muito Longe")</f>
        <v/>
      </c>
      <c r="QG138" s="161">
        <f>COUNTIF($RK138:$RN138,"Maior")+3*COUNTIF($RK138:$RN138,"Muito Maior")</f>
        <v/>
      </c>
      <c r="QH138" s="161">
        <f>IF($NJ138=0,0,CHOOSE(1+INDEX($AC$2:$AC$11,$NJ138),0,$QF138,$QG138,$QF138+$QG138))</f>
        <v/>
      </c>
      <c r="QI138" s="161">
        <f>IF($NJ138=0,0,CHOOSE(1+INDEX($AD$2:$AD$11,$NJ138),0,$QF138,$QG138,$QF138+$QG138))</f>
        <v/>
      </c>
      <c r="QJ138" s="161">
        <f>IF(OR($ND138=0,$NJ138=0),"",INDEX($AI$2:$AN$41,($NJ138-1)*4+IF($MS138=0,1,IF($MS138&lt;=5,2,IF($MS138=6,3,4))),1+MIN(5,$QH138))&amp;INDEX($AO$2:$AT$41,($NJ138-1)*4+IF($MS138=0,1,IF($MS138&lt;=5,2,IF($MS138=6,3,4))),1+MIN(5,$QI138))&amp;IF(INDEX($AE$2:$AE$11,$NJ138)=1,IF(COUNTIF($RK138:$RN138,"Mais Um")&gt;0," · +"&amp;COUNTIF($RK138:$RN138,"Mais Um")&amp;IF(COUNTIF($RK138:$RN138,"Mais Um")&gt;1," alvos"," alvo"),"")&amp;IF(COUNTIF($RK138:$RN138,"Rajada")&gt;0,IF($MS138=0,"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IFERROR(MATCH($MU139,$V$2:$V$11,0),0)</f>
        <v/>
      </c>
      <c r="NK139" s="161">
        <f>IFERROR(VLOOKUP(SUBSTITUTE(SUBSTITUTE(SUBSTITUTE($MX139,"~","~~"),"*","~*"),"?","~?"),'DADOS_MELHORIAS'!$AG$2:$AL$113,2,FALSE),"")</f>
        <v/>
      </c>
      <c r="NL139" s="161">
        <f>IFERROR(VLOOKUP(SUBSTITUTE(SUBSTITUTE(SUBSTITUTE($MY139,"~","~~"),"*","~*"),"?","~?"),'DADOS_MELHORIAS'!$AG$2:$AL$113,2,FALSE),"")</f>
        <v/>
      </c>
      <c r="NM139" s="161">
        <f>IFERROR(VLOOKUP(SUBSTITUTE(SUBSTITUTE(SUBSTITUTE($MZ139,"~","~~"),"*","~*"),"?","~?"),'DADOS_MELHORIAS'!$AG$2:$AL$113,2,FALSE),"")</f>
        <v/>
      </c>
      <c r="NN139" s="161">
        <f>IFERROR(VLOOKUP(SUBSTITUTE(SUBSTITUTE(SUBSTITUTE($NA139,"~","~~"),"*","~*"),"?","~?"),'DADOS_MELHORIAS'!$AG$2:$AL$113,2,FALSE),"")</f>
        <v/>
      </c>
      <c r="NO139" s="161">
        <f>IFERROR(VLOOKUP(SUBSTITUTE(SUBSTITUTE(SUBSTITUTE($MX139,"~","~~"),"*","~*"),"?","~?"),'DADOS_MELHORIAS'!$AG$2:$AL$113,3,FALSE),0)</f>
        <v/>
      </c>
      <c r="NP139" s="161">
        <f>IFERROR(VLOOKUP(SUBSTITUTE(SUBSTITUTE(SUBSTITUTE($MY139,"~","~~"),"*","~*"),"?","~?"),'DADOS_MELHORIAS'!$AG$2:$AL$113,3,FALSE),0)</f>
        <v/>
      </c>
      <c r="NQ139" s="161">
        <f>IFERROR(VLOOKUP(SUBSTITUTE(SUBSTITUTE(SUBSTITUTE($MZ139,"~","~~"),"*","~*"),"?","~?"),'DADOS_MELHORIAS'!$AG$2:$AL$113,3,FALSE),0)</f>
        <v/>
      </c>
      <c r="NR139" s="161">
        <f>IFERROR(VLOOKUP(SUBSTITUTE(SUBSTITUTE(SUBSTITUTE($NA139,"~","~~"),"*","~*"),"?","~?"),'DADOS_MELHORIAS'!$AG$2:$AL$113,3,FALSE),0)</f>
        <v/>
      </c>
      <c r="NS139" s="161">
        <f>IF($MS139=0,0,IF($NJ139=0,0,INDEX($X$2:$X$11,$NJ139)))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IF($NJ139=0,0,IF(INDEX($W$2:$W$11,$NJ139)="",0,IF((COUNTIF(INDEX($EL$2:$EP$13,$MO139,0),INDEX($W$2:$W$11,$NJ139))+COUNTIF(INDEX($QV$2:$QY$13,$MO139,0),INDEX($W$2:$W$11,$NJ139)))=0,1,0)))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1">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f>
        <v/>
      </c>
      <c r="OE139" s="161">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1">
        <f>IF($NJ139=0,0,INDEX($Y$2:$Y$11,$NJ139))</f>
        <v/>
      </c>
      <c r="OG139" s="161">
        <f>IF($NJ139=0,0,INDEX($Z$2:$Z$11,$NJ139))</f>
        <v/>
      </c>
      <c r="OH139" s="161">
        <f>IF($NJ139=0,0,INDEX($AB$2:$AB$11,$NJ139))</f>
        <v/>
      </c>
      <c r="OI139" s="161">
        <f>IFERROR(VLOOKUP(SUBSTITUTE(SUBSTITUTE(SUBSTITUTE($NB139,"~","~~"),"*","~*"),"?","~?"),'DADOS_RESTRICOES'!$M$2:$Q$54,3,FALSE),0)</f>
        <v/>
      </c>
      <c r="OJ139" s="161">
        <f>IFERROR(VLOOKUP(SUBSTITUTE(SUBSTITUTE(SUBSTITUTE($NC139,"~","~~"),"*","~*"),"?","~?"),'DADOS_RESTRICOES'!$M$2:$Q$54,3,FALSE),0)</f>
        <v/>
      </c>
      <c r="OK139" s="161">
        <f>IFERROR(VLOOKUP(SUBSTITUTE(SUBSTITUTE(SUBSTITUTE($NB139,"~","~~"),"*","~*"),"?","~?"),'DADOS_RESTRICOES'!$M$2:$Q$54,2,FALSE),"")</f>
        <v/>
      </c>
      <c r="OL139" s="161">
        <f>IFERROR(VLOOKUP(SUBSTITUTE(SUBSTITUTE(SUBSTITUTE($NC139,"~","~~"),"*","~*"),"?","~?"),'DADOS_RESTRICOES'!$M$2:$Q$54,2,FALSE),"")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f>
        <v/>
      </c>
      <c r="OT139" s="161">
        <f>COUNTIF($OI139:$OJ139,2)+$OF139</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IF($MS139=0,0,(IF(COUNTIF($RK139:$RN139,"Salto")&gt;0,1,0)+IF(COUNTIF($RK139:$RN139,"Queima")&gt;0,1,0)+IF(COUNTIF($RK139:$RN139,"Estilhaço")&gt;0,1,0))*FLOOR($PD139/2,1))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dela",IF(COUNTIF($OK139:$OL139,"Atrasar")&gt;0,"Sua Ação Completa",IF(COUNTIF($RK139:$RN139,"Rápido")&gt;0,"Sua Bônus",IF(COUNTIF($RK139:$RN139,"Reação")&gt;0,"Sua Reação","Sua Padrão")))&amp;" + a básica dela"&amp;IF(COUNTIF($RK139:$RN139,"Reação")&gt;0," e a coletiva","")&amp;IF(COUNTIF($OK139:$OL139,"Carregar")&gt;0," · em dois turnos","")))</f>
        <v/>
      </c>
      <c r="QC139" s="161">
        <f>IF($MW139&lt;&gt;"",$MW139,IF($NJ139=0,"",INDEX($AA$2:$AA$11,$NJ139)))</f>
        <v/>
      </c>
      <c r="QD139" s="161">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COUNTIF($RK139:$RN139,"Longe")+3*COUNTIF($RK139:$RN139,"Muito Longe")</f>
        <v/>
      </c>
      <c r="QG139" s="161">
        <f>COUNTIF($RK139:$RN139,"Maior")+3*COUNTIF($RK139:$RN139,"Muito Maior")</f>
        <v/>
      </c>
      <c r="QH139" s="161">
        <f>IF($NJ139=0,0,CHOOSE(1+INDEX($AC$2:$AC$11,$NJ139),0,$QF139,$QG139,$QF139+$QG139))</f>
        <v/>
      </c>
      <c r="QI139" s="161">
        <f>IF($NJ139=0,0,CHOOSE(1+INDEX($AD$2:$AD$11,$NJ139),0,$QF139,$QG139,$QF139+$QG139))</f>
        <v/>
      </c>
      <c r="QJ139" s="161">
        <f>IF(OR($ND139=0,$NJ139=0),"",INDEX($AI$2:$AN$41,($NJ139-1)*4+IF($MS139=0,1,IF($MS139&lt;=5,2,IF($MS139=6,3,4))),1+MIN(5,$QH139))&amp;INDEX($AO$2:$AT$41,($NJ139-1)*4+IF($MS139=0,1,IF($MS139&lt;=5,2,IF($MS139=6,3,4))),1+MIN(5,$QI139))&amp;IF(INDEX($AE$2:$AE$11,$NJ139)=1,IF(COUNTIF($RK139:$RN139,"Mais Um")&gt;0," · +"&amp;COUNTIF($RK139:$RN139,"Mais Um")&amp;IF(COUNTIF($RK139:$RN139,"Mais Um")&gt;1," alvos"," alvo"),"")&amp;IF(COUNTIF($RK139:$RN139,"Rajada")&gt;0,IF($MS139=0,"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IFERROR(MATCH($MU140,$V$2:$V$11,0),0)</f>
        <v/>
      </c>
      <c r="NK140" s="161">
        <f>IFERROR(VLOOKUP(SUBSTITUTE(SUBSTITUTE(SUBSTITUTE($MX140,"~","~~"),"*","~*"),"?","~?"),'DADOS_MELHORIAS'!$AG$2:$AL$113,2,FALSE),"")</f>
        <v/>
      </c>
      <c r="NL140" s="161">
        <f>IFERROR(VLOOKUP(SUBSTITUTE(SUBSTITUTE(SUBSTITUTE($MY140,"~","~~"),"*","~*"),"?","~?"),'DADOS_MELHORIAS'!$AG$2:$AL$113,2,FALSE),"")</f>
        <v/>
      </c>
      <c r="NM140" s="161">
        <f>IFERROR(VLOOKUP(SUBSTITUTE(SUBSTITUTE(SUBSTITUTE($MZ140,"~","~~"),"*","~*"),"?","~?"),'DADOS_MELHORIAS'!$AG$2:$AL$113,2,FALSE),"")</f>
        <v/>
      </c>
      <c r="NN140" s="161">
        <f>IFERROR(VLOOKUP(SUBSTITUTE(SUBSTITUTE(SUBSTITUTE($NA140,"~","~~"),"*","~*"),"?","~?"),'DADOS_MELHORIAS'!$AG$2:$AL$113,2,FALSE),"")</f>
        <v/>
      </c>
      <c r="NO140" s="161">
        <f>IFERROR(VLOOKUP(SUBSTITUTE(SUBSTITUTE(SUBSTITUTE($MX140,"~","~~"),"*","~*"),"?","~?"),'DADOS_MELHORIAS'!$AG$2:$AL$113,3,FALSE),0)</f>
        <v/>
      </c>
      <c r="NP140" s="161">
        <f>IFERROR(VLOOKUP(SUBSTITUTE(SUBSTITUTE(SUBSTITUTE($MY140,"~","~~"),"*","~*"),"?","~?"),'DADOS_MELHORIAS'!$AG$2:$AL$113,3,FALSE),0)</f>
        <v/>
      </c>
      <c r="NQ140" s="161">
        <f>IFERROR(VLOOKUP(SUBSTITUTE(SUBSTITUTE(SUBSTITUTE($MZ140,"~","~~"),"*","~*"),"?","~?"),'DADOS_MELHORIAS'!$AG$2:$AL$113,3,FALSE),0)</f>
        <v/>
      </c>
      <c r="NR140" s="161">
        <f>IFERROR(VLOOKUP(SUBSTITUTE(SUBSTITUTE(SUBSTITUTE($NA140,"~","~~"),"*","~*"),"?","~?"),'DADOS_MELHORIAS'!$AG$2:$AL$113,3,FALSE),0)</f>
        <v/>
      </c>
      <c r="NS140" s="161">
        <f>IF($MS140=0,0,IF($NJ140=0,0,INDEX($X$2:$X$11,$NJ140)))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IF($NJ140=0,0,IF(INDEX($W$2:$W$11,$NJ140)="",0,IF((COUNTIF(INDEX($EL$2:$EP$13,$MO140,0),INDEX($W$2:$W$11,$NJ140))+COUNTIF(INDEX($QV$2:$QY$13,$MO140,0),INDEX($W$2:$W$11,$NJ140)))=0,1,0)))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1">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f>
        <v/>
      </c>
      <c r="OE140" s="161">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1">
        <f>IF($NJ140=0,0,INDEX($Y$2:$Y$11,$NJ140))</f>
        <v/>
      </c>
      <c r="OG140" s="161">
        <f>IF($NJ140=0,0,INDEX($Z$2:$Z$11,$NJ140))</f>
        <v/>
      </c>
      <c r="OH140" s="161">
        <f>IF($NJ140=0,0,INDEX($AB$2:$AB$11,$NJ140))</f>
        <v/>
      </c>
      <c r="OI140" s="161">
        <f>IFERROR(VLOOKUP(SUBSTITUTE(SUBSTITUTE(SUBSTITUTE($NB140,"~","~~"),"*","~*"),"?","~?"),'DADOS_RESTRICOES'!$M$2:$Q$54,3,FALSE),0)</f>
        <v/>
      </c>
      <c r="OJ140" s="161">
        <f>IFERROR(VLOOKUP(SUBSTITUTE(SUBSTITUTE(SUBSTITUTE($NC140,"~","~~"),"*","~*"),"?","~?"),'DADOS_RESTRICOES'!$M$2:$Q$54,3,FALSE),0)</f>
        <v/>
      </c>
      <c r="OK140" s="161">
        <f>IFERROR(VLOOKUP(SUBSTITUTE(SUBSTITUTE(SUBSTITUTE($NB140,"~","~~"),"*","~*"),"?","~?"),'DADOS_RESTRICOES'!$M$2:$Q$54,2,FALSE),"")</f>
        <v/>
      </c>
      <c r="OL140" s="161">
        <f>IFERROR(VLOOKUP(SUBSTITUTE(SUBSTITUTE(SUBSTITUTE($NC140,"~","~~"),"*","~*"),"?","~?"),'DADOS_RESTRICOES'!$M$2:$Q$54,2,FALSE),"")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f>
        <v/>
      </c>
      <c r="OT140" s="161">
        <f>COUNTIF($OI140:$OJ140,2)+$OF140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IF($MS140=0,0,(IF(COUNTIF($RK140:$RN140,"Salto")&gt;0,1,0)+IF(COUNTIF($RK140:$RN140,"Queima")&gt;0,1,0)+IF(COUNTIF($RK140:$RN140,"Estilhaço")&gt;0,1,0))*FLOOR($PD140/2,1))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dela",IF(COUNTIF($OK140:$OL140,"Atrasar")&gt;0,"Sua Ação Completa",IF(COUNTIF($RK140:$RN140,"Rápido")&gt;0,"Sua Bônus",IF(COUNTIF($RK140:$RN140,"Reação")&gt;0,"Sua Reação","Sua Padrão")))&amp;" + a básica dela"&amp;IF(COUNTIF($RK140:$RN140,"Reação")&gt;0," e a coletiva","")&amp;IF(COUNTIF($OK140:$OL140,"Carregar")&gt;0," · em dois turnos","")))</f>
        <v/>
      </c>
      <c r="QC140" s="161">
        <f>IF($MW140&lt;&gt;"",$MW140,IF($NJ140=0,"",INDEX($AA$2:$AA$11,$NJ140)))</f>
        <v/>
      </c>
      <c r="QD140" s="161">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COUNTIF($RK140:$RN140,"Longe")+3*COUNTIF($RK140:$RN140,"Muito Longe")</f>
        <v/>
      </c>
      <c r="QG140" s="161">
        <f>COUNTIF($RK140:$RN140,"Maior")+3*COUNTIF($RK140:$RN140,"Muito Maior")</f>
        <v/>
      </c>
      <c r="QH140" s="161">
        <f>IF($NJ140=0,0,CHOOSE(1+INDEX($AC$2:$AC$11,$NJ140),0,$QF140,$QG140,$QF140+$QG140))</f>
        <v/>
      </c>
      <c r="QI140" s="161">
        <f>IF($NJ140=0,0,CHOOSE(1+INDEX($AD$2:$AD$11,$NJ140),0,$QF140,$QG140,$QF140+$QG140))</f>
        <v/>
      </c>
      <c r="QJ140" s="161">
        <f>IF(OR($ND140=0,$NJ140=0),"",INDEX($AI$2:$AN$41,($NJ140-1)*4+IF($MS140=0,1,IF($MS140&lt;=5,2,IF($MS140=6,3,4))),1+MIN(5,$QH140))&amp;INDEX($AO$2:$AT$41,($NJ140-1)*4+IF($MS140=0,1,IF($MS140&lt;=5,2,IF($MS140=6,3,4))),1+MIN(5,$QI140))&amp;IF(INDEX($AE$2:$AE$11,$NJ140)=1,IF(COUNTIF($RK140:$RN140,"Mais Um")&gt;0," · +"&amp;COUNTIF($RK140:$RN140,"Mais Um")&amp;IF(COUNTIF($RK140:$RN140,"Mais Um")&gt;1," alvos"," alvo"),"")&amp;IF(COUNTIF($RK140:$RN140,"Rajada")&gt;0,IF($MS140=0,"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IFERROR(MATCH($MU141,$V$2:$V$11,0),0)</f>
        <v/>
      </c>
      <c r="NK141" s="161">
        <f>IFERROR(VLOOKUP(SUBSTITUTE(SUBSTITUTE(SUBSTITUTE($MX141,"~","~~"),"*","~*"),"?","~?"),'DADOS_MELHORIAS'!$AG$2:$AL$113,2,FALSE),"")</f>
        <v/>
      </c>
      <c r="NL141" s="161">
        <f>IFERROR(VLOOKUP(SUBSTITUTE(SUBSTITUTE(SUBSTITUTE($MY141,"~","~~"),"*","~*"),"?","~?"),'DADOS_MELHORIAS'!$AG$2:$AL$113,2,FALSE),"")</f>
        <v/>
      </c>
      <c r="NM141" s="161">
        <f>IFERROR(VLOOKUP(SUBSTITUTE(SUBSTITUTE(SUBSTITUTE($MZ141,"~","~~"),"*","~*"),"?","~?"),'DADOS_MELHORIAS'!$AG$2:$AL$113,2,FALSE),"")</f>
        <v/>
      </c>
      <c r="NN141" s="161">
        <f>IFERROR(VLOOKUP(SUBSTITUTE(SUBSTITUTE(SUBSTITUTE($NA141,"~","~~"),"*","~*"),"?","~?"),'DADOS_MELHORIAS'!$AG$2:$AL$113,2,FALSE),"")</f>
        <v/>
      </c>
      <c r="NO141" s="161">
        <f>IFERROR(VLOOKUP(SUBSTITUTE(SUBSTITUTE(SUBSTITUTE($MX141,"~","~~"),"*","~*"),"?","~?"),'DADOS_MELHORIAS'!$AG$2:$AL$113,3,FALSE),0)</f>
        <v/>
      </c>
      <c r="NP141" s="161">
        <f>IFERROR(VLOOKUP(SUBSTITUTE(SUBSTITUTE(SUBSTITUTE($MY141,"~","~~"),"*","~*"),"?","~?"),'DADOS_MELHORIAS'!$AG$2:$AL$113,3,FALSE),0)</f>
        <v/>
      </c>
      <c r="NQ141" s="161">
        <f>IFERROR(VLOOKUP(SUBSTITUTE(SUBSTITUTE(SUBSTITUTE($MZ141,"~","~~"),"*","~*"),"?","~?"),'DADOS_MELHORIAS'!$AG$2:$AL$113,3,FALSE),0)</f>
        <v/>
      </c>
      <c r="NR141" s="161">
        <f>IFERROR(VLOOKUP(SUBSTITUTE(SUBSTITUTE(SUBSTITUTE($NA141,"~","~~"),"*","~*"),"?","~?"),'DADOS_MELHORIAS'!$AG$2:$AL$113,3,FALSE),0)</f>
        <v/>
      </c>
      <c r="NS141" s="161">
        <f>IF($MS141=0,0,IF($NJ141=0,0,INDEX($X$2:$X$11,$NJ141)))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IF($NJ141=0,0,IF(INDEX($W$2:$W$11,$NJ141)="",0,IF((COUNTIF(INDEX($EL$2:$EP$13,$MO141,0),INDEX($W$2:$W$11,$NJ141))+COUNTIF(INDEX($QV$2:$QY$13,$MO141,0),INDEX($W$2:$W$11,$NJ141)))=0,1,0)))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1">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f>
        <v/>
      </c>
      <c r="OE141" s="161">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1">
        <f>IF($NJ141=0,0,INDEX($Y$2:$Y$11,$NJ141))</f>
        <v/>
      </c>
      <c r="OG141" s="161">
        <f>IF($NJ141=0,0,INDEX($Z$2:$Z$11,$NJ141))</f>
        <v/>
      </c>
      <c r="OH141" s="161">
        <f>IF($NJ141=0,0,INDEX($AB$2:$AB$11,$NJ141))</f>
        <v/>
      </c>
      <c r="OI141" s="161">
        <f>IFERROR(VLOOKUP(SUBSTITUTE(SUBSTITUTE(SUBSTITUTE($NB141,"~","~~"),"*","~*"),"?","~?"),'DADOS_RESTRICOES'!$M$2:$Q$54,3,FALSE),0)</f>
        <v/>
      </c>
      <c r="OJ141" s="161">
        <f>IFERROR(VLOOKUP(SUBSTITUTE(SUBSTITUTE(SUBSTITUTE($NC141,"~","~~"),"*","~*"),"?","~?"),'DADOS_RESTRICOES'!$M$2:$Q$54,3,FALSE),0)</f>
        <v/>
      </c>
      <c r="OK141" s="161">
        <f>IFERROR(VLOOKUP(SUBSTITUTE(SUBSTITUTE(SUBSTITUTE($NB141,"~","~~"),"*","~*"),"?","~?"),'DADOS_RESTRICOES'!$M$2:$Q$54,2,FALSE),"")</f>
        <v/>
      </c>
      <c r="OL141" s="161">
        <f>IFERROR(VLOOKUP(SUBSTITUTE(SUBSTITUTE(SUBSTITUTE($NC141,"~","~~"),"*","~*"),"?","~?"),'DADOS_RESTRICOES'!$M$2:$Q$54,2,FALSE),"")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f>
        <v/>
      </c>
      <c r="OT141" s="161">
        <f>COUNTIF($OI141:$OJ141,2)+$OF141</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IF($MS141=0,0,(IF(COUNTIF($RK141:$RN141,"Salto")&gt;0,1,0)+IF(COUNTIF($RK141:$RN141,"Queima")&gt;0,1,0)+IF(COUNTIF($RK141:$RN141,"Estilhaço")&gt;0,1,0))*FLOOR($PD141/2,1))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dela",IF(COUNTIF($OK141:$OL141,"Atrasar")&gt;0,"Sua Ação Completa",IF(COUNTIF($RK141:$RN141,"Rápido")&gt;0,"Sua Bônus",IF(COUNTIF($RK141:$RN141,"Reação")&gt;0,"Sua Reação","Sua Padrão")))&amp;" + a básica dela"&amp;IF(COUNTIF($RK141:$RN141,"Reação")&gt;0," e a coletiva","")&amp;IF(COUNTIF($OK141:$OL141,"Carregar")&gt;0," · em dois turnos","")))</f>
        <v/>
      </c>
      <c r="QC141" s="161">
        <f>IF($MW141&lt;&gt;"",$MW141,IF($NJ141=0,"",INDEX($AA$2:$AA$11,$NJ141)))</f>
        <v/>
      </c>
      <c r="QD141" s="161">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COUNTIF($RK141:$RN141,"Longe")+3*COUNTIF($RK141:$RN141,"Muito Longe")</f>
        <v/>
      </c>
      <c r="QG141" s="161">
        <f>COUNTIF($RK141:$RN141,"Maior")+3*COUNTIF($RK141:$RN141,"Muito Maior")</f>
        <v/>
      </c>
      <c r="QH141" s="161">
        <f>IF($NJ141=0,0,CHOOSE(1+INDEX($AC$2:$AC$11,$NJ141),0,$QF141,$QG141,$QF141+$QG141))</f>
        <v/>
      </c>
      <c r="QI141" s="161">
        <f>IF($NJ141=0,0,CHOOSE(1+INDEX($AD$2:$AD$11,$NJ141),0,$QF141,$QG141,$QF141+$QG141))</f>
        <v/>
      </c>
      <c r="QJ141" s="161">
        <f>IF(OR($ND141=0,$NJ141=0),"",INDEX($AI$2:$AN$41,($NJ141-1)*4+IF($MS141=0,1,IF($MS141&lt;=5,2,IF($MS141=6,3,4))),1+MIN(5,$QH141))&amp;INDEX($AO$2:$AT$41,($NJ141-1)*4+IF($MS141=0,1,IF($MS141&lt;=5,2,IF($MS141=6,3,4))),1+MIN(5,$QI141))&amp;IF(INDEX($AE$2:$AE$11,$NJ141)=1,IF(COUNTIF($RK141:$RN141,"Mais Um")&gt;0," · +"&amp;COUNTIF($RK141:$RN141,"Mais Um")&amp;IF(COUNTIF($RK141:$RN141,"Mais Um")&gt;1," alvos"," alvo"),"")&amp;IF(COUNTIF($RK141:$RN141,"Rajada")&gt;0,IF($MS141=0,"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IFERROR(MATCH($MU142,$V$2:$V$11,0),0)</f>
        <v/>
      </c>
      <c r="NK142" s="161">
        <f>IFERROR(VLOOKUP(SUBSTITUTE(SUBSTITUTE(SUBSTITUTE($MX142,"~","~~"),"*","~*"),"?","~?"),'DADOS_MELHORIAS'!$AG$2:$AL$113,2,FALSE),"")</f>
        <v/>
      </c>
      <c r="NL142" s="161">
        <f>IFERROR(VLOOKUP(SUBSTITUTE(SUBSTITUTE(SUBSTITUTE($MY142,"~","~~"),"*","~*"),"?","~?"),'DADOS_MELHORIAS'!$AG$2:$AL$113,2,FALSE),"")</f>
        <v/>
      </c>
      <c r="NM142" s="161">
        <f>IFERROR(VLOOKUP(SUBSTITUTE(SUBSTITUTE(SUBSTITUTE($MZ142,"~","~~"),"*","~*"),"?","~?"),'DADOS_MELHORIAS'!$AG$2:$AL$113,2,FALSE),"")</f>
        <v/>
      </c>
      <c r="NN142" s="161">
        <f>IFERROR(VLOOKUP(SUBSTITUTE(SUBSTITUTE(SUBSTITUTE($NA142,"~","~~"),"*","~*"),"?","~?"),'DADOS_MELHORIAS'!$AG$2:$AL$113,2,FALSE),"")</f>
        <v/>
      </c>
      <c r="NO142" s="161">
        <f>IFERROR(VLOOKUP(SUBSTITUTE(SUBSTITUTE(SUBSTITUTE($MX142,"~","~~"),"*","~*"),"?","~?"),'DADOS_MELHORIAS'!$AG$2:$AL$113,3,FALSE),0)</f>
        <v/>
      </c>
      <c r="NP142" s="161">
        <f>IFERROR(VLOOKUP(SUBSTITUTE(SUBSTITUTE(SUBSTITUTE($MY142,"~","~~"),"*","~*"),"?","~?"),'DADOS_MELHORIAS'!$AG$2:$AL$113,3,FALSE),0)</f>
        <v/>
      </c>
      <c r="NQ142" s="161">
        <f>IFERROR(VLOOKUP(SUBSTITUTE(SUBSTITUTE(SUBSTITUTE($MZ142,"~","~~"),"*","~*"),"?","~?"),'DADOS_MELHORIAS'!$AG$2:$AL$113,3,FALSE),0)</f>
        <v/>
      </c>
      <c r="NR142" s="161">
        <f>IFERROR(VLOOKUP(SUBSTITUTE(SUBSTITUTE(SUBSTITUTE($NA142,"~","~~"),"*","~*"),"?","~?"),'DADOS_MELHORIAS'!$AG$2:$AL$113,3,FALSE),0)</f>
        <v/>
      </c>
      <c r="NS142" s="161">
        <f>IF($MS142=0,0,IF($NJ142=0,0,INDEX($X$2:$X$11,$NJ142)))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IF($NJ142=0,0,IF(INDEX($W$2:$W$11,$NJ142)="",0,IF((COUNTIF(INDEX($EL$2:$EP$13,$MO142,0),INDEX($W$2:$W$11,$NJ142))+COUNTIF(INDEX($QV$2:$QY$13,$MO142,0),INDEX($W$2:$W$11,$NJ142)))=0,1,0)))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1">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f>
        <v/>
      </c>
      <c r="OE142" s="161">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1">
        <f>IF($NJ142=0,0,INDEX($Y$2:$Y$11,$NJ142))</f>
        <v/>
      </c>
      <c r="OG142" s="161">
        <f>IF($NJ142=0,0,INDEX($Z$2:$Z$11,$NJ142))</f>
        <v/>
      </c>
      <c r="OH142" s="161">
        <f>IF($NJ142=0,0,INDEX($AB$2:$AB$11,$NJ142))</f>
        <v/>
      </c>
      <c r="OI142" s="161">
        <f>IFERROR(VLOOKUP(SUBSTITUTE(SUBSTITUTE(SUBSTITUTE($NB142,"~","~~"),"*","~*"),"?","~?"),'DADOS_RESTRICOES'!$M$2:$Q$54,3,FALSE),0)</f>
        <v/>
      </c>
      <c r="OJ142" s="161">
        <f>IFERROR(VLOOKUP(SUBSTITUTE(SUBSTITUTE(SUBSTITUTE($NC142,"~","~~"),"*","~*"),"?","~?"),'DADOS_RESTRICOES'!$M$2:$Q$54,3,FALSE),0)</f>
        <v/>
      </c>
      <c r="OK142" s="161">
        <f>IFERROR(VLOOKUP(SUBSTITUTE(SUBSTITUTE(SUBSTITUTE($NB142,"~","~~"),"*","~*"),"?","~?"),'DADOS_RESTRICOES'!$M$2:$Q$54,2,FALSE),"")</f>
        <v/>
      </c>
      <c r="OL142" s="161">
        <f>IFERROR(VLOOKUP(SUBSTITUTE(SUBSTITUTE(SUBSTITUTE($NC142,"~","~~"),"*","~*"),"?","~?"),'DADOS_RESTRICOES'!$M$2:$Q$54,2,FALSE),"")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f>
        <v/>
      </c>
      <c r="OT142" s="161">
        <f>COUNTIF($OI142:$OJ142,2)+$OF142</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IF($MS142=0,0,(IF(COUNTIF($RK142:$RN142,"Salto")&gt;0,1,0)+IF(COUNTIF($RK142:$RN142,"Queima")&gt;0,1,0)+IF(COUNTIF($RK142:$RN142,"Estilhaço")&gt;0,1,0))*FLOOR($PD142/2,1))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dela",IF(COUNTIF($OK142:$OL142,"Atrasar")&gt;0,"Sua Ação Completa",IF(COUNTIF($RK142:$RN142,"Rápido")&gt;0,"Sua Bônus",IF(COUNTIF($RK142:$RN142,"Reação")&gt;0,"Sua Reação","Sua Padrão")))&amp;" + a básica dela"&amp;IF(COUNTIF($RK142:$RN142,"Reação")&gt;0," e a coletiva","")&amp;IF(COUNTIF($OK142:$OL142,"Carregar")&gt;0," · em dois turnos","")))</f>
        <v/>
      </c>
      <c r="QC142" s="161">
        <f>IF($MW142&lt;&gt;"",$MW142,IF($NJ142=0,"",INDEX($AA$2:$AA$11,$NJ142)))</f>
        <v/>
      </c>
      <c r="QD142" s="161">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COUNTIF($RK142:$RN142,"Longe")+3*COUNTIF($RK142:$RN142,"Muito Longe")</f>
        <v/>
      </c>
      <c r="QG142" s="161">
        <f>COUNTIF($RK142:$RN142,"Maior")+3*COUNTIF($RK142:$RN142,"Muito Maior")</f>
        <v/>
      </c>
      <c r="QH142" s="161">
        <f>IF($NJ142=0,0,CHOOSE(1+INDEX($AC$2:$AC$11,$NJ142),0,$QF142,$QG142,$QF142+$QG142))</f>
        <v/>
      </c>
      <c r="QI142" s="161">
        <f>IF($NJ142=0,0,CHOOSE(1+INDEX($AD$2:$AD$11,$NJ142),0,$QF142,$QG142,$QF142+$QG142))</f>
        <v/>
      </c>
      <c r="QJ142" s="161">
        <f>IF(OR($ND142=0,$NJ142=0),"",INDEX($AI$2:$AN$41,($NJ142-1)*4+IF($MS142=0,1,IF($MS142&lt;=5,2,IF($MS142=6,3,4))),1+MIN(5,$QH142))&amp;INDEX($AO$2:$AT$41,($NJ142-1)*4+IF($MS142=0,1,IF($MS142&lt;=5,2,IF($MS142=6,3,4))),1+MIN(5,$QI142))&amp;IF(INDEX($AE$2:$AE$11,$NJ142)=1,IF(COUNTIF($RK142:$RN142,"Mais Um")&gt;0," · +"&amp;COUNTIF($RK142:$RN142,"Mais Um")&amp;IF(COUNTIF($RK142:$RN142,"Mais Um")&gt;1," alvos"," alvo"),"")&amp;IF(COUNTIF($RK142:$RN142,"Rajada")&gt;0,IF($MS142=0,"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IFERROR(MATCH($MU143,$V$2:$V$11,0),0)</f>
        <v/>
      </c>
      <c r="NK143" s="161">
        <f>IFERROR(VLOOKUP(SUBSTITUTE(SUBSTITUTE(SUBSTITUTE($MX143,"~","~~"),"*","~*"),"?","~?"),'DADOS_MELHORIAS'!$AG$2:$AL$113,2,FALSE),"")</f>
        <v/>
      </c>
      <c r="NL143" s="161">
        <f>IFERROR(VLOOKUP(SUBSTITUTE(SUBSTITUTE(SUBSTITUTE($MY143,"~","~~"),"*","~*"),"?","~?"),'DADOS_MELHORIAS'!$AG$2:$AL$113,2,FALSE),"")</f>
        <v/>
      </c>
      <c r="NM143" s="161">
        <f>IFERROR(VLOOKUP(SUBSTITUTE(SUBSTITUTE(SUBSTITUTE($MZ143,"~","~~"),"*","~*"),"?","~?"),'DADOS_MELHORIAS'!$AG$2:$AL$113,2,FALSE),"")</f>
        <v/>
      </c>
      <c r="NN143" s="161">
        <f>IFERROR(VLOOKUP(SUBSTITUTE(SUBSTITUTE(SUBSTITUTE($NA143,"~","~~"),"*","~*"),"?","~?"),'DADOS_MELHORIAS'!$AG$2:$AL$113,2,FALSE),"")</f>
        <v/>
      </c>
      <c r="NO143" s="161">
        <f>IFERROR(VLOOKUP(SUBSTITUTE(SUBSTITUTE(SUBSTITUTE($MX143,"~","~~"),"*","~*"),"?","~?"),'DADOS_MELHORIAS'!$AG$2:$AL$113,3,FALSE),0)</f>
        <v/>
      </c>
      <c r="NP143" s="161">
        <f>IFERROR(VLOOKUP(SUBSTITUTE(SUBSTITUTE(SUBSTITUTE($MY143,"~","~~"),"*","~*"),"?","~?"),'DADOS_MELHORIAS'!$AG$2:$AL$113,3,FALSE),0)</f>
        <v/>
      </c>
      <c r="NQ143" s="161">
        <f>IFERROR(VLOOKUP(SUBSTITUTE(SUBSTITUTE(SUBSTITUTE($MZ143,"~","~~"),"*","~*"),"?","~?"),'DADOS_MELHORIAS'!$AG$2:$AL$113,3,FALSE),0)</f>
        <v/>
      </c>
      <c r="NR143" s="161">
        <f>IFERROR(VLOOKUP(SUBSTITUTE(SUBSTITUTE(SUBSTITUTE($NA143,"~","~~"),"*","~*"),"?","~?"),'DADOS_MELHORIAS'!$AG$2:$AL$113,3,FALSE),0)</f>
        <v/>
      </c>
      <c r="NS143" s="161">
        <f>IF($MS143=0,0,IF($NJ143=0,0,INDEX($X$2:$X$11,$NJ143)))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IF($NJ143=0,0,IF(INDEX($W$2:$W$11,$NJ143)="",0,IF((COUNTIF(INDEX($EL$2:$EP$13,$MO143,0),INDEX($W$2:$W$11,$NJ143))+COUNTIF(INDEX($QV$2:$QY$13,$MO143,0),INDEX($W$2:$W$11,$NJ143)))=0,1,0)))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1">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f>
        <v/>
      </c>
      <c r="OE143" s="161">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1">
        <f>IF($NJ143=0,0,INDEX($Y$2:$Y$11,$NJ143))</f>
        <v/>
      </c>
      <c r="OG143" s="161">
        <f>IF($NJ143=0,0,INDEX($Z$2:$Z$11,$NJ143))</f>
        <v/>
      </c>
      <c r="OH143" s="161">
        <f>IF($NJ143=0,0,INDEX($AB$2:$AB$11,$NJ143))</f>
        <v/>
      </c>
      <c r="OI143" s="161">
        <f>IFERROR(VLOOKUP(SUBSTITUTE(SUBSTITUTE(SUBSTITUTE($NB143,"~","~~"),"*","~*"),"?","~?"),'DADOS_RESTRICOES'!$M$2:$Q$54,3,FALSE),0)</f>
        <v/>
      </c>
      <c r="OJ143" s="161">
        <f>IFERROR(VLOOKUP(SUBSTITUTE(SUBSTITUTE(SUBSTITUTE($NC143,"~","~~"),"*","~*"),"?","~?"),'DADOS_RESTRICOES'!$M$2:$Q$54,3,FALSE),0)</f>
        <v/>
      </c>
      <c r="OK143" s="161">
        <f>IFERROR(VLOOKUP(SUBSTITUTE(SUBSTITUTE(SUBSTITUTE($NB143,"~","~~"),"*","~*"),"?","~?"),'DADOS_RESTRICOES'!$M$2:$Q$54,2,FALSE),"")</f>
        <v/>
      </c>
      <c r="OL143" s="161">
        <f>IFERROR(VLOOKUP(SUBSTITUTE(SUBSTITUTE(SUBSTITUTE($NC143,"~","~~"),"*","~*"),"?","~?"),'DADOS_RESTRICOES'!$M$2:$Q$54,2,FALSE),"")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f>
        <v/>
      </c>
      <c r="OT143" s="161">
        <f>COUNTIF($OI143:$OJ143,2)+$OF143</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IF($MS143=0,0,(IF(COUNTIF($RK143:$RN143,"Salto")&gt;0,1,0)+IF(COUNTIF($RK143:$RN143,"Queima")&gt;0,1,0)+IF(COUNTIF($RK143:$RN143,"Estilhaço")&gt;0,1,0))*FLOOR($PD143/2,1))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dela",IF(COUNTIF($OK143:$OL143,"Atrasar")&gt;0,"Sua Ação Completa",IF(COUNTIF($RK143:$RN143,"Rápido")&gt;0,"Sua Bônus",IF(COUNTIF($RK143:$RN143,"Reação")&gt;0,"Sua Reação","Sua Padrão")))&amp;" + a básica dela"&amp;IF(COUNTIF($RK143:$RN143,"Reação")&gt;0," e a coletiva","")&amp;IF(COUNTIF($OK143:$OL143,"Carregar")&gt;0," · em dois turnos","")))</f>
        <v/>
      </c>
      <c r="QC143" s="161">
        <f>IF($MW143&lt;&gt;"",$MW143,IF($NJ143=0,"",INDEX($AA$2:$AA$11,$NJ143)))</f>
        <v/>
      </c>
      <c r="QD143" s="161">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COUNTIF($RK143:$RN143,"Longe")+3*COUNTIF($RK143:$RN143,"Muito Longe")</f>
        <v/>
      </c>
      <c r="QG143" s="161">
        <f>COUNTIF($RK143:$RN143,"Maior")+3*COUNTIF($RK143:$RN143,"Muito Maior")</f>
        <v/>
      </c>
      <c r="QH143" s="161">
        <f>IF($NJ143=0,0,CHOOSE(1+INDEX($AC$2:$AC$11,$NJ143),0,$QF143,$QG143,$QF143+$QG143))</f>
        <v/>
      </c>
      <c r="QI143" s="161">
        <f>IF($NJ143=0,0,CHOOSE(1+INDEX($AD$2:$AD$11,$NJ143),0,$QF143,$QG143,$QF143+$QG143))</f>
        <v/>
      </c>
      <c r="QJ143" s="161">
        <f>IF(OR($ND143=0,$NJ143=0),"",INDEX($AI$2:$AN$41,($NJ143-1)*4+IF($MS143=0,1,IF($MS143&lt;=5,2,IF($MS143=6,3,4))),1+MIN(5,$QH143))&amp;INDEX($AO$2:$AT$41,($NJ143-1)*4+IF($MS143=0,1,IF($MS143&lt;=5,2,IF($MS143=6,3,4))),1+MIN(5,$QI143))&amp;IF(INDEX($AE$2:$AE$11,$NJ143)=1,IF(COUNTIF($RK143:$RN143,"Mais Um")&gt;0," · +"&amp;COUNTIF($RK143:$RN143,"Mais Um")&amp;IF(COUNTIF($RK143:$RN143,"Mais Um")&gt;1," alvos"," alvo"),"")&amp;IF(COUNTIF($RK143:$RN143,"Rajada")&gt;0,IF($MS143=0,"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IFERROR(MATCH($MU144,$V$2:$V$11,0),0)</f>
        <v/>
      </c>
      <c r="NK144" s="161">
        <f>IFERROR(VLOOKUP(SUBSTITUTE(SUBSTITUTE(SUBSTITUTE($MX144,"~","~~"),"*","~*"),"?","~?"),'DADOS_MELHORIAS'!$AG$2:$AL$113,2,FALSE),"")</f>
        <v/>
      </c>
      <c r="NL144" s="161">
        <f>IFERROR(VLOOKUP(SUBSTITUTE(SUBSTITUTE(SUBSTITUTE($MY144,"~","~~"),"*","~*"),"?","~?"),'DADOS_MELHORIAS'!$AG$2:$AL$113,2,FALSE),"")</f>
        <v/>
      </c>
      <c r="NM144" s="161">
        <f>IFERROR(VLOOKUP(SUBSTITUTE(SUBSTITUTE(SUBSTITUTE($MZ144,"~","~~"),"*","~*"),"?","~?"),'DADOS_MELHORIAS'!$AG$2:$AL$113,2,FALSE),"")</f>
        <v/>
      </c>
      <c r="NN144" s="161">
        <f>IFERROR(VLOOKUP(SUBSTITUTE(SUBSTITUTE(SUBSTITUTE($NA144,"~","~~"),"*","~*"),"?","~?"),'DADOS_MELHORIAS'!$AG$2:$AL$113,2,FALSE),"")</f>
        <v/>
      </c>
      <c r="NO144" s="161">
        <f>IFERROR(VLOOKUP(SUBSTITUTE(SUBSTITUTE(SUBSTITUTE($MX144,"~","~~"),"*","~*"),"?","~?"),'DADOS_MELHORIAS'!$AG$2:$AL$113,3,FALSE),0)</f>
        <v/>
      </c>
      <c r="NP144" s="161">
        <f>IFERROR(VLOOKUP(SUBSTITUTE(SUBSTITUTE(SUBSTITUTE($MY144,"~","~~"),"*","~*"),"?","~?"),'DADOS_MELHORIAS'!$AG$2:$AL$113,3,FALSE),0)</f>
        <v/>
      </c>
      <c r="NQ144" s="161">
        <f>IFERROR(VLOOKUP(SUBSTITUTE(SUBSTITUTE(SUBSTITUTE($MZ144,"~","~~"),"*","~*"),"?","~?"),'DADOS_MELHORIAS'!$AG$2:$AL$113,3,FALSE),0)</f>
        <v/>
      </c>
      <c r="NR144" s="161">
        <f>IFERROR(VLOOKUP(SUBSTITUTE(SUBSTITUTE(SUBSTITUTE($NA144,"~","~~"),"*","~*"),"?","~?"),'DADOS_MELHORIAS'!$AG$2:$AL$113,3,FALSE),0)</f>
        <v/>
      </c>
      <c r="NS144" s="161">
        <f>IF($MS144=0,0,IF($NJ144=0,0,INDEX($X$2:$X$11,$NJ144)))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IF($NJ144=0,0,IF(INDEX($W$2:$W$11,$NJ144)="",0,IF((COUNTIF(INDEX($EL$2:$EP$13,$MO144,0),INDEX($W$2:$W$11,$NJ144))+COUNTIF(INDEX($QV$2:$QY$13,$MO144,0),INDEX($W$2:$W$11,$NJ144)))=0,1,0)))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1">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f>
        <v/>
      </c>
      <c r="OE144" s="161">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1">
        <f>IF($NJ144=0,0,INDEX($Y$2:$Y$11,$NJ144))</f>
        <v/>
      </c>
      <c r="OG144" s="161">
        <f>IF($NJ144=0,0,INDEX($Z$2:$Z$11,$NJ144))</f>
        <v/>
      </c>
      <c r="OH144" s="161">
        <f>IF($NJ144=0,0,INDEX($AB$2:$AB$11,$NJ144))</f>
        <v/>
      </c>
      <c r="OI144" s="161">
        <f>IFERROR(VLOOKUP(SUBSTITUTE(SUBSTITUTE(SUBSTITUTE($NB144,"~","~~"),"*","~*"),"?","~?"),'DADOS_RESTRICOES'!$M$2:$Q$54,3,FALSE),0)</f>
        <v/>
      </c>
      <c r="OJ144" s="161">
        <f>IFERROR(VLOOKUP(SUBSTITUTE(SUBSTITUTE(SUBSTITUTE($NC144,"~","~~"),"*","~*"),"?","~?"),'DADOS_RESTRICOES'!$M$2:$Q$54,3,FALSE),0)</f>
        <v/>
      </c>
      <c r="OK144" s="161">
        <f>IFERROR(VLOOKUP(SUBSTITUTE(SUBSTITUTE(SUBSTITUTE($NB144,"~","~~"),"*","~*"),"?","~?"),'DADOS_RESTRICOES'!$M$2:$Q$54,2,FALSE),"")</f>
        <v/>
      </c>
      <c r="OL144" s="161">
        <f>IFERROR(VLOOKUP(SUBSTITUTE(SUBSTITUTE(SUBSTITUTE($NC144,"~","~~"),"*","~*"),"?","~?"),'DADOS_RESTRICOES'!$M$2:$Q$54,2,FALSE),"")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f>
        <v/>
      </c>
      <c r="OT144" s="161">
        <f>COUNTIF($OI144:$OJ144,2)+$OF144</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IF($MS144=0,0,(IF(COUNTIF($RK144:$RN144,"Salto")&gt;0,1,0)+IF(COUNTIF($RK144:$RN144,"Queima")&gt;0,1,0)+IF(COUNTIF($RK144:$RN144,"Estilhaço")&gt;0,1,0))*FLOOR($PD144/2,1))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dela",IF(COUNTIF($OK144:$OL144,"Atrasar")&gt;0,"Sua Ação Completa",IF(COUNTIF($RK144:$RN144,"Rápido")&gt;0,"Sua Bônus",IF(COUNTIF($RK144:$RN144,"Reação")&gt;0,"Sua Reação","Sua Padrão")))&amp;" + a básica dela"&amp;IF(COUNTIF($RK144:$RN144,"Reação")&gt;0," e a coletiva","")&amp;IF(COUNTIF($OK144:$OL144,"Carregar")&gt;0," · em dois turnos","")))</f>
        <v/>
      </c>
      <c r="QC144" s="161">
        <f>IF($MW144&lt;&gt;"",$MW144,IF($NJ144=0,"",INDEX($AA$2:$AA$11,$NJ144)))</f>
        <v/>
      </c>
      <c r="QD144" s="161">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COUNTIF($RK144:$RN144,"Longe")+3*COUNTIF($RK144:$RN144,"Muito Longe")</f>
        <v/>
      </c>
      <c r="QG144" s="161">
        <f>COUNTIF($RK144:$RN144,"Maior")+3*COUNTIF($RK144:$RN144,"Muito Maior")</f>
        <v/>
      </c>
      <c r="QH144" s="161">
        <f>IF($NJ144=0,0,CHOOSE(1+INDEX($AC$2:$AC$11,$NJ144),0,$QF144,$QG144,$QF144+$QG144))</f>
        <v/>
      </c>
      <c r="QI144" s="161">
        <f>IF($NJ144=0,0,CHOOSE(1+INDEX($AD$2:$AD$11,$NJ144),0,$QF144,$QG144,$QF144+$QG144))</f>
        <v/>
      </c>
      <c r="QJ144" s="161">
        <f>IF(OR($ND144=0,$NJ144=0),"",INDEX($AI$2:$AN$41,($NJ144-1)*4+IF($MS144=0,1,IF($MS144&lt;=5,2,IF($MS144=6,3,4))),1+MIN(5,$QH144))&amp;INDEX($AO$2:$AT$41,($NJ144-1)*4+IF($MS144=0,1,IF($MS144&lt;=5,2,IF($MS144=6,3,4))),1+MIN(5,$QI144))&amp;IF(INDEX($AE$2:$AE$11,$NJ144)=1,IF(COUNTIF($RK144:$RN144,"Mais Um")&gt;0," · +"&amp;COUNTIF($RK144:$RN144,"Mais Um")&amp;IF(COUNTIF($RK144:$RN144,"Mais Um")&gt;1," alvos"," alvo"),"")&amp;IF(COUNTIF($RK144:$RN144,"Rajada")&gt;0,IF($MS144=0,"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IFERROR(MATCH($MU145,$V$2:$V$11,0),0)</f>
        <v/>
      </c>
      <c r="NK145" s="161">
        <f>IFERROR(VLOOKUP(SUBSTITUTE(SUBSTITUTE(SUBSTITUTE($MX145,"~","~~"),"*","~*"),"?","~?"),'DADOS_MELHORIAS'!$AG$2:$AL$113,2,FALSE),"")</f>
        <v/>
      </c>
      <c r="NL145" s="161">
        <f>IFERROR(VLOOKUP(SUBSTITUTE(SUBSTITUTE(SUBSTITUTE($MY145,"~","~~"),"*","~*"),"?","~?"),'DADOS_MELHORIAS'!$AG$2:$AL$113,2,FALSE),"")</f>
        <v/>
      </c>
      <c r="NM145" s="161">
        <f>IFERROR(VLOOKUP(SUBSTITUTE(SUBSTITUTE(SUBSTITUTE($MZ145,"~","~~"),"*","~*"),"?","~?"),'DADOS_MELHORIAS'!$AG$2:$AL$113,2,FALSE),"")</f>
        <v/>
      </c>
      <c r="NN145" s="161">
        <f>IFERROR(VLOOKUP(SUBSTITUTE(SUBSTITUTE(SUBSTITUTE($NA145,"~","~~"),"*","~*"),"?","~?"),'DADOS_MELHORIAS'!$AG$2:$AL$113,2,FALSE),"")</f>
        <v/>
      </c>
      <c r="NO145" s="161">
        <f>IFERROR(VLOOKUP(SUBSTITUTE(SUBSTITUTE(SUBSTITUTE($MX145,"~","~~"),"*","~*"),"?","~?"),'DADOS_MELHORIAS'!$AG$2:$AL$113,3,FALSE),0)</f>
        <v/>
      </c>
      <c r="NP145" s="161">
        <f>IFERROR(VLOOKUP(SUBSTITUTE(SUBSTITUTE(SUBSTITUTE($MY145,"~","~~"),"*","~*"),"?","~?"),'DADOS_MELHORIAS'!$AG$2:$AL$113,3,FALSE),0)</f>
        <v/>
      </c>
      <c r="NQ145" s="161">
        <f>IFERROR(VLOOKUP(SUBSTITUTE(SUBSTITUTE(SUBSTITUTE($MZ145,"~","~~"),"*","~*"),"?","~?"),'DADOS_MELHORIAS'!$AG$2:$AL$113,3,FALSE),0)</f>
        <v/>
      </c>
      <c r="NR145" s="161">
        <f>IFERROR(VLOOKUP(SUBSTITUTE(SUBSTITUTE(SUBSTITUTE($NA145,"~","~~"),"*","~*"),"?","~?"),'DADOS_MELHORIAS'!$AG$2:$AL$113,3,FALSE),0)</f>
        <v/>
      </c>
      <c r="NS145" s="161">
        <f>IF($MS145=0,0,IF($NJ145=0,0,INDEX($X$2:$X$11,$NJ145)))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IF($NJ145=0,0,IF(INDEX($W$2:$W$11,$NJ145)="",0,IF((COUNTIF(INDEX($EL$2:$EP$13,$MO145,0),INDEX($W$2:$W$11,$NJ145))+COUNTIF(INDEX($QV$2:$QY$13,$MO145,0),INDEX($W$2:$W$11,$NJ145)))=0,1,0)))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1">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f>
        <v/>
      </c>
      <c r="OE145" s="161">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1">
        <f>IF($NJ145=0,0,INDEX($Y$2:$Y$11,$NJ145))</f>
        <v/>
      </c>
      <c r="OG145" s="161">
        <f>IF($NJ145=0,0,INDEX($Z$2:$Z$11,$NJ145))</f>
        <v/>
      </c>
      <c r="OH145" s="161">
        <f>IF($NJ145=0,0,INDEX($AB$2:$AB$11,$NJ145))</f>
        <v/>
      </c>
      <c r="OI145" s="161">
        <f>IFERROR(VLOOKUP(SUBSTITUTE(SUBSTITUTE(SUBSTITUTE($NB145,"~","~~"),"*","~*"),"?","~?"),'DADOS_RESTRICOES'!$M$2:$Q$54,3,FALSE),0)</f>
        <v/>
      </c>
      <c r="OJ145" s="161">
        <f>IFERROR(VLOOKUP(SUBSTITUTE(SUBSTITUTE(SUBSTITUTE($NC145,"~","~~"),"*","~*"),"?","~?"),'DADOS_RESTRICOES'!$M$2:$Q$54,3,FALSE),0)</f>
        <v/>
      </c>
      <c r="OK145" s="161">
        <f>IFERROR(VLOOKUP(SUBSTITUTE(SUBSTITUTE(SUBSTITUTE($NB145,"~","~~"),"*","~*"),"?","~?"),'DADOS_RESTRICOES'!$M$2:$Q$54,2,FALSE),"")</f>
        <v/>
      </c>
      <c r="OL145" s="161">
        <f>IFERROR(VLOOKUP(SUBSTITUTE(SUBSTITUTE(SUBSTITUTE($NC145,"~","~~"),"*","~*"),"?","~?"),'DADOS_RESTRICOES'!$M$2:$Q$54,2,FALSE),"")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f>
        <v/>
      </c>
      <c r="OT145" s="161">
        <f>COUNTIF($OI145:$OJ145,2)+$OF145</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IF($MS145=0,0,(IF(COUNTIF($RK145:$RN145,"Salto")&gt;0,1,0)+IF(COUNTIF($RK145:$RN145,"Queima")&gt;0,1,0)+IF(COUNTIF($RK145:$RN145,"Estilhaço")&gt;0,1,0))*FLOOR($PD145/2,1))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dela",IF(COUNTIF($OK145:$OL145,"Atrasar")&gt;0,"Sua Ação Completa",IF(COUNTIF($RK145:$RN145,"Rápido")&gt;0,"Sua Bônus",IF(COUNTIF($RK145:$RN145,"Reação")&gt;0,"Sua Reação","Sua Padrão")))&amp;" + a básica dela"&amp;IF(COUNTIF($RK145:$RN145,"Reação")&gt;0," e a coletiva","")&amp;IF(COUNTIF($OK145:$OL145,"Carregar")&gt;0," · em dois turnos","")))</f>
        <v/>
      </c>
      <c r="QC145" s="161">
        <f>IF($MW145&lt;&gt;"",$MW145,IF($NJ145=0,"",INDEX($AA$2:$AA$11,$NJ145)))</f>
        <v/>
      </c>
      <c r="QD145" s="161">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COUNTIF($RK145:$RN145,"Longe")+3*COUNTIF($RK145:$RN145,"Muito Longe")</f>
        <v/>
      </c>
      <c r="QG145" s="161">
        <f>COUNTIF($RK145:$RN145,"Maior")+3*COUNTIF($RK145:$RN145,"Muito Maior")</f>
        <v/>
      </c>
      <c r="QH145" s="161">
        <f>IF($NJ145=0,0,CHOOSE(1+INDEX($AC$2:$AC$11,$NJ145),0,$QF145,$QG145,$QF145+$QG145))</f>
        <v/>
      </c>
      <c r="QI145" s="161">
        <f>IF($NJ145=0,0,CHOOSE(1+INDEX($AD$2:$AD$11,$NJ145),0,$QF145,$QG145,$QF145+$QG145))</f>
        <v/>
      </c>
      <c r="QJ145" s="161">
        <f>IF(OR($ND145=0,$NJ145=0),"",INDEX($AI$2:$AN$41,($NJ145-1)*4+IF($MS145=0,1,IF($MS145&lt;=5,2,IF($MS145=6,3,4))),1+MIN(5,$QH145))&amp;INDEX($AO$2:$AT$41,($NJ145-1)*4+IF($MS145=0,1,IF($MS145&lt;=5,2,IF($MS145=6,3,4))),1+MIN(5,$QI145))&amp;IF(INDEX($AE$2:$AE$11,$NJ145)=1,IF(COUNTIF($RK145:$RN145,"Mais Um")&gt;0," · +"&amp;COUNTIF($RK145:$RN145,"Mais Um")&amp;IF(COUNTIF($RK145:$RN145,"Mais Um")&gt;1," alvos"," alvo"),"")&amp;IF(COUNTIF($RK145:$RN145,"Rajada")&gt;0,IF($MS145=0,"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IFERROR(MATCH($MU146,$V$2:$V$11,0),0)</f>
        <v/>
      </c>
      <c r="NK146" s="161">
        <f>IFERROR(VLOOKUP(SUBSTITUTE(SUBSTITUTE(SUBSTITUTE($MX146,"~","~~"),"*","~*"),"?","~?"),'DADOS_MELHORIAS'!$AG$2:$AL$113,2,FALSE),"")</f>
        <v/>
      </c>
      <c r="NL146" s="161">
        <f>IFERROR(VLOOKUP(SUBSTITUTE(SUBSTITUTE(SUBSTITUTE($MY146,"~","~~"),"*","~*"),"?","~?"),'DADOS_MELHORIAS'!$AG$2:$AL$113,2,FALSE),"")</f>
        <v/>
      </c>
      <c r="NM146" s="161">
        <f>IFERROR(VLOOKUP(SUBSTITUTE(SUBSTITUTE(SUBSTITUTE($MZ146,"~","~~"),"*","~*"),"?","~?"),'DADOS_MELHORIAS'!$AG$2:$AL$113,2,FALSE),"")</f>
        <v/>
      </c>
      <c r="NN146" s="161">
        <f>IFERROR(VLOOKUP(SUBSTITUTE(SUBSTITUTE(SUBSTITUTE($NA146,"~","~~"),"*","~*"),"?","~?"),'DADOS_MELHORIAS'!$AG$2:$AL$113,2,FALSE),"")</f>
        <v/>
      </c>
      <c r="NO146" s="161">
        <f>IFERROR(VLOOKUP(SUBSTITUTE(SUBSTITUTE(SUBSTITUTE($MX146,"~","~~"),"*","~*"),"?","~?"),'DADOS_MELHORIAS'!$AG$2:$AL$113,3,FALSE),0)</f>
        <v/>
      </c>
      <c r="NP146" s="161">
        <f>IFERROR(VLOOKUP(SUBSTITUTE(SUBSTITUTE(SUBSTITUTE($MY146,"~","~~"),"*","~*"),"?","~?"),'DADOS_MELHORIAS'!$AG$2:$AL$113,3,FALSE),0)</f>
        <v/>
      </c>
      <c r="NQ146" s="161">
        <f>IFERROR(VLOOKUP(SUBSTITUTE(SUBSTITUTE(SUBSTITUTE($MZ146,"~","~~"),"*","~*"),"?","~?"),'DADOS_MELHORIAS'!$AG$2:$AL$113,3,FALSE),0)</f>
        <v/>
      </c>
      <c r="NR146" s="161">
        <f>IFERROR(VLOOKUP(SUBSTITUTE(SUBSTITUTE(SUBSTITUTE($NA146,"~","~~"),"*","~*"),"?","~?"),'DADOS_MELHORIAS'!$AG$2:$AL$113,3,FALSE),0)</f>
        <v/>
      </c>
      <c r="NS146" s="161">
        <f>IF($MS146=0,0,IF($NJ146=0,0,INDEX($X$2:$X$11,$NJ146)))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IF($NJ146=0,0,IF(INDEX($W$2:$W$11,$NJ146)="",0,IF((COUNTIF(INDEX($EL$2:$EP$13,$MO146,0),INDEX($W$2:$W$11,$NJ146))+COUNTIF(INDEX($QV$2:$QY$13,$MO146,0),INDEX($W$2:$W$11,$NJ146)))=0,1,0)))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1">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f>
        <v/>
      </c>
      <c r="OE146" s="161">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1">
        <f>IF($NJ146=0,0,INDEX($Y$2:$Y$11,$NJ146))</f>
        <v/>
      </c>
      <c r="OG146" s="161">
        <f>IF($NJ146=0,0,INDEX($Z$2:$Z$11,$NJ146))</f>
        <v/>
      </c>
      <c r="OH146" s="161">
        <f>IF($NJ146=0,0,INDEX($AB$2:$AB$11,$NJ146))</f>
        <v/>
      </c>
      <c r="OI146" s="161">
        <f>IFERROR(VLOOKUP(SUBSTITUTE(SUBSTITUTE(SUBSTITUTE($NB146,"~","~~"),"*","~*"),"?","~?"),'DADOS_RESTRICOES'!$M$2:$Q$54,3,FALSE),0)</f>
        <v/>
      </c>
      <c r="OJ146" s="161">
        <f>IFERROR(VLOOKUP(SUBSTITUTE(SUBSTITUTE(SUBSTITUTE($NC146,"~","~~"),"*","~*"),"?","~?"),'DADOS_RESTRICOES'!$M$2:$Q$54,3,FALSE),0)</f>
        <v/>
      </c>
      <c r="OK146" s="161">
        <f>IFERROR(VLOOKUP(SUBSTITUTE(SUBSTITUTE(SUBSTITUTE($NB146,"~","~~"),"*","~*"),"?","~?"),'DADOS_RESTRICOES'!$M$2:$Q$54,2,FALSE),"")</f>
        <v/>
      </c>
      <c r="OL146" s="161">
        <f>IFERROR(VLOOKUP(SUBSTITUTE(SUBSTITUTE(SUBSTITUTE($NC146,"~","~~"),"*","~*"),"?","~?"),'DADOS_RESTRICOES'!$M$2:$Q$54,2,FALSE),"")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f>
        <v/>
      </c>
      <c r="OT146" s="161">
        <f>COUNTIF($OI146:$OJ146,2)+$OF146</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IF($MS146=0,0,(IF(COUNTIF($RK146:$RN146,"Salto")&gt;0,1,0)+IF(COUNTIF($RK146:$RN146,"Queima")&gt;0,1,0)+IF(COUNTIF($RK146:$RN146,"Estilhaço")&gt;0,1,0))*FLOOR($PD146/2,1))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dela",IF(COUNTIF($OK146:$OL146,"Atrasar")&gt;0,"Sua Ação Completa",IF(COUNTIF($RK146:$RN146,"Rápido")&gt;0,"Sua Bônus",IF(COUNTIF($RK146:$RN146,"Reação")&gt;0,"Sua Reação","Sua Padrão")))&amp;" + a básica dela"&amp;IF(COUNTIF($RK146:$RN146,"Reação")&gt;0," e a coletiva","")&amp;IF(COUNTIF($OK146:$OL146,"Carregar")&gt;0," · em dois turnos","")))</f>
        <v/>
      </c>
      <c r="QC146" s="161">
        <f>IF($MW146&lt;&gt;"",$MW146,IF($NJ146=0,"",INDEX($AA$2:$AA$11,$NJ146)))</f>
        <v/>
      </c>
      <c r="QD146" s="161">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COUNTIF($RK146:$RN146,"Longe")+3*COUNTIF($RK146:$RN146,"Muito Longe")</f>
        <v/>
      </c>
      <c r="QG146" s="161">
        <f>COUNTIF($RK146:$RN146,"Maior")+3*COUNTIF($RK146:$RN146,"Muito Maior")</f>
        <v/>
      </c>
      <c r="QH146" s="161">
        <f>IF($NJ146=0,0,CHOOSE(1+INDEX($AC$2:$AC$11,$NJ146),0,$QF146,$QG146,$QF146+$QG146))</f>
        <v/>
      </c>
      <c r="QI146" s="161">
        <f>IF($NJ146=0,0,CHOOSE(1+INDEX($AD$2:$AD$11,$NJ146),0,$QF146,$QG146,$QF146+$QG146))</f>
        <v/>
      </c>
      <c r="QJ146" s="161">
        <f>IF(OR($ND146=0,$NJ146=0),"",INDEX($AI$2:$AN$41,($NJ146-1)*4+IF($MS146=0,1,IF($MS146&lt;=5,2,IF($MS146=6,3,4))),1+MIN(5,$QH146))&amp;INDEX($AO$2:$AT$41,($NJ146-1)*4+IF($MS146=0,1,IF($MS146&lt;=5,2,IF($MS146=6,3,4))),1+MIN(5,$QI146))&amp;IF(INDEX($AE$2:$AE$11,$NJ146)=1,IF(COUNTIF($RK146:$RN146,"Mais Um")&gt;0," · +"&amp;COUNTIF($RK146:$RN146,"Mais Um")&amp;IF(COUNTIF($RK146:$RN146,"Mais Um")&gt;1," alvos"," alvo"),"")&amp;IF(COUNTIF($RK146:$RN146,"Rajada")&gt;0,IF($MS146=0,"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IFERROR(MATCH($MU147,$V$2:$V$11,0),0)</f>
        <v/>
      </c>
      <c r="NK147" s="161">
        <f>IFERROR(VLOOKUP(SUBSTITUTE(SUBSTITUTE(SUBSTITUTE($MX147,"~","~~"),"*","~*"),"?","~?"),'DADOS_MELHORIAS'!$AG$2:$AL$113,2,FALSE),"")</f>
        <v/>
      </c>
      <c r="NL147" s="161">
        <f>IFERROR(VLOOKUP(SUBSTITUTE(SUBSTITUTE(SUBSTITUTE($MY147,"~","~~"),"*","~*"),"?","~?"),'DADOS_MELHORIAS'!$AG$2:$AL$113,2,FALSE),"")</f>
        <v/>
      </c>
      <c r="NM147" s="161">
        <f>IFERROR(VLOOKUP(SUBSTITUTE(SUBSTITUTE(SUBSTITUTE($MZ147,"~","~~"),"*","~*"),"?","~?"),'DADOS_MELHORIAS'!$AG$2:$AL$113,2,FALSE),"")</f>
        <v/>
      </c>
      <c r="NN147" s="161">
        <f>IFERROR(VLOOKUP(SUBSTITUTE(SUBSTITUTE(SUBSTITUTE($NA147,"~","~~"),"*","~*"),"?","~?"),'DADOS_MELHORIAS'!$AG$2:$AL$113,2,FALSE),"")</f>
        <v/>
      </c>
      <c r="NO147" s="161">
        <f>IFERROR(VLOOKUP(SUBSTITUTE(SUBSTITUTE(SUBSTITUTE($MX147,"~","~~"),"*","~*"),"?","~?"),'DADOS_MELHORIAS'!$AG$2:$AL$113,3,FALSE),0)</f>
        <v/>
      </c>
      <c r="NP147" s="161">
        <f>IFERROR(VLOOKUP(SUBSTITUTE(SUBSTITUTE(SUBSTITUTE($MY147,"~","~~"),"*","~*"),"?","~?"),'DADOS_MELHORIAS'!$AG$2:$AL$113,3,FALSE),0)</f>
        <v/>
      </c>
      <c r="NQ147" s="161">
        <f>IFERROR(VLOOKUP(SUBSTITUTE(SUBSTITUTE(SUBSTITUTE($MZ147,"~","~~"),"*","~*"),"?","~?"),'DADOS_MELHORIAS'!$AG$2:$AL$113,3,FALSE),0)</f>
        <v/>
      </c>
      <c r="NR147" s="161">
        <f>IFERROR(VLOOKUP(SUBSTITUTE(SUBSTITUTE(SUBSTITUTE($NA147,"~","~~"),"*","~*"),"?","~?"),'DADOS_MELHORIAS'!$AG$2:$AL$113,3,FALSE),0)</f>
        <v/>
      </c>
      <c r="NS147" s="161">
        <f>IF($MS147=0,0,IF($NJ147=0,0,INDEX($X$2:$X$11,$NJ147)))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IF($NJ147=0,0,IF(INDEX($W$2:$W$11,$NJ147)="",0,IF((COUNTIF(INDEX($EL$2:$EP$13,$MO147,0),INDEX($W$2:$W$11,$NJ147))+COUNTIF(INDEX($QV$2:$QY$13,$MO147,0),INDEX($W$2:$W$11,$NJ147)))=0,1,0)))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1">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f>
        <v/>
      </c>
      <c r="OE147" s="161">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1">
        <f>IF($NJ147=0,0,INDEX($Y$2:$Y$11,$NJ147))</f>
        <v/>
      </c>
      <c r="OG147" s="161">
        <f>IF($NJ147=0,0,INDEX($Z$2:$Z$11,$NJ147))</f>
        <v/>
      </c>
      <c r="OH147" s="161">
        <f>IF($NJ147=0,0,INDEX($AB$2:$AB$11,$NJ147))</f>
        <v/>
      </c>
      <c r="OI147" s="161">
        <f>IFERROR(VLOOKUP(SUBSTITUTE(SUBSTITUTE(SUBSTITUTE($NB147,"~","~~"),"*","~*"),"?","~?"),'DADOS_RESTRICOES'!$M$2:$Q$54,3,FALSE),0)</f>
        <v/>
      </c>
      <c r="OJ147" s="161">
        <f>IFERROR(VLOOKUP(SUBSTITUTE(SUBSTITUTE(SUBSTITUTE($NC147,"~","~~"),"*","~*"),"?","~?"),'DADOS_RESTRICOES'!$M$2:$Q$54,3,FALSE),0)</f>
        <v/>
      </c>
      <c r="OK147" s="161">
        <f>IFERROR(VLOOKUP(SUBSTITUTE(SUBSTITUTE(SUBSTITUTE($NB147,"~","~~"),"*","~*"),"?","~?"),'DADOS_RESTRICOES'!$M$2:$Q$54,2,FALSE),"")</f>
        <v/>
      </c>
      <c r="OL147" s="161">
        <f>IFERROR(VLOOKUP(SUBSTITUTE(SUBSTITUTE(SUBSTITUTE($NC147,"~","~~"),"*","~*"),"?","~?"),'DADOS_RESTRICOES'!$M$2:$Q$54,2,FALSE),"")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f>
        <v/>
      </c>
      <c r="OT147" s="161">
        <f>COUNTIF($OI147:$OJ147,2)+$OF147</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IF($MS147=0,0,(IF(COUNTIF($RK147:$RN147,"Salto")&gt;0,1,0)+IF(COUNTIF($RK147:$RN147,"Queima")&gt;0,1,0)+IF(COUNTIF($RK147:$RN147,"Estilhaço")&gt;0,1,0))*FLOOR($PD147/2,1))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dela",IF(COUNTIF($OK147:$OL147,"Atrasar")&gt;0,"Sua Ação Completa",IF(COUNTIF($RK147:$RN147,"Rápido")&gt;0,"Sua Bônus",IF(COUNTIF($RK147:$RN147,"Reação")&gt;0,"Sua Reação","Sua Padrão")))&amp;" + a básica dela"&amp;IF(COUNTIF($RK147:$RN147,"Reação")&gt;0," e a coletiva","")&amp;IF(COUNTIF($OK147:$OL147,"Carregar")&gt;0," · em dois turnos","")))</f>
        <v/>
      </c>
      <c r="QC147" s="161">
        <f>IF($MW147&lt;&gt;"",$MW147,IF($NJ147=0,"",INDEX($AA$2:$AA$11,$NJ147)))</f>
        <v/>
      </c>
      <c r="QD147" s="161">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COUNTIF($RK147:$RN147,"Longe")+3*COUNTIF($RK147:$RN147,"Muito Longe")</f>
        <v/>
      </c>
      <c r="QG147" s="161">
        <f>COUNTIF($RK147:$RN147,"Maior")+3*COUNTIF($RK147:$RN147,"Muito Maior")</f>
        <v/>
      </c>
      <c r="QH147" s="161">
        <f>IF($NJ147=0,0,CHOOSE(1+INDEX($AC$2:$AC$11,$NJ147),0,$QF147,$QG147,$QF147+$QG147))</f>
        <v/>
      </c>
      <c r="QI147" s="161">
        <f>IF($NJ147=0,0,CHOOSE(1+INDEX($AD$2:$AD$11,$NJ147),0,$QF147,$QG147,$QF147+$QG147))</f>
        <v/>
      </c>
      <c r="QJ147" s="161">
        <f>IF(OR($ND147=0,$NJ147=0),"",INDEX($AI$2:$AN$41,($NJ147-1)*4+IF($MS147=0,1,IF($MS147&lt;=5,2,IF($MS147=6,3,4))),1+MIN(5,$QH147))&amp;INDEX($AO$2:$AT$41,($NJ147-1)*4+IF($MS147=0,1,IF($MS147&lt;=5,2,IF($MS147=6,3,4))),1+MIN(5,$QI147))&amp;IF(INDEX($AE$2:$AE$11,$NJ147)=1,IF(COUNTIF($RK147:$RN147,"Mais Um")&gt;0," · +"&amp;COUNTIF($RK147:$RN147,"Mais Um")&amp;IF(COUNTIF($RK147:$RN147,"Mais Um")&gt;1," alvos"," alvo"),"")&amp;IF(COUNTIF($RK147:$RN147,"Rajada")&gt;0,IF($MS147=0,"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IFERROR(MATCH($MU148,$V$2:$V$11,0),0)</f>
        <v/>
      </c>
      <c r="NK148" s="161">
        <f>IFERROR(VLOOKUP(SUBSTITUTE(SUBSTITUTE(SUBSTITUTE($MX148,"~","~~"),"*","~*"),"?","~?"),'DADOS_MELHORIAS'!$AG$2:$AL$113,2,FALSE),"")</f>
        <v/>
      </c>
      <c r="NL148" s="161">
        <f>IFERROR(VLOOKUP(SUBSTITUTE(SUBSTITUTE(SUBSTITUTE($MY148,"~","~~"),"*","~*"),"?","~?"),'DADOS_MELHORIAS'!$AG$2:$AL$113,2,FALSE),"")</f>
        <v/>
      </c>
      <c r="NM148" s="161">
        <f>IFERROR(VLOOKUP(SUBSTITUTE(SUBSTITUTE(SUBSTITUTE($MZ148,"~","~~"),"*","~*"),"?","~?"),'DADOS_MELHORIAS'!$AG$2:$AL$113,2,FALSE),"")</f>
        <v/>
      </c>
      <c r="NN148" s="161">
        <f>IFERROR(VLOOKUP(SUBSTITUTE(SUBSTITUTE(SUBSTITUTE($NA148,"~","~~"),"*","~*"),"?","~?"),'DADOS_MELHORIAS'!$AG$2:$AL$113,2,FALSE),"")</f>
        <v/>
      </c>
      <c r="NO148" s="161">
        <f>IFERROR(VLOOKUP(SUBSTITUTE(SUBSTITUTE(SUBSTITUTE($MX148,"~","~~"),"*","~*"),"?","~?"),'DADOS_MELHORIAS'!$AG$2:$AL$113,3,FALSE),0)</f>
        <v/>
      </c>
      <c r="NP148" s="161">
        <f>IFERROR(VLOOKUP(SUBSTITUTE(SUBSTITUTE(SUBSTITUTE($MY148,"~","~~"),"*","~*"),"?","~?"),'DADOS_MELHORIAS'!$AG$2:$AL$113,3,FALSE),0)</f>
        <v/>
      </c>
      <c r="NQ148" s="161">
        <f>IFERROR(VLOOKUP(SUBSTITUTE(SUBSTITUTE(SUBSTITUTE($MZ148,"~","~~"),"*","~*"),"?","~?"),'DADOS_MELHORIAS'!$AG$2:$AL$113,3,FALSE),0)</f>
        <v/>
      </c>
      <c r="NR148" s="161">
        <f>IFERROR(VLOOKUP(SUBSTITUTE(SUBSTITUTE(SUBSTITUTE($NA148,"~","~~"),"*","~*"),"?","~?"),'DADOS_MELHORIAS'!$AG$2:$AL$113,3,FALSE),0)</f>
        <v/>
      </c>
      <c r="NS148" s="161">
        <f>IF($MS148=0,0,IF($NJ148=0,0,INDEX($X$2:$X$11,$NJ148)))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IF($NJ148=0,0,IF(INDEX($W$2:$W$11,$NJ148)="",0,IF((COUNTIF(INDEX($EL$2:$EP$13,$MO148,0),INDEX($W$2:$W$11,$NJ148))+COUNTIF(INDEX($QV$2:$QY$13,$MO148,0),INDEX($W$2:$W$11,$NJ148)))=0,1,0)))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1">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f>
        <v/>
      </c>
      <c r="OE148" s="161">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1">
        <f>IF($NJ148=0,0,INDEX($Y$2:$Y$11,$NJ148))</f>
        <v/>
      </c>
      <c r="OG148" s="161">
        <f>IF($NJ148=0,0,INDEX($Z$2:$Z$11,$NJ148))</f>
        <v/>
      </c>
      <c r="OH148" s="161">
        <f>IF($NJ148=0,0,INDEX($AB$2:$AB$11,$NJ148))</f>
        <v/>
      </c>
      <c r="OI148" s="161">
        <f>IFERROR(VLOOKUP(SUBSTITUTE(SUBSTITUTE(SUBSTITUTE($NB148,"~","~~"),"*","~*"),"?","~?"),'DADOS_RESTRICOES'!$M$2:$Q$54,3,FALSE),0)</f>
        <v/>
      </c>
      <c r="OJ148" s="161">
        <f>IFERROR(VLOOKUP(SUBSTITUTE(SUBSTITUTE(SUBSTITUTE($NC148,"~","~~"),"*","~*"),"?","~?"),'DADOS_RESTRICOES'!$M$2:$Q$54,3,FALSE),0)</f>
        <v/>
      </c>
      <c r="OK148" s="161">
        <f>IFERROR(VLOOKUP(SUBSTITUTE(SUBSTITUTE(SUBSTITUTE($NB148,"~","~~"),"*","~*"),"?","~?"),'DADOS_RESTRICOES'!$M$2:$Q$54,2,FALSE),"")</f>
        <v/>
      </c>
      <c r="OL148" s="161">
        <f>IFERROR(VLOOKUP(SUBSTITUTE(SUBSTITUTE(SUBSTITUTE($NC148,"~","~~"),"*","~*"),"?","~?"),'DADOS_RESTRICOES'!$M$2:$Q$54,2,FALSE),"")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f>
        <v/>
      </c>
      <c r="OT148" s="161">
        <f>COUNTIF($OI148:$OJ148,2)+$OF148</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IF($MS148=0,0,(IF(COUNTIF($RK148:$RN148,"Salto")&gt;0,1,0)+IF(COUNTIF($RK148:$RN148,"Queima")&gt;0,1,0)+IF(COUNTIF($RK148:$RN148,"Estilhaço")&gt;0,1,0))*FLOOR($PD148/2,1))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dela",IF(COUNTIF($OK148:$OL148,"Atrasar")&gt;0,"Sua Ação Completa",IF(COUNTIF($RK148:$RN148,"Rápido")&gt;0,"Sua Bônus",IF(COUNTIF($RK148:$RN148,"Reação")&gt;0,"Sua Reação","Sua Padrão")))&amp;" + a básica dela"&amp;IF(COUNTIF($RK148:$RN148,"Reação")&gt;0," e a coletiva","")&amp;IF(COUNTIF($OK148:$OL148,"Carregar")&gt;0," · em dois turnos","")))</f>
        <v/>
      </c>
      <c r="QC148" s="161">
        <f>IF($MW148&lt;&gt;"",$MW148,IF($NJ148=0,"",INDEX($AA$2:$AA$11,$NJ148)))</f>
        <v/>
      </c>
      <c r="QD148" s="161">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COUNTIF($RK148:$RN148,"Longe")+3*COUNTIF($RK148:$RN148,"Muito Longe")</f>
        <v/>
      </c>
      <c r="QG148" s="161">
        <f>COUNTIF($RK148:$RN148,"Maior")+3*COUNTIF($RK148:$RN148,"Muito Maior")</f>
        <v/>
      </c>
      <c r="QH148" s="161">
        <f>IF($NJ148=0,0,CHOOSE(1+INDEX($AC$2:$AC$11,$NJ148),0,$QF148,$QG148,$QF148+$QG148))</f>
        <v/>
      </c>
      <c r="QI148" s="161">
        <f>IF($NJ148=0,0,CHOOSE(1+INDEX($AD$2:$AD$11,$NJ148),0,$QF148,$QG148,$QF148+$QG148))</f>
        <v/>
      </c>
      <c r="QJ148" s="161">
        <f>IF(OR($ND148=0,$NJ148=0),"",INDEX($AI$2:$AN$41,($NJ148-1)*4+IF($MS148=0,1,IF($MS148&lt;=5,2,IF($MS148=6,3,4))),1+MIN(5,$QH148))&amp;INDEX($AO$2:$AT$41,($NJ148-1)*4+IF($MS148=0,1,IF($MS148&lt;=5,2,IF($MS148=6,3,4))),1+MIN(5,$QI148))&amp;IF(INDEX($AE$2:$AE$11,$NJ148)=1,IF(COUNTIF($RK148:$RN148,"Mais Um")&gt;0," · +"&amp;COUNTIF($RK148:$RN148,"Mais Um")&amp;IF(COUNTIF($RK148:$RN148,"Mais Um")&gt;1," alvos"," alvo"),"")&amp;IF(COUNTIF($RK148:$RN148,"Rajada")&gt;0,IF($MS148=0,"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IFERROR(MATCH($MU149,$V$2:$V$11,0),0)</f>
        <v/>
      </c>
      <c r="NK149" s="161">
        <f>IFERROR(VLOOKUP(SUBSTITUTE(SUBSTITUTE(SUBSTITUTE($MX149,"~","~~"),"*","~*"),"?","~?"),'DADOS_MELHORIAS'!$AG$2:$AL$113,2,FALSE),"")</f>
        <v/>
      </c>
      <c r="NL149" s="161">
        <f>IFERROR(VLOOKUP(SUBSTITUTE(SUBSTITUTE(SUBSTITUTE($MY149,"~","~~"),"*","~*"),"?","~?"),'DADOS_MELHORIAS'!$AG$2:$AL$113,2,FALSE),"")</f>
        <v/>
      </c>
      <c r="NM149" s="161">
        <f>IFERROR(VLOOKUP(SUBSTITUTE(SUBSTITUTE(SUBSTITUTE($MZ149,"~","~~"),"*","~*"),"?","~?"),'DADOS_MELHORIAS'!$AG$2:$AL$113,2,FALSE),"")</f>
        <v/>
      </c>
      <c r="NN149" s="161">
        <f>IFERROR(VLOOKUP(SUBSTITUTE(SUBSTITUTE(SUBSTITUTE($NA149,"~","~~"),"*","~*"),"?","~?"),'DADOS_MELHORIAS'!$AG$2:$AL$113,2,FALSE),"")</f>
        <v/>
      </c>
      <c r="NO149" s="161">
        <f>IFERROR(VLOOKUP(SUBSTITUTE(SUBSTITUTE(SUBSTITUTE($MX149,"~","~~"),"*","~*"),"?","~?"),'DADOS_MELHORIAS'!$AG$2:$AL$113,3,FALSE),0)</f>
        <v/>
      </c>
      <c r="NP149" s="161">
        <f>IFERROR(VLOOKUP(SUBSTITUTE(SUBSTITUTE(SUBSTITUTE($MY149,"~","~~"),"*","~*"),"?","~?"),'DADOS_MELHORIAS'!$AG$2:$AL$113,3,FALSE),0)</f>
        <v/>
      </c>
      <c r="NQ149" s="161">
        <f>IFERROR(VLOOKUP(SUBSTITUTE(SUBSTITUTE(SUBSTITUTE($MZ149,"~","~~"),"*","~*"),"?","~?"),'DADOS_MELHORIAS'!$AG$2:$AL$113,3,FALSE),0)</f>
        <v/>
      </c>
      <c r="NR149" s="161">
        <f>IFERROR(VLOOKUP(SUBSTITUTE(SUBSTITUTE(SUBSTITUTE($NA149,"~","~~"),"*","~*"),"?","~?"),'DADOS_MELHORIAS'!$AG$2:$AL$113,3,FALSE),0)</f>
        <v/>
      </c>
      <c r="NS149" s="161">
        <f>IF($MS149=0,0,IF($NJ149=0,0,INDEX($X$2:$X$11,$NJ149)))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IF($NJ149=0,0,IF(INDEX($W$2:$W$11,$NJ149)="",0,IF((COUNTIF(INDEX($EL$2:$EP$13,$MO149,0),INDEX($W$2:$W$11,$NJ149))+COUNTIF(INDEX($QV$2:$QY$13,$MO149,0),INDEX($W$2:$W$11,$NJ149)))=0,1,0)))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1">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f>
        <v/>
      </c>
      <c r="OE149" s="161">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1">
        <f>IF($NJ149=0,0,INDEX($Y$2:$Y$11,$NJ149))</f>
        <v/>
      </c>
      <c r="OG149" s="161">
        <f>IF($NJ149=0,0,INDEX($Z$2:$Z$11,$NJ149))</f>
        <v/>
      </c>
      <c r="OH149" s="161">
        <f>IF($NJ149=0,0,INDEX($AB$2:$AB$11,$NJ149))</f>
        <v/>
      </c>
      <c r="OI149" s="161">
        <f>IFERROR(VLOOKUP(SUBSTITUTE(SUBSTITUTE(SUBSTITUTE($NB149,"~","~~"),"*","~*"),"?","~?"),'DADOS_RESTRICOES'!$M$2:$Q$54,3,FALSE),0)</f>
        <v/>
      </c>
      <c r="OJ149" s="161">
        <f>IFERROR(VLOOKUP(SUBSTITUTE(SUBSTITUTE(SUBSTITUTE($NC149,"~","~~"),"*","~*"),"?","~?"),'DADOS_RESTRICOES'!$M$2:$Q$54,3,FALSE),0)</f>
        <v/>
      </c>
      <c r="OK149" s="161">
        <f>IFERROR(VLOOKUP(SUBSTITUTE(SUBSTITUTE(SUBSTITUTE($NB149,"~","~~"),"*","~*"),"?","~?"),'DADOS_RESTRICOES'!$M$2:$Q$54,2,FALSE),"")</f>
        <v/>
      </c>
      <c r="OL149" s="161">
        <f>IFERROR(VLOOKUP(SUBSTITUTE(SUBSTITUTE(SUBSTITUTE($NC149,"~","~~"),"*","~*"),"?","~?"),'DADOS_RESTRICOES'!$M$2:$Q$54,2,FALSE),"")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f>
        <v/>
      </c>
      <c r="OT149" s="161">
        <f>COUNTIF($OI149:$OJ149,2)+$OF149</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IF($MS149=0,0,(IF(COUNTIF($RK149:$RN149,"Salto")&gt;0,1,0)+IF(COUNTIF($RK149:$RN149,"Queima")&gt;0,1,0)+IF(COUNTIF($RK149:$RN149,"Estilhaço")&gt;0,1,0))*FLOOR($PD149/2,1))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dela",IF(COUNTIF($OK149:$OL149,"Atrasar")&gt;0,"Sua Ação Completa",IF(COUNTIF($RK149:$RN149,"Rápido")&gt;0,"Sua Bônus",IF(COUNTIF($RK149:$RN149,"Reação")&gt;0,"Sua Reação","Sua Padrão")))&amp;" + a básica dela"&amp;IF(COUNTIF($RK149:$RN149,"Reação")&gt;0," e a coletiva","")&amp;IF(COUNTIF($OK149:$OL149,"Carregar")&gt;0," · em dois turnos","")))</f>
        <v/>
      </c>
      <c r="QC149" s="161">
        <f>IF($MW149&lt;&gt;"",$MW149,IF($NJ149=0,"",INDEX($AA$2:$AA$11,$NJ149)))</f>
        <v/>
      </c>
      <c r="QD149" s="161">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COUNTIF($RK149:$RN149,"Longe")+3*COUNTIF($RK149:$RN149,"Muito Longe")</f>
        <v/>
      </c>
      <c r="QG149" s="161">
        <f>COUNTIF($RK149:$RN149,"Maior")+3*COUNTIF($RK149:$RN149,"Muito Maior")</f>
        <v/>
      </c>
      <c r="QH149" s="161">
        <f>IF($NJ149=0,0,CHOOSE(1+INDEX($AC$2:$AC$11,$NJ149),0,$QF149,$QG149,$QF149+$QG149))</f>
        <v/>
      </c>
      <c r="QI149" s="161">
        <f>IF($NJ149=0,0,CHOOSE(1+INDEX($AD$2:$AD$11,$NJ149),0,$QF149,$QG149,$QF149+$QG149))</f>
        <v/>
      </c>
      <c r="QJ149" s="161">
        <f>IF(OR($ND149=0,$NJ149=0),"",INDEX($AI$2:$AN$41,($NJ149-1)*4+IF($MS149=0,1,IF($MS149&lt;=5,2,IF($MS149=6,3,4))),1+MIN(5,$QH149))&amp;INDEX($AO$2:$AT$41,($NJ149-1)*4+IF($MS149=0,1,IF($MS149&lt;=5,2,IF($MS149=6,3,4))),1+MIN(5,$QI149))&amp;IF(INDEX($AE$2:$AE$11,$NJ149)=1,IF(COUNTIF($RK149:$RN149,"Mais Um")&gt;0," · +"&amp;COUNTIF($RK149:$RN149,"Mais Um")&amp;IF(COUNTIF($RK149:$RN149,"Mais Um")&gt;1," alvos"," alvo"),"")&amp;IF(COUNTIF($RK149:$RN149,"Rajada")&gt;0,IF($MS149=0,"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IFERROR(MATCH($MU150,$V$2:$V$11,0),0)</f>
        <v/>
      </c>
      <c r="NK150" s="161">
        <f>IFERROR(VLOOKUP(SUBSTITUTE(SUBSTITUTE(SUBSTITUTE($MX150,"~","~~"),"*","~*"),"?","~?"),'DADOS_MELHORIAS'!$AG$2:$AL$113,2,FALSE),"")</f>
        <v/>
      </c>
      <c r="NL150" s="161">
        <f>IFERROR(VLOOKUP(SUBSTITUTE(SUBSTITUTE(SUBSTITUTE($MY150,"~","~~"),"*","~*"),"?","~?"),'DADOS_MELHORIAS'!$AG$2:$AL$113,2,FALSE),"")</f>
        <v/>
      </c>
      <c r="NM150" s="161">
        <f>IFERROR(VLOOKUP(SUBSTITUTE(SUBSTITUTE(SUBSTITUTE($MZ150,"~","~~"),"*","~*"),"?","~?"),'DADOS_MELHORIAS'!$AG$2:$AL$113,2,FALSE),"")</f>
        <v/>
      </c>
      <c r="NN150" s="161">
        <f>IFERROR(VLOOKUP(SUBSTITUTE(SUBSTITUTE(SUBSTITUTE($NA150,"~","~~"),"*","~*"),"?","~?"),'DADOS_MELHORIAS'!$AG$2:$AL$113,2,FALSE),"")</f>
        <v/>
      </c>
      <c r="NO150" s="161">
        <f>IFERROR(VLOOKUP(SUBSTITUTE(SUBSTITUTE(SUBSTITUTE($MX150,"~","~~"),"*","~*"),"?","~?"),'DADOS_MELHORIAS'!$AG$2:$AL$113,3,FALSE),0)</f>
        <v/>
      </c>
      <c r="NP150" s="161">
        <f>IFERROR(VLOOKUP(SUBSTITUTE(SUBSTITUTE(SUBSTITUTE($MY150,"~","~~"),"*","~*"),"?","~?"),'DADOS_MELHORIAS'!$AG$2:$AL$113,3,FALSE),0)</f>
        <v/>
      </c>
      <c r="NQ150" s="161">
        <f>IFERROR(VLOOKUP(SUBSTITUTE(SUBSTITUTE(SUBSTITUTE($MZ150,"~","~~"),"*","~*"),"?","~?"),'DADOS_MELHORIAS'!$AG$2:$AL$113,3,FALSE),0)</f>
        <v/>
      </c>
      <c r="NR150" s="161">
        <f>IFERROR(VLOOKUP(SUBSTITUTE(SUBSTITUTE(SUBSTITUTE($NA150,"~","~~"),"*","~*"),"?","~?"),'DADOS_MELHORIAS'!$AG$2:$AL$113,3,FALSE),0)</f>
        <v/>
      </c>
      <c r="NS150" s="161">
        <f>IF($MS150=0,0,IF($NJ150=0,0,INDEX($X$2:$X$11,$NJ150)))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IF($NJ150=0,0,IF(INDEX($W$2:$W$11,$NJ150)="",0,IF((COUNTIF(INDEX($EL$2:$EP$13,$MO150,0),INDEX($W$2:$W$11,$NJ150))+COUNTIF(INDEX($QV$2:$QY$13,$MO150,0),INDEX($W$2:$W$11,$NJ150)))=0,1,0)))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1">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f>
        <v/>
      </c>
      <c r="OE150" s="161">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1">
        <f>IF($NJ150=0,0,INDEX($Y$2:$Y$11,$NJ150))</f>
        <v/>
      </c>
      <c r="OG150" s="161">
        <f>IF($NJ150=0,0,INDEX($Z$2:$Z$11,$NJ150))</f>
        <v/>
      </c>
      <c r="OH150" s="161">
        <f>IF($NJ150=0,0,INDEX($AB$2:$AB$11,$NJ150))</f>
        <v/>
      </c>
      <c r="OI150" s="161">
        <f>IFERROR(VLOOKUP(SUBSTITUTE(SUBSTITUTE(SUBSTITUTE($NB150,"~","~~"),"*","~*"),"?","~?"),'DADOS_RESTRICOES'!$M$2:$Q$54,3,FALSE),0)</f>
        <v/>
      </c>
      <c r="OJ150" s="161">
        <f>IFERROR(VLOOKUP(SUBSTITUTE(SUBSTITUTE(SUBSTITUTE($NC150,"~","~~"),"*","~*"),"?","~?"),'DADOS_RESTRICOES'!$M$2:$Q$54,3,FALSE),0)</f>
        <v/>
      </c>
      <c r="OK150" s="161">
        <f>IFERROR(VLOOKUP(SUBSTITUTE(SUBSTITUTE(SUBSTITUTE($NB150,"~","~~"),"*","~*"),"?","~?"),'DADOS_RESTRICOES'!$M$2:$Q$54,2,FALSE),"")</f>
        <v/>
      </c>
      <c r="OL150" s="161">
        <f>IFERROR(VLOOKUP(SUBSTITUTE(SUBSTITUTE(SUBSTITUTE($NC150,"~","~~"),"*","~*"),"?","~?"),'DADOS_RESTRICOES'!$M$2:$Q$54,2,FALSE),"")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f>
        <v/>
      </c>
      <c r="OT150" s="161">
        <f>COUNTIF($OI150:$OJ150,2)+$OF150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IF($MS150=0,0,(IF(COUNTIF($RK150:$RN150,"Salto")&gt;0,1,0)+IF(COUNTIF($RK150:$RN150,"Queima")&gt;0,1,0)+IF(COUNTIF($RK150:$RN150,"Estilhaço")&gt;0,1,0))*FLOOR($PD150/2,1))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dela",IF(COUNTIF($OK150:$OL150,"Atrasar")&gt;0,"Sua Ação Completa",IF(COUNTIF($RK150:$RN150,"Rápido")&gt;0,"Sua Bônus",IF(COUNTIF($RK150:$RN150,"Reação")&gt;0,"Sua Reação","Sua Padrão")))&amp;" + a básica dela"&amp;IF(COUNTIF($RK150:$RN150,"Reação")&gt;0," e a coletiva","")&amp;IF(COUNTIF($OK150:$OL150,"Carregar")&gt;0," · em dois turnos","")))</f>
        <v/>
      </c>
      <c r="QC150" s="161">
        <f>IF($MW150&lt;&gt;"",$MW150,IF($NJ150=0,"",INDEX($AA$2:$AA$11,$NJ150)))</f>
        <v/>
      </c>
      <c r="QD150" s="161">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COUNTIF($RK150:$RN150,"Longe")+3*COUNTIF($RK150:$RN150,"Muito Longe")</f>
        <v/>
      </c>
      <c r="QG150" s="161">
        <f>COUNTIF($RK150:$RN150,"Maior")+3*COUNTIF($RK150:$RN150,"Muito Maior")</f>
        <v/>
      </c>
      <c r="QH150" s="161">
        <f>IF($NJ150=0,0,CHOOSE(1+INDEX($AC$2:$AC$11,$NJ150),0,$QF150,$QG150,$QF150+$QG150))</f>
        <v/>
      </c>
      <c r="QI150" s="161">
        <f>IF($NJ150=0,0,CHOOSE(1+INDEX($AD$2:$AD$11,$NJ150),0,$QF150,$QG150,$QF150+$QG150))</f>
        <v/>
      </c>
      <c r="QJ150" s="161">
        <f>IF(OR($ND150=0,$NJ150=0),"",INDEX($AI$2:$AN$41,($NJ150-1)*4+IF($MS150=0,1,IF($MS150&lt;=5,2,IF($MS150=6,3,4))),1+MIN(5,$QH150))&amp;INDEX($AO$2:$AT$41,($NJ150-1)*4+IF($MS150=0,1,IF($MS150&lt;=5,2,IF($MS150=6,3,4))),1+MIN(5,$QI150))&amp;IF(INDEX($AE$2:$AE$11,$NJ150)=1,IF(COUNTIF($RK150:$RN150,"Mais Um")&gt;0," · +"&amp;COUNTIF($RK150:$RN150,"Mais Um")&amp;IF(COUNTIF($RK150:$RN150,"Mais Um")&gt;1," alvos"," alvo"),"")&amp;IF(COUNTIF($RK150:$RN150,"Rajada")&gt;0,IF($MS150=0,"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IFERROR(MATCH($MU151,$V$2:$V$11,0),0)</f>
        <v/>
      </c>
      <c r="NK151" s="161">
        <f>IFERROR(VLOOKUP(SUBSTITUTE(SUBSTITUTE(SUBSTITUTE($MX151,"~","~~"),"*","~*"),"?","~?"),'DADOS_MELHORIAS'!$AG$2:$AL$113,2,FALSE),"")</f>
        <v/>
      </c>
      <c r="NL151" s="161">
        <f>IFERROR(VLOOKUP(SUBSTITUTE(SUBSTITUTE(SUBSTITUTE($MY151,"~","~~"),"*","~*"),"?","~?"),'DADOS_MELHORIAS'!$AG$2:$AL$113,2,FALSE),"")</f>
        <v/>
      </c>
      <c r="NM151" s="161">
        <f>IFERROR(VLOOKUP(SUBSTITUTE(SUBSTITUTE(SUBSTITUTE($MZ151,"~","~~"),"*","~*"),"?","~?"),'DADOS_MELHORIAS'!$AG$2:$AL$113,2,FALSE),"")</f>
        <v/>
      </c>
      <c r="NN151" s="161">
        <f>IFERROR(VLOOKUP(SUBSTITUTE(SUBSTITUTE(SUBSTITUTE($NA151,"~","~~"),"*","~*"),"?","~?"),'DADOS_MELHORIAS'!$AG$2:$AL$113,2,FALSE),"")</f>
        <v/>
      </c>
      <c r="NO151" s="161">
        <f>IFERROR(VLOOKUP(SUBSTITUTE(SUBSTITUTE(SUBSTITUTE($MX151,"~","~~"),"*","~*"),"?","~?"),'DADOS_MELHORIAS'!$AG$2:$AL$113,3,FALSE),0)</f>
        <v/>
      </c>
      <c r="NP151" s="161">
        <f>IFERROR(VLOOKUP(SUBSTITUTE(SUBSTITUTE(SUBSTITUTE($MY151,"~","~~"),"*","~*"),"?","~?"),'DADOS_MELHORIAS'!$AG$2:$AL$113,3,FALSE),0)</f>
        <v/>
      </c>
      <c r="NQ151" s="161">
        <f>IFERROR(VLOOKUP(SUBSTITUTE(SUBSTITUTE(SUBSTITUTE($MZ151,"~","~~"),"*","~*"),"?","~?"),'DADOS_MELHORIAS'!$AG$2:$AL$113,3,FALSE),0)</f>
        <v/>
      </c>
      <c r="NR151" s="161">
        <f>IFERROR(VLOOKUP(SUBSTITUTE(SUBSTITUTE(SUBSTITUTE($NA151,"~","~~"),"*","~*"),"?","~?"),'DADOS_MELHORIAS'!$AG$2:$AL$113,3,FALSE),0)</f>
        <v/>
      </c>
      <c r="NS151" s="161">
        <f>IF($MS151=0,0,IF($NJ151=0,0,INDEX($X$2:$X$11,$NJ151)))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IF($NJ151=0,0,IF(INDEX($W$2:$W$11,$NJ151)="",0,IF((COUNTIF(INDEX($EL$2:$EP$13,$MO151,0),INDEX($W$2:$W$11,$NJ151))+COUNTIF(INDEX($QV$2:$QY$13,$MO151,0),INDEX($W$2:$W$11,$NJ151)))=0,1,0)))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1">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f>
        <v/>
      </c>
      <c r="OE151" s="161">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1">
        <f>IF($NJ151=0,0,INDEX($Y$2:$Y$11,$NJ151))</f>
        <v/>
      </c>
      <c r="OG151" s="161">
        <f>IF($NJ151=0,0,INDEX($Z$2:$Z$11,$NJ151))</f>
        <v/>
      </c>
      <c r="OH151" s="161">
        <f>IF($NJ151=0,0,INDEX($AB$2:$AB$11,$NJ151))</f>
        <v/>
      </c>
      <c r="OI151" s="161">
        <f>IFERROR(VLOOKUP(SUBSTITUTE(SUBSTITUTE(SUBSTITUTE($NB151,"~","~~"),"*","~*"),"?","~?"),'DADOS_RESTRICOES'!$M$2:$Q$54,3,FALSE),0)</f>
        <v/>
      </c>
      <c r="OJ151" s="161">
        <f>IFERROR(VLOOKUP(SUBSTITUTE(SUBSTITUTE(SUBSTITUTE($NC151,"~","~~"),"*","~*"),"?","~?"),'DADOS_RESTRICOES'!$M$2:$Q$54,3,FALSE),0)</f>
        <v/>
      </c>
      <c r="OK151" s="161">
        <f>IFERROR(VLOOKUP(SUBSTITUTE(SUBSTITUTE(SUBSTITUTE($NB151,"~","~~"),"*","~*"),"?","~?"),'DADOS_RESTRICOES'!$M$2:$Q$54,2,FALSE),"")</f>
        <v/>
      </c>
      <c r="OL151" s="161">
        <f>IFERROR(VLOOKUP(SUBSTITUTE(SUBSTITUTE(SUBSTITUTE($NC151,"~","~~"),"*","~*"),"?","~?"),'DADOS_RESTRICOES'!$M$2:$Q$54,2,FALSE),"")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f>
        <v/>
      </c>
      <c r="OT151" s="161">
        <f>COUNTIF($OI151:$OJ151,2)+$OF151</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IF($MS151=0,0,(IF(COUNTIF($RK151:$RN151,"Salto")&gt;0,1,0)+IF(COUNTIF($RK151:$RN151,"Queima")&gt;0,1,0)+IF(COUNTIF($RK151:$RN151,"Estilhaço")&gt;0,1,0))*FLOOR($PD151/2,1))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dela",IF(COUNTIF($OK151:$OL151,"Atrasar")&gt;0,"Sua Ação Completa",IF(COUNTIF($RK151:$RN151,"Rápido")&gt;0,"Sua Bônus",IF(COUNTIF($RK151:$RN151,"Reação")&gt;0,"Sua Reação","Sua Padrão")))&amp;" + a básica dela"&amp;IF(COUNTIF($RK151:$RN151,"Reação")&gt;0," e a coletiva","")&amp;IF(COUNTIF($OK151:$OL151,"Carregar")&gt;0," · em dois turnos","")))</f>
        <v/>
      </c>
      <c r="QC151" s="161">
        <f>IF($MW151&lt;&gt;"",$MW151,IF($NJ151=0,"",INDEX($AA$2:$AA$11,$NJ151)))</f>
        <v/>
      </c>
      <c r="QD151" s="161">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COUNTIF($RK151:$RN151,"Longe")+3*COUNTIF($RK151:$RN151,"Muito Longe")</f>
        <v/>
      </c>
      <c r="QG151" s="161">
        <f>COUNTIF($RK151:$RN151,"Maior")+3*COUNTIF($RK151:$RN151,"Muito Maior")</f>
        <v/>
      </c>
      <c r="QH151" s="161">
        <f>IF($NJ151=0,0,CHOOSE(1+INDEX($AC$2:$AC$11,$NJ151),0,$QF151,$QG151,$QF151+$QG151))</f>
        <v/>
      </c>
      <c r="QI151" s="161">
        <f>IF($NJ151=0,0,CHOOSE(1+INDEX($AD$2:$AD$11,$NJ151),0,$QF151,$QG151,$QF151+$QG151))</f>
        <v/>
      </c>
      <c r="QJ151" s="161">
        <f>IF(OR($ND151=0,$NJ151=0),"",INDEX($AI$2:$AN$41,($NJ151-1)*4+IF($MS151=0,1,IF($MS151&lt;=5,2,IF($MS151=6,3,4))),1+MIN(5,$QH151))&amp;INDEX($AO$2:$AT$41,($NJ151-1)*4+IF($MS151=0,1,IF($MS151&lt;=5,2,IF($MS151=6,3,4))),1+MIN(5,$QI151))&amp;IF(INDEX($AE$2:$AE$11,$NJ151)=1,IF(COUNTIF($RK151:$RN151,"Mais Um")&gt;0," · +"&amp;COUNTIF($RK151:$RN151,"Mais Um")&amp;IF(COUNTIF($RK151:$RN151,"Mais Um")&gt;1," alvos"," alvo"),"")&amp;IF(COUNTIF($RK151:$RN151,"Rajada")&gt;0,IF($MS151=0,"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IFERROR(MATCH($MU152,$V$2:$V$11,0),0)</f>
        <v/>
      </c>
      <c r="NK152" s="161">
        <f>IFERROR(VLOOKUP(SUBSTITUTE(SUBSTITUTE(SUBSTITUTE($MX152,"~","~~"),"*","~*"),"?","~?"),'DADOS_MELHORIAS'!$AG$2:$AL$113,2,FALSE),"")</f>
        <v/>
      </c>
      <c r="NL152" s="161">
        <f>IFERROR(VLOOKUP(SUBSTITUTE(SUBSTITUTE(SUBSTITUTE($MY152,"~","~~"),"*","~*"),"?","~?"),'DADOS_MELHORIAS'!$AG$2:$AL$113,2,FALSE),"")</f>
        <v/>
      </c>
      <c r="NM152" s="161">
        <f>IFERROR(VLOOKUP(SUBSTITUTE(SUBSTITUTE(SUBSTITUTE($MZ152,"~","~~"),"*","~*"),"?","~?"),'DADOS_MELHORIAS'!$AG$2:$AL$113,2,FALSE),"")</f>
        <v/>
      </c>
      <c r="NN152" s="161">
        <f>IFERROR(VLOOKUP(SUBSTITUTE(SUBSTITUTE(SUBSTITUTE($NA152,"~","~~"),"*","~*"),"?","~?"),'DADOS_MELHORIAS'!$AG$2:$AL$113,2,FALSE),"")</f>
        <v/>
      </c>
      <c r="NO152" s="161">
        <f>IFERROR(VLOOKUP(SUBSTITUTE(SUBSTITUTE(SUBSTITUTE($MX152,"~","~~"),"*","~*"),"?","~?"),'DADOS_MELHORIAS'!$AG$2:$AL$113,3,FALSE),0)</f>
        <v/>
      </c>
      <c r="NP152" s="161">
        <f>IFERROR(VLOOKUP(SUBSTITUTE(SUBSTITUTE(SUBSTITUTE($MY152,"~","~~"),"*","~*"),"?","~?"),'DADOS_MELHORIAS'!$AG$2:$AL$113,3,FALSE),0)</f>
        <v/>
      </c>
      <c r="NQ152" s="161">
        <f>IFERROR(VLOOKUP(SUBSTITUTE(SUBSTITUTE(SUBSTITUTE($MZ152,"~","~~"),"*","~*"),"?","~?"),'DADOS_MELHORIAS'!$AG$2:$AL$113,3,FALSE),0)</f>
        <v/>
      </c>
      <c r="NR152" s="161">
        <f>IFERROR(VLOOKUP(SUBSTITUTE(SUBSTITUTE(SUBSTITUTE($NA152,"~","~~"),"*","~*"),"?","~?"),'DADOS_MELHORIAS'!$AG$2:$AL$113,3,FALSE),0)</f>
        <v/>
      </c>
      <c r="NS152" s="161">
        <f>IF($MS152=0,0,IF($NJ152=0,0,INDEX($X$2:$X$11,$NJ152)))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IF($NJ152=0,0,IF(INDEX($W$2:$W$11,$NJ152)="",0,IF((COUNTIF(INDEX($EL$2:$EP$13,$MO152,0),INDEX($W$2:$W$11,$NJ152))+COUNTIF(INDEX($QV$2:$QY$13,$MO152,0),INDEX($W$2:$W$11,$NJ152)))=0,1,0)))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1">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f>
        <v/>
      </c>
      <c r="OE152" s="161">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1">
        <f>IF($NJ152=0,0,INDEX($Y$2:$Y$11,$NJ152))</f>
        <v/>
      </c>
      <c r="OG152" s="161">
        <f>IF($NJ152=0,0,INDEX($Z$2:$Z$11,$NJ152))</f>
        <v/>
      </c>
      <c r="OH152" s="161">
        <f>IF($NJ152=0,0,INDEX($AB$2:$AB$11,$NJ152))</f>
        <v/>
      </c>
      <c r="OI152" s="161">
        <f>IFERROR(VLOOKUP(SUBSTITUTE(SUBSTITUTE(SUBSTITUTE($NB152,"~","~~"),"*","~*"),"?","~?"),'DADOS_RESTRICOES'!$M$2:$Q$54,3,FALSE),0)</f>
        <v/>
      </c>
      <c r="OJ152" s="161">
        <f>IFERROR(VLOOKUP(SUBSTITUTE(SUBSTITUTE(SUBSTITUTE($NC152,"~","~~"),"*","~*"),"?","~?"),'DADOS_RESTRICOES'!$M$2:$Q$54,3,FALSE),0)</f>
        <v/>
      </c>
      <c r="OK152" s="161">
        <f>IFERROR(VLOOKUP(SUBSTITUTE(SUBSTITUTE(SUBSTITUTE($NB152,"~","~~"),"*","~*"),"?","~?"),'DADOS_RESTRICOES'!$M$2:$Q$54,2,FALSE),"")</f>
        <v/>
      </c>
      <c r="OL152" s="161">
        <f>IFERROR(VLOOKUP(SUBSTITUTE(SUBSTITUTE(SUBSTITUTE($NC152,"~","~~"),"*","~*"),"?","~?"),'DADOS_RESTRICOES'!$M$2:$Q$54,2,FALSE),"")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f>
        <v/>
      </c>
      <c r="OT152" s="161">
        <f>COUNTIF($OI152:$OJ152,2)+$OF152</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IF($MS152=0,0,(IF(COUNTIF($RK152:$RN152,"Salto")&gt;0,1,0)+IF(COUNTIF($RK152:$RN152,"Queima")&gt;0,1,0)+IF(COUNTIF($RK152:$RN152,"Estilhaço")&gt;0,1,0))*FLOOR($PD152/2,1))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dela",IF(COUNTIF($OK152:$OL152,"Atrasar")&gt;0,"Sua Ação Completa",IF(COUNTIF($RK152:$RN152,"Rápido")&gt;0,"Sua Bônus",IF(COUNTIF($RK152:$RN152,"Reação")&gt;0,"Sua Reação","Sua Padrão")))&amp;" + a básica dela"&amp;IF(COUNTIF($RK152:$RN152,"Reação")&gt;0," e a coletiva","")&amp;IF(COUNTIF($OK152:$OL152,"Carregar")&gt;0," · em dois turnos","")))</f>
        <v/>
      </c>
      <c r="QC152" s="161">
        <f>IF($MW152&lt;&gt;"",$MW152,IF($NJ152=0,"",INDEX($AA$2:$AA$11,$NJ152)))</f>
        <v/>
      </c>
      <c r="QD152" s="161">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COUNTIF($RK152:$RN152,"Longe")+3*COUNTIF($RK152:$RN152,"Muito Longe")</f>
        <v/>
      </c>
      <c r="QG152" s="161">
        <f>COUNTIF($RK152:$RN152,"Maior")+3*COUNTIF($RK152:$RN152,"Muito Maior")</f>
        <v/>
      </c>
      <c r="QH152" s="161">
        <f>IF($NJ152=0,0,CHOOSE(1+INDEX($AC$2:$AC$11,$NJ152),0,$QF152,$QG152,$QF152+$QG152))</f>
        <v/>
      </c>
      <c r="QI152" s="161">
        <f>IF($NJ152=0,0,CHOOSE(1+INDEX($AD$2:$AD$11,$NJ152),0,$QF152,$QG152,$QF152+$QG152))</f>
        <v/>
      </c>
      <c r="QJ152" s="161">
        <f>IF(OR($ND152=0,$NJ152=0),"",INDEX($AI$2:$AN$41,($NJ152-1)*4+IF($MS152=0,1,IF($MS152&lt;=5,2,IF($MS152=6,3,4))),1+MIN(5,$QH152))&amp;INDEX($AO$2:$AT$41,($NJ152-1)*4+IF($MS152=0,1,IF($MS152&lt;=5,2,IF($MS152=6,3,4))),1+MIN(5,$QI152))&amp;IF(INDEX($AE$2:$AE$11,$NJ152)=1,IF(COUNTIF($RK152:$RN152,"Mais Um")&gt;0," · +"&amp;COUNTIF($RK152:$RN152,"Mais Um")&amp;IF(COUNTIF($RK152:$RN152,"Mais Um")&gt;1," alvos"," alvo"),"")&amp;IF(COUNTIF($RK152:$RN152,"Rajada")&gt;0,IF($MS152=0,"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IFERROR(MATCH($MU153,$V$2:$V$11,0),0)</f>
        <v/>
      </c>
      <c r="NK153" s="161">
        <f>IFERROR(VLOOKUP(SUBSTITUTE(SUBSTITUTE(SUBSTITUTE($MX153,"~","~~"),"*","~*"),"?","~?"),'DADOS_MELHORIAS'!$AG$2:$AL$113,2,FALSE),"")</f>
        <v/>
      </c>
      <c r="NL153" s="161">
        <f>IFERROR(VLOOKUP(SUBSTITUTE(SUBSTITUTE(SUBSTITUTE($MY153,"~","~~"),"*","~*"),"?","~?"),'DADOS_MELHORIAS'!$AG$2:$AL$113,2,FALSE),"")</f>
        <v/>
      </c>
      <c r="NM153" s="161">
        <f>IFERROR(VLOOKUP(SUBSTITUTE(SUBSTITUTE(SUBSTITUTE($MZ153,"~","~~"),"*","~*"),"?","~?"),'DADOS_MELHORIAS'!$AG$2:$AL$113,2,FALSE),"")</f>
        <v/>
      </c>
      <c r="NN153" s="161">
        <f>IFERROR(VLOOKUP(SUBSTITUTE(SUBSTITUTE(SUBSTITUTE($NA153,"~","~~"),"*","~*"),"?","~?"),'DADOS_MELHORIAS'!$AG$2:$AL$113,2,FALSE),"")</f>
        <v/>
      </c>
      <c r="NO153" s="161">
        <f>IFERROR(VLOOKUP(SUBSTITUTE(SUBSTITUTE(SUBSTITUTE($MX153,"~","~~"),"*","~*"),"?","~?"),'DADOS_MELHORIAS'!$AG$2:$AL$113,3,FALSE),0)</f>
        <v/>
      </c>
      <c r="NP153" s="161">
        <f>IFERROR(VLOOKUP(SUBSTITUTE(SUBSTITUTE(SUBSTITUTE($MY153,"~","~~"),"*","~*"),"?","~?"),'DADOS_MELHORIAS'!$AG$2:$AL$113,3,FALSE),0)</f>
        <v/>
      </c>
      <c r="NQ153" s="161">
        <f>IFERROR(VLOOKUP(SUBSTITUTE(SUBSTITUTE(SUBSTITUTE($MZ153,"~","~~"),"*","~*"),"?","~?"),'DADOS_MELHORIAS'!$AG$2:$AL$113,3,FALSE),0)</f>
        <v/>
      </c>
      <c r="NR153" s="161">
        <f>IFERROR(VLOOKUP(SUBSTITUTE(SUBSTITUTE(SUBSTITUTE($NA153,"~","~~"),"*","~*"),"?","~?"),'DADOS_MELHORIAS'!$AG$2:$AL$113,3,FALSE),0)</f>
        <v/>
      </c>
      <c r="NS153" s="161">
        <f>IF($MS153=0,0,IF($NJ153=0,0,INDEX($X$2:$X$11,$NJ153)))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IF($NJ153=0,0,IF(INDEX($W$2:$W$11,$NJ153)="",0,IF((COUNTIF(INDEX($EL$2:$EP$13,$MO153,0),INDEX($W$2:$W$11,$NJ153))+COUNTIF(INDEX($QV$2:$QY$13,$MO153,0),INDEX($W$2:$W$11,$NJ153)))=0,1,0)))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1">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f>
        <v/>
      </c>
      <c r="OE153" s="161">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1">
        <f>IF($NJ153=0,0,INDEX($Y$2:$Y$11,$NJ153))</f>
        <v/>
      </c>
      <c r="OG153" s="161">
        <f>IF($NJ153=0,0,INDEX($Z$2:$Z$11,$NJ153))</f>
        <v/>
      </c>
      <c r="OH153" s="161">
        <f>IF($NJ153=0,0,INDEX($AB$2:$AB$11,$NJ153))</f>
        <v/>
      </c>
      <c r="OI153" s="161">
        <f>IFERROR(VLOOKUP(SUBSTITUTE(SUBSTITUTE(SUBSTITUTE($NB153,"~","~~"),"*","~*"),"?","~?"),'DADOS_RESTRICOES'!$M$2:$Q$54,3,FALSE),0)</f>
        <v/>
      </c>
      <c r="OJ153" s="161">
        <f>IFERROR(VLOOKUP(SUBSTITUTE(SUBSTITUTE(SUBSTITUTE($NC153,"~","~~"),"*","~*"),"?","~?"),'DADOS_RESTRICOES'!$M$2:$Q$54,3,FALSE),0)</f>
        <v/>
      </c>
      <c r="OK153" s="161">
        <f>IFERROR(VLOOKUP(SUBSTITUTE(SUBSTITUTE(SUBSTITUTE($NB153,"~","~~"),"*","~*"),"?","~?"),'DADOS_RESTRICOES'!$M$2:$Q$54,2,FALSE),"")</f>
        <v/>
      </c>
      <c r="OL153" s="161">
        <f>IFERROR(VLOOKUP(SUBSTITUTE(SUBSTITUTE(SUBSTITUTE($NC153,"~","~~"),"*","~*"),"?","~?"),'DADOS_RESTRICOES'!$M$2:$Q$54,2,FALSE),"")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f>
        <v/>
      </c>
      <c r="OT153" s="161">
        <f>COUNTIF($OI153:$OJ153,2)+$OF153</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IF($MS153=0,0,(IF(COUNTIF($RK153:$RN153,"Salto")&gt;0,1,0)+IF(COUNTIF($RK153:$RN153,"Queima")&gt;0,1,0)+IF(COUNTIF($RK153:$RN153,"Estilhaço")&gt;0,1,0))*FLOOR($PD153/2,1))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dela",IF(COUNTIF($OK153:$OL153,"Atrasar")&gt;0,"Sua Ação Completa",IF(COUNTIF($RK153:$RN153,"Rápido")&gt;0,"Sua Bônus",IF(COUNTIF($RK153:$RN153,"Reação")&gt;0,"Sua Reação","Sua Padrão")))&amp;" + a básica dela"&amp;IF(COUNTIF($RK153:$RN153,"Reação")&gt;0," e a coletiva","")&amp;IF(COUNTIF($OK153:$OL153,"Carregar")&gt;0," · em dois turnos","")))</f>
        <v/>
      </c>
      <c r="QC153" s="161">
        <f>IF($MW153&lt;&gt;"",$MW153,IF($NJ153=0,"",INDEX($AA$2:$AA$11,$NJ153)))</f>
        <v/>
      </c>
      <c r="QD153" s="161">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COUNTIF($RK153:$RN153,"Longe")+3*COUNTIF($RK153:$RN153,"Muito Longe")</f>
        <v/>
      </c>
      <c r="QG153" s="161">
        <f>COUNTIF($RK153:$RN153,"Maior")+3*COUNTIF($RK153:$RN153,"Muito Maior")</f>
        <v/>
      </c>
      <c r="QH153" s="161">
        <f>IF($NJ153=0,0,CHOOSE(1+INDEX($AC$2:$AC$11,$NJ153),0,$QF153,$QG153,$QF153+$QG153))</f>
        <v/>
      </c>
      <c r="QI153" s="161">
        <f>IF($NJ153=0,0,CHOOSE(1+INDEX($AD$2:$AD$11,$NJ153),0,$QF153,$QG153,$QF153+$QG153))</f>
        <v/>
      </c>
      <c r="QJ153" s="161">
        <f>IF(OR($ND153=0,$NJ153=0),"",INDEX($AI$2:$AN$41,($NJ153-1)*4+IF($MS153=0,1,IF($MS153&lt;=5,2,IF($MS153=6,3,4))),1+MIN(5,$QH153))&amp;INDEX($AO$2:$AT$41,($NJ153-1)*4+IF($MS153=0,1,IF($MS153&lt;=5,2,IF($MS153=6,3,4))),1+MIN(5,$QI153))&amp;IF(INDEX($AE$2:$AE$11,$NJ153)=1,IF(COUNTIF($RK153:$RN153,"Mais Um")&gt;0," · +"&amp;COUNTIF($RK153:$RN153,"Mais Um")&amp;IF(COUNTIF($RK153:$RN153,"Mais Um")&gt;1," alvos"," alvo"),"")&amp;IF(COUNTIF($RK153:$RN153,"Rajada")&gt;0,IF($MS153=0,"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IFERROR(MATCH($MU154,$V$2:$V$11,0),0)</f>
        <v/>
      </c>
      <c r="NK154" s="161">
        <f>IFERROR(VLOOKUP(SUBSTITUTE(SUBSTITUTE(SUBSTITUTE($MX154,"~","~~"),"*","~*"),"?","~?"),'DADOS_MELHORIAS'!$AG$2:$AL$113,2,FALSE),"")</f>
        <v/>
      </c>
      <c r="NL154" s="161">
        <f>IFERROR(VLOOKUP(SUBSTITUTE(SUBSTITUTE(SUBSTITUTE($MY154,"~","~~"),"*","~*"),"?","~?"),'DADOS_MELHORIAS'!$AG$2:$AL$113,2,FALSE),"")</f>
        <v/>
      </c>
      <c r="NM154" s="161">
        <f>IFERROR(VLOOKUP(SUBSTITUTE(SUBSTITUTE(SUBSTITUTE($MZ154,"~","~~"),"*","~*"),"?","~?"),'DADOS_MELHORIAS'!$AG$2:$AL$113,2,FALSE),"")</f>
        <v/>
      </c>
      <c r="NN154" s="161">
        <f>IFERROR(VLOOKUP(SUBSTITUTE(SUBSTITUTE(SUBSTITUTE($NA154,"~","~~"),"*","~*"),"?","~?"),'DADOS_MELHORIAS'!$AG$2:$AL$113,2,FALSE),"")</f>
        <v/>
      </c>
      <c r="NO154" s="161">
        <f>IFERROR(VLOOKUP(SUBSTITUTE(SUBSTITUTE(SUBSTITUTE($MX154,"~","~~"),"*","~*"),"?","~?"),'DADOS_MELHORIAS'!$AG$2:$AL$113,3,FALSE),0)</f>
        <v/>
      </c>
      <c r="NP154" s="161">
        <f>IFERROR(VLOOKUP(SUBSTITUTE(SUBSTITUTE(SUBSTITUTE($MY154,"~","~~"),"*","~*"),"?","~?"),'DADOS_MELHORIAS'!$AG$2:$AL$113,3,FALSE),0)</f>
        <v/>
      </c>
      <c r="NQ154" s="161">
        <f>IFERROR(VLOOKUP(SUBSTITUTE(SUBSTITUTE(SUBSTITUTE($MZ154,"~","~~"),"*","~*"),"?","~?"),'DADOS_MELHORIAS'!$AG$2:$AL$113,3,FALSE),0)</f>
        <v/>
      </c>
      <c r="NR154" s="161">
        <f>IFERROR(VLOOKUP(SUBSTITUTE(SUBSTITUTE(SUBSTITUTE($NA154,"~","~~"),"*","~*"),"?","~?"),'DADOS_MELHORIAS'!$AG$2:$AL$113,3,FALSE),0)</f>
        <v/>
      </c>
      <c r="NS154" s="161">
        <f>IF($MS154=0,0,IF($NJ154=0,0,INDEX($X$2:$X$11,$NJ154)))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IF($NJ154=0,0,IF(INDEX($W$2:$W$11,$NJ154)="",0,IF((COUNTIF(INDEX($EL$2:$EP$13,$MO154,0),INDEX($W$2:$W$11,$NJ154))+COUNTIF(INDEX($QV$2:$QY$13,$MO154,0),INDEX($W$2:$W$11,$NJ154)))=0,1,0)))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1">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f>
        <v/>
      </c>
      <c r="OE154" s="161">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1">
        <f>IF($NJ154=0,0,INDEX($Y$2:$Y$11,$NJ154))</f>
        <v/>
      </c>
      <c r="OG154" s="161">
        <f>IF($NJ154=0,0,INDEX($Z$2:$Z$11,$NJ154))</f>
        <v/>
      </c>
      <c r="OH154" s="161">
        <f>IF($NJ154=0,0,INDEX($AB$2:$AB$11,$NJ154))</f>
        <v/>
      </c>
      <c r="OI154" s="161">
        <f>IFERROR(VLOOKUP(SUBSTITUTE(SUBSTITUTE(SUBSTITUTE($NB154,"~","~~"),"*","~*"),"?","~?"),'DADOS_RESTRICOES'!$M$2:$Q$54,3,FALSE),0)</f>
        <v/>
      </c>
      <c r="OJ154" s="161">
        <f>IFERROR(VLOOKUP(SUBSTITUTE(SUBSTITUTE(SUBSTITUTE($NC154,"~","~~"),"*","~*"),"?","~?"),'DADOS_RESTRICOES'!$M$2:$Q$54,3,FALSE),0)</f>
        <v/>
      </c>
      <c r="OK154" s="161">
        <f>IFERROR(VLOOKUP(SUBSTITUTE(SUBSTITUTE(SUBSTITUTE($NB154,"~","~~"),"*","~*"),"?","~?"),'DADOS_RESTRICOES'!$M$2:$Q$54,2,FALSE),"")</f>
        <v/>
      </c>
      <c r="OL154" s="161">
        <f>IFERROR(VLOOKUP(SUBSTITUTE(SUBSTITUTE(SUBSTITUTE($NC154,"~","~~"),"*","~*"),"?","~?"),'DADOS_RESTRICOES'!$M$2:$Q$54,2,FALSE),"")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f>
        <v/>
      </c>
      <c r="OT154" s="161">
        <f>COUNTIF($OI154:$OJ154,2)+$OF154</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IF($MS154=0,0,(IF(COUNTIF($RK154:$RN154,"Salto")&gt;0,1,0)+IF(COUNTIF($RK154:$RN154,"Queima")&gt;0,1,0)+IF(COUNTIF($RK154:$RN154,"Estilhaço")&gt;0,1,0))*FLOOR($PD154/2,1))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dela",IF(COUNTIF($OK154:$OL154,"Atrasar")&gt;0,"Sua Ação Completa",IF(COUNTIF($RK154:$RN154,"Rápido")&gt;0,"Sua Bônus",IF(COUNTIF($RK154:$RN154,"Reação")&gt;0,"Sua Reação","Sua Padrão")))&amp;" + a básica dela"&amp;IF(COUNTIF($RK154:$RN154,"Reação")&gt;0," e a coletiva","")&amp;IF(COUNTIF($OK154:$OL154,"Carregar")&gt;0," · em dois turnos","")))</f>
        <v/>
      </c>
      <c r="QC154" s="161">
        <f>IF($MW154&lt;&gt;"",$MW154,IF($NJ154=0,"",INDEX($AA$2:$AA$11,$NJ154)))</f>
        <v/>
      </c>
      <c r="QD154" s="161">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COUNTIF($RK154:$RN154,"Longe")+3*COUNTIF($RK154:$RN154,"Muito Longe")</f>
        <v/>
      </c>
      <c r="QG154" s="161">
        <f>COUNTIF($RK154:$RN154,"Maior")+3*COUNTIF($RK154:$RN154,"Muito Maior")</f>
        <v/>
      </c>
      <c r="QH154" s="161">
        <f>IF($NJ154=0,0,CHOOSE(1+INDEX($AC$2:$AC$11,$NJ154),0,$QF154,$QG154,$QF154+$QG154))</f>
        <v/>
      </c>
      <c r="QI154" s="161">
        <f>IF($NJ154=0,0,CHOOSE(1+INDEX($AD$2:$AD$11,$NJ154),0,$QF154,$QG154,$QF154+$QG154))</f>
        <v/>
      </c>
      <c r="QJ154" s="161">
        <f>IF(OR($ND154=0,$NJ154=0),"",INDEX($AI$2:$AN$41,($NJ154-1)*4+IF($MS154=0,1,IF($MS154&lt;=5,2,IF($MS154=6,3,4))),1+MIN(5,$QH154))&amp;INDEX($AO$2:$AT$41,($NJ154-1)*4+IF($MS154=0,1,IF($MS154&lt;=5,2,IF($MS154=6,3,4))),1+MIN(5,$QI154))&amp;IF(INDEX($AE$2:$AE$11,$NJ154)=1,IF(COUNTIF($RK154:$RN154,"Mais Um")&gt;0," · +"&amp;COUNTIF($RK154:$RN154,"Mais Um")&amp;IF(COUNTIF($RK154:$RN154,"Mais Um")&gt;1," alvos"," alvo"),"")&amp;IF(COUNTIF($RK154:$RN154,"Rajada")&gt;0,IF($MS154=0,"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IFERROR(MATCH($MU155,$V$2:$V$11,0),0)</f>
        <v/>
      </c>
      <c r="NK155" s="161">
        <f>IFERROR(VLOOKUP(SUBSTITUTE(SUBSTITUTE(SUBSTITUTE($MX155,"~","~~"),"*","~*"),"?","~?"),'DADOS_MELHORIAS'!$AG$2:$AL$113,2,FALSE),"")</f>
        <v/>
      </c>
      <c r="NL155" s="161">
        <f>IFERROR(VLOOKUP(SUBSTITUTE(SUBSTITUTE(SUBSTITUTE($MY155,"~","~~"),"*","~*"),"?","~?"),'DADOS_MELHORIAS'!$AG$2:$AL$113,2,FALSE),"")</f>
        <v/>
      </c>
      <c r="NM155" s="161">
        <f>IFERROR(VLOOKUP(SUBSTITUTE(SUBSTITUTE(SUBSTITUTE($MZ155,"~","~~"),"*","~*"),"?","~?"),'DADOS_MELHORIAS'!$AG$2:$AL$113,2,FALSE),"")</f>
        <v/>
      </c>
      <c r="NN155" s="161">
        <f>IFERROR(VLOOKUP(SUBSTITUTE(SUBSTITUTE(SUBSTITUTE($NA155,"~","~~"),"*","~*"),"?","~?"),'DADOS_MELHORIAS'!$AG$2:$AL$113,2,FALSE),"")</f>
        <v/>
      </c>
      <c r="NO155" s="161">
        <f>IFERROR(VLOOKUP(SUBSTITUTE(SUBSTITUTE(SUBSTITUTE($MX155,"~","~~"),"*","~*"),"?","~?"),'DADOS_MELHORIAS'!$AG$2:$AL$113,3,FALSE),0)</f>
        <v/>
      </c>
      <c r="NP155" s="161">
        <f>IFERROR(VLOOKUP(SUBSTITUTE(SUBSTITUTE(SUBSTITUTE($MY155,"~","~~"),"*","~*"),"?","~?"),'DADOS_MELHORIAS'!$AG$2:$AL$113,3,FALSE),0)</f>
        <v/>
      </c>
      <c r="NQ155" s="161">
        <f>IFERROR(VLOOKUP(SUBSTITUTE(SUBSTITUTE(SUBSTITUTE($MZ155,"~","~~"),"*","~*"),"?","~?"),'DADOS_MELHORIAS'!$AG$2:$AL$113,3,FALSE),0)</f>
        <v/>
      </c>
      <c r="NR155" s="161">
        <f>IFERROR(VLOOKUP(SUBSTITUTE(SUBSTITUTE(SUBSTITUTE($NA155,"~","~~"),"*","~*"),"?","~?"),'DADOS_MELHORIAS'!$AG$2:$AL$113,3,FALSE),0)</f>
        <v/>
      </c>
      <c r="NS155" s="161">
        <f>IF($MS155=0,0,IF($NJ155=0,0,INDEX($X$2:$X$11,$NJ155)))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IF($NJ155=0,0,IF(INDEX($W$2:$W$11,$NJ155)="",0,IF((COUNTIF(INDEX($EL$2:$EP$13,$MO155,0),INDEX($W$2:$W$11,$NJ155))+COUNTIF(INDEX($QV$2:$QY$13,$MO155,0),INDEX($W$2:$W$11,$NJ155)))=0,1,0)))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1">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f>
        <v/>
      </c>
      <c r="OE155" s="161">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1">
        <f>IF($NJ155=0,0,INDEX($Y$2:$Y$11,$NJ155))</f>
        <v/>
      </c>
      <c r="OG155" s="161">
        <f>IF($NJ155=0,0,INDEX($Z$2:$Z$11,$NJ155))</f>
        <v/>
      </c>
      <c r="OH155" s="161">
        <f>IF($NJ155=0,0,INDEX($AB$2:$AB$11,$NJ155))</f>
        <v/>
      </c>
      <c r="OI155" s="161">
        <f>IFERROR(VLOOKUP(SUBSTITUTE(SUBSTITUTE(SUBSTITUTE($NB155,"~","~~"),"*","~*"),"?","~?"),'DADOS_RESTRICOES'!$M$2:$Q$54,3,FALSE),0)</f>
        <v/>
      </c>
      <c r="OJ155" s="161">
        <f>IFERROR(VLOOKUP(SUBSTITUTE(SUBSTITUTE(SUBSTITUTE($NC155,"~","~~"),"*","~*"),"?","~?"),'DADOS_RESTRICOES'!$M$2:$Q$54,3,FALSE),0)</f>
        <v/>
      </c>
      <c r="OK155" s="161">
        <f>IFERROR(VLOOKUP(SUBSTITUTE(SUBSTITUTE(SUBSTITUTE($NB155,"~","~~"),"*","~*"),"?","~?"),'DADOS_RESTRICOES'!$M$2:$Q$54,2,FALSE),"")</f>
        <v/>
      </c>
      <c r="OL155" s="161">
        <f>IFERROR(VLOOKUP(SUBSTITUTE(SUBSTITUTE(SUBSTITUTE($NC155,"~","~~"),"*","~*"),"?","~?"),'DADOS_RESTRICOES'!$M$2:$Q$54,2,FALSE),"")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f>
        <v/>
      </c>
      <c r="OT155" s="161">
        <f>COUNTIF($OI155:$OJ155,2)+$OF155</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IF($MS155=0,0,(IF(COUNTIF($RK155:$RN155,"Salto")&gt;0,1,0)+IF(COUNTIF($RK155:$RN155,"Queima")&gt;0,1,0)+IF(COUNTIF($RK155:$RN155,"Estilhaço")&gt;0,1,0))*FLOOR($PD155/2,1))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dela",IF(COUNTIF($OK155:$OL155,"Atrasar")&gt;0,"Sua Ação Completa",IF(COUNTIF($RK155:$RN155,"Rápido")&gt;0,"Sua Bônus",IF(COUNTIF($RK155:$RN155,"Reação")&gt;0,"Sua Reação","Sua Padrão")))&amp;" + a básica dela"&amp;IF(COUNTIF($RK155:$RN155,"Reação")&gt;0," e a coletiva","")&amp;IF(COUNTIF($OK155:$OL155,"Carregar")&gt;0," · em dois turnos","")))</f>
        <v/>
      </c>
      <c r="QC155" s="161">
        <f>IF($MW155&lt;&gt;"",$MW155,IF($NJ155=0,"",INDEX($AA$2:$AA$11,$NJ155)))</f>
        <v/>
      </c>
      <c r="QD155" s="161">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COUNTIF($RK155:$RN155,"Longe")+3*COUNTIF($RK155:$RN155,"Muito Longe")</f>
        <v/>
      </c>
      <c r="QG155" s="161">
        <f>COUNTIF($RK155:$RN155,"Maior")+3*COUNTIF($RK155:$RN155,"Muito Maior")</f>
        <v/>
      </c>
      <c r="QH155" s="161">
        <f>IF($NJ155=0,0,CHOOSE(1+INDEX($AC$2:$AC$11,$NJ155),0,$QF155,$QG155,$QF155+$QG155))</f>
        <v/>
      </c>
      <c r="QI155" s="161">
        <f>IF($NJ155=0,0,CHOOSE(1+INDEX($AD$2:$AD$11,$NJ155),0,$QF155,$QG155,$QF155+$QG155))</f>
        <v/>
      </c>
      <c r="QJ155" s="161">
        <f>IF(OR($ND155=0,$NJ155=0),"",INDEX($AI$2:$AN$41,($NJ155-1)*4+IF($MS155=0,1,IF($MS155&lt;=5,2,IF($MS155=6,3,4))),1+MIN(5,$QH155))&amp;INDEX($AO$2:$AT$41,($NJ155-1)*4+IF($MS155=0,1,IF($MS155&lt;=5,2,IF($MS155=6,3,4))),1+MIN(5,$QI155))&amp;IF(INDEX($AE$2:$AE$11,$NJ155)=1,IF(COUNTIF($RK155:$RN155,"Mais Um")&gt;0," · +"&amp;COUNTIF($RK155:$RN155,"Mais Um")&amp;IF(COUNTIF($RK155:$RN155,"Mais Um")&gt;1," alvos"," alvo"),"")&amp;IF(COUNTIF($RK155:$RN155,"Rajada")&gt;0,IF($MS155=0,"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IFERROR(MATCH($MU156,$V$2:$V$11,0),0)</f>
        <v/>
      </c>
      <c r="NK156" s="161">
        <f>IFERROR(VLOOKUP(SUBSTITUTE(SUBSTITUTE(SUBSTITUTE($MX156,"~","~~"),"*","~*"),"?","~?"),'DADOS_MELHORIAS'!$AG$2:$AL$113,2,FALSE),"")</f>
        <v/>
      </c>
      <c r="NL156" s="161">
        <f>IFERROR(VLOOKUP(SUBSTITUTE(SUBSTITUTE(SUBSTITUTE($MY156,"~","~~"),"*","~*"),"?","~?"),'DADOS_MELHORIAS'!$AG$2:$AL$113,2,FALSE),"")</f>
        <v/>
      </c>
      <c r="NM156" s="161">
        <f>IFERROR(VLOOKUP(SUBSTITUTE(SUBSTITUTE(SUBSTITUTE($MZ156,"~","~~"),"*","~*"),"?","~?"),'DADOS_MELHORIAS'!$AG$2:$AL$113,2,FALSE),"")</f>
        <v/>
      </c>
      <c r="NN156" s="161">
        <f>IFERROR(VLOOKUP(SUBSTITUTE(SUBSTITUTE(SUBSTITUTE($NA156,"~","~~"),"*","~*"),"?","~?"),'DADOS_MELHORIAS'!$AG$2:$AL$113,2,FALSE),"")</f>
        <v/>
      </c>
      <c r="NO156" s="161">
        <f>IFERROR(VLOOKUP(SUBSTITUTE(SUBSTITUTE(SUBSTITUTE($MX156,"~","~~"),"*","~*"),"?","~?"),'DADOS_MELHORIAS'!$AG$2:$AL$113,3,FALSE),0)</f>
        <v/>
      </c>
      <c r="NP156" s="161">
        <f>IFERROR(VLOOKUP(SUBSTITUTE(SUBSTITUTE(SUBSTITUTE($MY156,"~","~~"),"*","~*"),"?","~?"),'DADOS_MELHORIAS'!$AG$2:$AL$113,3,FALSE),0)</f>
        <v/>
      </c>
      <c r="NQ156" s="161">
        <f>IFERROR(VLOOKUP(SUBSTITUTE(SUBSTITUTE(SUBSTITUTE($MZ156,"~","~~"),"*","~*"),"?","~?"),'DADOS_MELHORIAS'!$AG$2:$AL$113,3,FALSE),0)</f>
        <v/>
      </c>
      <c r="NR156" s="161">
        <f>IFERROR(VLOOKUP(SUBSTITUTE(SUBSTITUTE(SUBSTITUTE($NA156,"~","~~"),"*","~*"),"?","~?"),'DADOS_MELHORIAS'!$AG$2:$AL$113,3,FALSE),0)</f>
        <v/>
      </c>
      <c r="NS156" s="161">
        <f>IF($MS156=0,0,IF($NJ156=0,0,INDEX($X$2:$X$11,$NJ156)))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IF($NJ156=0,0,IF(INDEX($W$2:$W$11,$NJ156)="",0,IF((COUNTIF(INDEX($EL$2:$EP$13,$MO156,0),INDEX($W$2:$W$11,$NJ156))+COUNTIF(INDEX($QV$2:$QY$13,$MO156,0),INDEX($W$2:$W$11,$NJ156)))=0,1,0)))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1">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f>
        <v/>
      </c>
      <c r="OE156" s="161">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1">
        <f>IF($NJ156=0,0,INDEX($Y$2:$Y$11,$NJ156))</f>
        <v/>
      </c>
      <c r="OG156" s="161">
        <f>IF($NJ156=0,0,INDEX($Z$2:$Z$11,$NJ156))</f>
        <v/>
      </c>
      <c r="OH156" s="161">
        <f>IF($NJ156=0,0,INDEX($AB$2:$AB$11,$NJ156))</f>
        <v/>
      </c>
      <c r="OI156" s="161">
        <f>IFERROR(VLOOKUP(SUBSTITUTE(SUBSTITUTE(SUBSTITUTE($NB156,"~","~~"),"*","~*"),"?","~?"),'DADOS_RESTRICOES'!$M$2:$Q$54,3,FALSE),0)</f>
        <v/>
      </c>
      <c r="OJ156" s="161">
        <f>IFERROR(VLOOKUP(SUBSTITUTE(SUBSTITUTE(SUBSTITUTE($NC156,"~","~~"),"*","~*"),"?","~?"),'DADOS_RESTRICOES'!$M$2:$Q$54,3,FALSE),0)</f>
        <v/>
      </c>
      <c r="OK156" s="161">
        <f>IFERROR(VLOOKUP(SUBSTITUTE(SUBSTITUTE(SUBSTITUTE($NB156,"~","~~"),"*","~*"),"?","~?"),'DADOS_RESTRICOES'!$M$2:$Q$54,2,FALSE),"")</f>
        <v/>
      </c>
      <c r="OL156" s="161">
        <f>IFERROR(VLOOKUP(SUBSTITUTE(SUBSTITUTE(SUBSTITUTE($NC156,"~","~~"),"*","~*"),"?","~?"),'DADOS_RESTRICOES'!$M$2:$Q$54,2,FALSE),"")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f>
        <v/>
      </c>
      <c r="OT156" s="161">
        <f>COUNTIF($OI156:$OJ156,2)+$OF156</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IF($MS156=0,0,(IF(COUNTIF($RK156:$RN156,"Salto")&gt;0,1,0)+IF(COUNTIF($RK156:$RN156,"Queima")&gt;0,1,0)+IF(COUNTIF($RK156:$RN156,"Estilhaço")&gt;0,1,0))*FLOOR($PD156/2,1))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dela",IF(COUNTIF($OK156:$OL156,"Atrasar")&gt;0,"Sua Ação Completa",IF(COUNTIF($RK156:$RN156,"Rápido")&gt;0,"Sua Bônus",IF(COUNTIF($RK156:$RN156,"Reação")&gt;0,"Sua Reação","Sua Padrão")))&amp;" + a básica dela"&amp;IF(COUNTIF($RK156:$RN156,"Reação")&gt;0," e a coletiva","")&amp;IF(COUNTIF($OK156:$OL156,"Carregar")&gt;0," · em dois turnos","")))</f>
        <v/>
      </c>
      <c r="QC156" s="161">
        <f>IF($MW156&lt;&gt;"",$MW156,IF($NJ156=0,"",INDEX($AA$2:$AA$11,$NJ156)))</f>
        <v/>
      </c>
      <c r="QD156" s="161">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COUNTIF($RK156:$RN156,"Longe")+3*COUNTIF($RK156:$RN156,"Muito Longe")</f>
        <v/>
      </c>
      <c r="QG156" s="161">
        <f>COUNTIF($RK156:$RN156,"Maior")+3*COUNTIF($RK156:$RN156,"Muito Maior")</f>
        <v/>
      </c>
      <c r="QH156" s="161">
        <f>IF($NJ156=0,0,CHOOSE(1+INDEX($AC$2:$AC$11,$NJ156),0,$QF156,$QG156,$QF156+$QG156))</f>
        <v/>
      </c>
      <c r="QI156" s="161">
        <f>IF($NJ156=0,0,CHOOSE(1+INDEX($AD$2:$AD$11,$NJ156),0,$QF156,$QG156,$QF156+$QG156))</f>
        <v/>
      </c>
      <c r="QJ156" s="161">
        <f>IF(OR($ND156=0,$NJ156=0),"",INDEX($AI$2:$AN$41,($NJ156-1)*4+IF($MS156=0,1,IF($MS156&lt;=5,2,IF($MS156=6,3,4))),1+MIN(5,$QH156))&amp;INDEX($AO$2:$AT$41,($NJ156-1)*4+IF($MS156=0,1,IF($MS156&lt;=5,2,IF($MS156=6,3,4))),1+MIN(5,$QI156))&amp;IF(INDEX($AE$2:$AE$11,$NJ156)=1,IF(COUNTIF($RK156:$RN156,"Mais Um")&gt;0," · +"&amp;COUNTIF($RK156:$RN156,"Mais Um")&amp;IF(COUNTIF($RK156:$RN156,"Mais Um")&gt;1," alvos"," alvo"),"")&amp;IF(COUNTIF($RK156:$RN156,"Rajada")&gt;0,IF($MS156=0,"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IFERROR(MATCH($MU157,$V$2:$V$11,0),0)</f>
        <v/>
      </c>
      <c r="NK157" s="161">
        <f>IFERROR(VLOOKUP(SUBSTITUTE(SUBSTITUTE(SUBSTITUTE($MX157,"~","~~"),"*","~*"),"?","~?"),'DADOS_MELHORIAS'!$AG$2:$AL$113,2,FALSE),"")</f>
        <v/>
      </c>
      <c r="NL157" s="161">
        <f>IFERROR(VLOOKUP(SUBSTITUTE(SUBSTITUTE(SUBSTITUTE($MY157,"~","~~"),"*","~*"),"?","~?"),'DADOS_MELHORIAS'!$AG$2:$AL$113,2,FALSE),"")</f>
        <v/>
      </c>
      <c r="NM157" s="161">
        <f>IFERROR(VLOOKUP(SUBSTITUTE(SUBSTITUTE(SUBSTITUTE($MZ157,"~","~~"),"*","~*"),"?","~?"),'DADOS_MELHORIAS'!$AG$2:$AL$113,2,FALSE),"")</f>
        <v/>
      </c>
      <c r="NN157" s="161">
        <f>IFERROR(VLOOKUP(SUBSTITUTE(SUBSTITUTE(SUBSTITUTE($NA157,"~","~~"),"*","~*"),"?","~?"),'DADOS_MELHORIAS'!$AG$2:$AL$113,2,FALSE),"")</f>
        <v/>
      </c>
      <c r="NO157" s="161">
        <f>IFERROR(VLOOKUP(SUBSTITUTE(SUBSTITUTE(SUBSTITUTE($MX157,"~","~~"),"*","~*"),"?","~?"),'DADOS_MELHORIAS'!$AG$2:$AL$113,3,FALSE),0)</f>
        <v/>
      </c>
      <c r="NP157" s="161">
        <f>IFERROR(VLOOKUP(SUBSTITUTE(SUBSTITUTE(SUBSTITUTE($MY157,"~","~~"),"*","~*"),"?","~?"),'DADOS_MELHORIAS'!$AG$2:$AL$113,3,FALSE),0)</f>
        <v/>
      </c>
      <c r="NQ157" s="161">
        <f>IFERROR(VLOOKUP(SUBSTITUTE(SUBSTITUTE(SUBSTITUTE($MZ157,"~","~~"),"*","~*"),"?","~?"),'DADOS_MELHORIAS'!$AG$2:$AL$113,3,FALSE),0)</f>
        <v/>
      </c>
      <c r="NR157" s="161">
        <f>IFERROR(VLOOKUP(SUBSTITUTE(SUBSTITUTE(SUBSTITUTE($NA157,"~","~~"),"*","~*"),"?","~?"),'DADOS_MELHORIAS'!$AG$2:$AL$113,3,FALSE),0)</f>
        <v/>
      </c>
      <c r="NS157" s="161">
        <f>IF($MS157=0,0,IF($NJ157=0,0,INDEX($X$2:$X$11,$NJ157)))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IF($NJ157=0,0,IF(INDEX($W$2:$W$11,$NJ157)="",0,IF((COUNTIF(INDEX($EL$2:$EP$13,$MO157,0),INDEX($W$2:$W$11,$NJ157))+COUNTIF(INDEX($QV$2:$QY$13,$MO157,0),INDEX($W$2:$W$11,$NJ157)))=0,1,0)))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1">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f>
        <v/>
      </c>
      <c r="OE157" s="161">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1">
        <f>IF($NJ157=0,0,INDEX($Y$2:$Y$11,$NJ157))</f>
        <v/>
      </c>
      <c r="OG157" s="161">
        <f>IF($NJ157=0,0,INDEX($Z$2:$Z$11,$NJ157))</f>
        <v/>
      </c>
      <c r="OH157" s="161">
        <f>IF($NJ157=0,0,INDEX($AB$2:$AB$11,$NJ157))</f>
        <v/>
      </c>
      <c r="OI157" s="161">
        <f>IFERROR(VLOOKUP(SUBSTITUTE(SUBSTITUTE(SUBSTITUTE($NB157,"~","~~"),"*","~*"),"?","~?"),'DADOS_RESTRICOES'!$M$2:$Q$54,3,FALSE),0)</f>
        <v/>
      </c>
      <c r="OJ157" s="161">
        <f>IFERROR(VLOOKUP(SUBSTITUTE(SUBSTITUTE(SUBSTITUTE($NC157,"~","~~"),"*","~*"),"?","~?"),'DADOS_RESTRICOES'!$M$2:$Q$54,3,FALSE),0)</f>
        <v/>
      </c>
      <c r="OK157" s="161">
        <f>IFERROR(VLOOKUP(SUBSTITUTE(SUBSTITUTE(SUBSTITUTE($NB157,"~","~~"),"*","~*"),"?","~?"),'DADOS_RESTRICOES'!$M$2:$Q$54,2,FALSE),"")</f>
        <v/>
      </c>
      <c r="OL157" s="161">
        <f>IFERROR(VLOOKUP(SUBSTITUTE(SUBSTITUTE(SUBSTITUTE($NC157,"~","~~"),"*","~*"),"?","~?"),'DADOS_RESTRICOES'!$M$2:$Q$54,2,FALSE),"")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f>
        <v/>
      </c>
      <c r="OT157" s="161">
        <f>COUNTIF($OI157:$OJ157,2)+$OF157</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IF($MS157=0,0,(IF(COUNTIF($RK157:$RN157,"Salto")&gt;0,1,0)+IF(COUNTIF($RK157:$RN157,"Queima")&gt;0,1,0)+IF(COUNTIF($RK157:$RN157,"Estilhaço")&gt;0,1,0))*FLOOR($PD157/2,1))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dela",IF(COUNTIF($OK157:$OL157,"Atrasar")&gt;0,"Sua Ação Completa",IF(COUNTIF($RK157:$RN157,"Rápido")&gt;0,"Sua Bônus",IF(COUNTIF($RK157:$RN157,"Reação")&gt;0,"Sua Reação","Sua Padrão")))&amp;" + a básica dela"&amp;IF(COUNTIF($RK157:$RN157,"Reação")&gt;0," e a coletiva","")&amp;IF(COUNTIF($OK157:$OL157,"Carregar")&gt;0," · em dois turnos","")))</f>
        <v/>
      </c>
      <c r="QC157" s="161">
        <f>IF($MW157&lt;&gt;"",$MW157,IF($NJ157=0,"",INDEX($AA$2:$AA$11,$NJ157)))</f>
        <v/>
      </c>
      <c r="QD157" s="161">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COUNTIF($RK157:$RN157,"Longe")+3*COUNTIF($RK157:$RN157,"Muito Longe")</f>
        <v/>
      </c>
      <c r="QG157" s="161">
        <f>COUNTIF($RK157:$RN157,"Maior")+3*COUNTIF($RK157:$RN157,"Muito Maior")</f>
        <v/>
      </c>
      <c r="QH157" s="161">
        <f>IF($NJ157=0,0,CHOOSE(1+INDEX($AC$2:$AC$11,$NJ157),0,$QF157,$QG157,$QF157+$QG157))</f>
        <v/>
      </c>
      <c r="QI157" s="161">
        <f>IF($NJ157=0,0,CHOOSE(1+INDEX($AD$2:$AD$11,$NJ157),0,$QF157,$QG157,$QF157+$QG157))</f>
        <v/>
      </c>
      <c r="QJ157" s="161">
        <f>IF(OR($ND157=0,$NJ157=0),"",INDEX($AI$2:$AN$41,($NJ157-1)*4+IF($MS157=0,1,IF($MS157&lt;=5,2,IF($MS157=6,3,4))),1+MIN(5,$QH157))&amp;INDEX($AO$2:$AT$41,($NJ157-1)*4+IF($MS157=0,1,IF($MS157&lt;=5,2,IF($MS157=6,3,4))),1+MIN(5,$QI157))&amp;IF(INDEX($AE$2:$AE$11,$NJ157)=1,IF(COUNTIF($RK157:$RN157,"Mais Um")&gt;0," · +"&amp;COUNTIF($RK157:$RN157,"Mais Um")&amp;IF(COUNTIF($RK157:$RN157,"Mais Um")&gt;1," alvos"," alvo"),"")&amp;IF(COUNTIF($RK157:$RN157,"Rajada")&gt;0,IF($MS157=0,"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A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c r="JY1" s="172" t="inlineStr">
        <is>
          <t>erro básico · parte 1</t>
        </is>
      </c>
      <c r="JZ1" s="172" t="inlineStr">
        <is>
          <t>erro básico · parte 2</t>
        </is>
      </c>
      <c r="KA1" s="172" t="inlineStr">
        <is>
          <t>erro básico · parte 3</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TEXTJOIN(" · ",TRUE,JY2:KA2)</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t="inlineStr">
        <is>
          <t>Cortante</t>
        </is>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amaldiçoada","'DADOS_CUSTOM'!$CM$2:$CM$160","'DADOS_CUSTOM'!$CM$2:$CM$160"))&lt;&gt;"")),"")</f>
        <v/>
      </c>
      <c r="JY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f>
        <v/>
      </c>
      <c r="JZ2" s="172">
        <f>IF(AND($B2="",$C2="",LEN(TEXTJOIN("",TRUE,E2:R2))=0),"",TEXTJOIN(" · ",TRUE,IF(AND($J2&lt;&gt;"",SWITCH($B2,"Origem","BASE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f>
        <v/>
      </c>
      <c r="KA2" s="172">
        <f>IF(AND($B2="",$C2="",LEN(TEXTJOIN("",TRUE,E2:R2))=0),"",TEXTJOIN(" · ",TRUE,IF(AND($B2="Marcante",OR($E2="")),"Preencha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TEXTJOIN(" · ",TRUE,JY3:KA3)</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t="inlineStr">
        <is>
          <t>Perfurante</t>
        </is>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c r="JY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f>
        <v/>
      </c>
      <c r="JZ3" s="172">
        <f>IF(AND($B3="",$C3="",LEN(TEXTJOIN("",TRUE,E3:R3))=0),"",TEXTJOIN(" · ",TRUE,IF(AND($J3&lt;&gt;"",SWITCH($B3,"Origem","BASE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f>
        <v/>
      </c>
      <c r="KA3" s="172">
        <f>IF(AND($B3="",$C3="",LEN(TEXTJOIN("",TRUE,E3:R3))=0),"",TEXTJOIN(" · ",TRUE,IF(AND($B3="Marcante",OR($E3="")),"Preencha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TEXTJOIN(" · ",TRUE,JY4:KA4)</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t="inlineStr">
        <is>
          <t>Concussão</t>
        </is>
      </c>
      <c r="CI4" s="172" t="inlineStr">
        <is>
          <t>Fineza</t>
        </is>
      </c>
      <c r="CJ4" s="172" t="inlineStr">
        <is>
          <t>Grau 3</t>
        </is>
      </c>
      <c r="CK4" s="172" t="inlineStr">
        <is>
          <t>Besta de Uma Mão</t>
        </is>
      </c>
      <c r="CL4" s="172" t="inlineStr">
        <is>
          <t>Coexistência</t>
        </is>
      </c>
      <c r="CR4" s="172">
        <f>IF(DADOS!$CZ$34&gt;=DADOS!$CC$6,DADOS!$BX$6,"")</f>
        <v/>
      </c>
      <c r="CS4" s="172" t="inlineStr">
        <is>
          <t>Descendente</t>
        </is>
      </c>
      <c r="JY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f>
        <v/>
      </c>
      <c r="JZ4" s="172">
        <f>IF(AND($B4="",$C4="",LEN(TEXTJOIN("",TRUE,E4:R4))=0),"",TEXTJOIN(" · ",TRUE,IF(AND($J4&lt;&gt;"",SWITCH($B4,"Origem","BASE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f>
        <v/>
      </c>
      <c r="KA4" s="172">
        <f>IF(AND($B4="",$C4="",LEN(TEXTJOIN("",TRUE,E4:R4))=0),"",TEXTJOIN(" · ",TRUE,IF(AND($B4="Marcante",OR($E4="")),"Preencha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TEXTJOIN(" · ",TRUE,JY5:KA5)</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t="inlineStr">
        <is>
          <t>Fogo</t>
        </is>
      </c>
      <c r="CI5" s="172" t="inlineStr">
        <is>
          <t>Versátil</t>
        </is>
      </c>
      <c r="CJ5" s="172" t="inlineStr">
        <is>
          <t>Grau 2</t>
        </is>
      </c>
      <c r="CK5" s="172" t="inlineStr">
        <is>
          <t>Bō</t>
        </is>
      </c>
      <c r="CL5" s="172" t="inlineStr">
        <is>
          <t>Conflito</t>
        </is>
      </c>
      <c r="CR5" s="172">
        <f>IF(DADOS!$CZ$34&gt;=DADOS!$CC$7,DADOS!$BX$7,"")</f>
        <v/>
      </c>
      <c r="CS5" s="172" t="inlineStr">
        <is>
          <t>Encarnado</t>
        </is>
      </c>
      <c r="JY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f>
        <v/>
      </c>
      <c r="JZ5" s="172">
        <f>IF(AND($B5="",$C5="",LEN(TEXTJOIN("",TRUE,E5:R5))=0),"",TEXTJOIN(" · ",TRUE,IF(AND($J5&lt;&gt;"",SWITCH($B5,"Origem","BASE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f>
        <v/>
      </c>
      <c r="KA5" s="172">
        <f>IF(AND($B5="",$C5="",LEN(TEXTJOIN("",TRUE,E5:R5))=0),"",TEXTJOIN(" · ",TRUE,IF(AND($B5="Marcante",OR($E5="")),"Preencha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TEXTJOIN(" · ",TRUE,JY6:KA6)</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t="inlineStr">
        <is>
          <t>Frio</t>
        </is>
      </c>
      <c r="CI6" s="172" t="inlineStr">
        <is>
          <t>Par</t>
        </is>
      </c>
      <c r="CJ6" s="172" t="inlineStr">
        <is>
          <t>Grau 1</t>
        </is>
      </c>
      <c r="CK6" s="172" t="inlineStr">
        <is>
          <t>Canivete</t>
        </is>
      </c>
      <c r="CL6" s="172" t="inlineStr">
        <is>
          <t>Zenin</t>
        </is>
      </c>
      <c r="CR6" s="172">
        <f>IF(DADOS!$CZ$34&gt;=DADOS!$CC$8,DADOS!$BX$8,"")</f>
        <v/>
      </c>
      <c r="CS6" s="172" t="inlineStr">
        <is>
          <t>Híbrido</t>
        </is>
      </c>
      <c r="JY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f>
        <v/>
      </c>
      <c r="JZ6" s="172">
        <f>IF(AND($B6="",$C6="",LEN(TEXTJOIN("",TRUE,E6:R6))=0),"",TEXTJOIN(" · ",TRUE,IF(AND($J6&lt;&gt;"",SWITCH($B6,"Origem","BASE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f>
        <v/>
      </c>
      <c r="KA6" s="172">
        <f>IF(AND($B6="",$C6="",LEN(TEXTJOIN("",TRUE,E6:R6))=0),"",TEXTJOIN(" · ",TRUE,IF(AND($B6="Marcante",OR($E6="")),"Preencha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TEXTJOIN(" · ",TRUE,JY7:KA7)</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t="inlineStr">
        <is>
          <t>Elétrico</t>
        </is>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c r="JY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f>
        <v/>
      </c>
      <c r="JZ7" s="172">
        <f>IF(AND($B7="",$C7="",LEN(TEXTJOIN("",TRUE,E7:R7))=0),"",TEXTJOIN(" · ",TRUE,IF(AND($J7&lt;&gt;"",SWITCH($B7,"Origem","BASE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f>
        <v/>
      </c>
      <c r="KA7" s="172">
        <f>IF(AND($B7="",$C7="",LEN(TEXTJOIN("",TRUE,E7:R7))=0),"",TEXTJOIN(" · ",TRUE,IF(AND($B7="Marcante",OR($E7="")),"Preencha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TEXTJOIN(" · ",TRUE,JY8:KA8)</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t="inlineStr">
        <is>
          <t>Ácido</t>
        </is>
      </c>
      <c r="CI8" s="172" t="inlineStr">
        <is>
          <t>Longo Alcance</t>
        </is>
      </c>
      <c r="CK8" s="172" t="inlineStr">
        <is>
          <t>Chakram</t>
        </is>
      </c>
      <c r="CL8" s="172" t="inlineStr">
        <is>
          <t>Gojo</t>
        </is>
      </c>
      <c r="CR8" s="172">
        <f>IF(DADOS!$CZ$34&gt;=DADOS!$CC$10,DADOS!$BX$10,"")</f>
        <v/>
      </c>
      <c r="CS8" s="172" t="inlineStr">
        <is>
          <t>Latente · Sem Técnica</t>
        </is>
      </c>
      <c r="JY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f>
        <v/>
      </c>
      <c r="JZ8" s="172">
        <f>IF(AND($B8="",$C8="",LEN(TEXTJOIN("",TRUE,E8:R8))=0),"",TEXTJOIN(" · ",TRUE,IF(AND($J8&lt;&gt;"",SWITCH($B8,"Origem","BASE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f>
        <v/>
      </c>
      <c r="KA8" s="172">
        <f>IF(AND($B8="",$C8="",LEN(TEXTJOIN("",TRUE,E8:R8))=0),"",TEXTJOIN(" · ",TRUE,IF(AND($B8="Marcante",OR($E8="")),"Preencha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TEXTJOIN(" · ",TRUE,JY9:KA9)</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t="inlineStr">
        <is>
          <t>Trovejante</t>
        </is>
      </c>
      <c r="CI9" s="172" t="inlineStr">
        <is>
          <t>Duas mãos</t>
        </is>
      </c>
      <c r="CK9" s="172" t="inlineStr">
        <is>
          <t>Chicote</t>
        </is>
      </c>
      <c r="CL9" s="172" t="inlineStr">
        <is>
          <t>Inumaki</t>
        </is>
      </c>
      <c r="CS9" s="172" t="inlineStr">
        <is>
          <t>Receptáculo · Sem Técnica</t>
        </is>
      </c>
      <c r="JY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f>
        <v/>
      </c>
      <c r="JZ9" s="172">
        <f>IF(AND($B9="",$C9="",LEN(TEXTJOIN("",TRUE,E9:R9))=0),"",TEXTJOIN(" · ",TRUE,IF(AND($J9&lt;&gt;"",SWITCH($B9,"Origem","BASE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f>
        <v/>
      </c>
      <c r="KA9" s="172">
        <f>IF(AND($B9="",$C9="",LEN(TEXTJOIN("",TRUE,E9:R9))=0),"",TEXTJOIN(" · ",TRUE,IF(AND($B9="Marcante",OR($E9="")),"Preencha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TEXTJOIN(" · ",TRUE,JY10:KA10)</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t="inlineStr">
        <is>
          <t>Veneno</t>
        </is>
      </c>
      <c r="CI10" s="172" t="inlineStr">
        <is>
          <t>Vestida</t>
        </is>
      </c>
      <c r="CK10" s="172" t="inlineStr">
        <is>
          <t>Corrente</t>
        </is>
      </c>
      <c r="CL10" s="172" t="inlineStr">
        <is>
          <t>Duas Vidas</t>
        </is>
      </c>
      <c r="CS10" s="172" t="inlineStr">
        <is>
          <t>Descendente · Sem Técnica</t>
        </is>
      </c>
      <c r="JY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f>
        <v/>
      </c>
      <c r="JZ10" s="172">
        <f>IF(AND($B10="",$C10="",LEN(TEXTJOIN("",TRUE,E10:R10))=0),"",TEXTJOIN(" · ",TRUE,IF(AND($J10&lt;&gt;"",SWITCH($B10,"Origem","BASE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f>
        <v/>
      </c>
      <c r="KA10" s="172">
        <f>IF(AND($B10="",$C10="",LEN(TEXTJOIN("",TRUE,E10:R10))=0),"",TEXTJOIN(" · ",TRUE,IF(AND($B10="Origem",OR($E10="",$F10="",$G10="",$H10="",$I10="")),"Preencha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TEXTJOIN(" · ",TRUE,JY11:KA11)</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t="inlineStr">
        <is>
          <t>Radiante</t>
        </is>
      </c>
      <c r="CI11" s="172" t="inlineStr">
        <is>
          <t>Emaranha</t>
        </is>
      </c>
      <c r="CK11" s="172" t="inlineStr">
        <is>
          <t>Daikyū</t>
        </is>
      </c>
      <c r="CL11" s="172" t="inlineStr">
        <is>
          <t>Regeneração Orgânica</t>
        </is>
      </c>
      <c r="CS11" s="172" t="inlineStr">
        <is>
          <t>Encarnado · Sem Técnica</t>
        </is>
      </c>
      <c r="JY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f>
        <v/>
      </c>
      <c r="JZ11" s="172">
        <f>IF(AND($B11="",$C11="",LEN(TEXTJOIN("",TRUE,E11:R11))=0),"",TEXTJOIN(" · ",TRUE,IF(AND($J11&lt;&gt;"",SWITCH($B11,"Origem","BASE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f>
        <v/>
      </c>
      <c r="KA11" s="172">
        <f>IF(AND($B11="",$C11="",LEN(TEXTJOIN("",TRUE,E11:R11))=0),"",TEXTJOIN(" · ",TRUE,IF(AND($B11="Origem",OR($E11="",$F11="",$G11="",$H11="",$I11="")),"Preencha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TEXTJOIN(" · ",TRUE,JY12:KA12)</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t="inlineStr">
        <is>
          <t>Necrótico</t>
        </is>
      </c>
      <c r="CI12" s="172" t="inlineStr">
        <is>
          <t>Rompe</t>
        </is>
      </c>
      <c r="CK12" s="172" t="inlineStr">
        <is>
          <t>Espada Longa</t>
        </is>
      </c>
      <c r="CL12" s="172" t="inlineStr">
        <is>
          <t>Existência Artificial</t>
        </is>
      </c>
      <c r="CS12" s="172" t="inlineStr">
        <is>
          <t>Híbrido · Sem Técnica</t>
        </is>
      </c>
      <c r="JY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f>
        <v/>
      </c>
      <c r="JZ12" s="172">
        <f>IF(AND($B12="",$C12="",LEN(TEXTJOIN("",TRUE,E12:R12))=0),"",TEXTJOIN(" · ",TRUE,IF(AND($J12&lt;&gt;"",SWITCH($B12,"Origem","BASE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f>
        <v/>
      </c>
      <c r="KA12" s="172">
        <f>IF(AND($B12="",$C12="",LEN(TEXTJOIN("",TRUE,E12:R12))=0),"",TEXTJOIN(" · ",TRUE,IF(AND($B12="Origem",OR($E12="",$F12="",$G12="",$H12="",$I12="")),"Preencha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TEXTJOIN(" · ",TRUE,JY13:KA13)</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t="inlineStr">
        <is>
          <t>Psíquico</t>
        </is>
      </c>
      <c r="CI13" s="172" t="inlineStr">
        <is>
          <t>Talha</t>
        </is>
      </c>
      <c r="CK13" s="172" t="inlineStr">
        <is>
          <t>Espadão</t>
        </is>
      </c>
      <c r="CL13" s="172" t="inlineStr">
        <is>
          <t>Ataque sem Prenúncio</t>
        </is>
      </c>
      <c r="CS13" s="172" t="inlineStr">
        <is>
          <t>Corpo Amaldiçoado</t>
        </is>
      </c>
      <c r="JY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f>
        <v/>
      </c>
      <c r="JZ13" s="172">
        <f>IF(AND($B13="",$C13="",LEN(TEXTJOIN("",TRUE,E13:R13))=0),"",TEXTJOIN(" · ",TRUE,IF(AND($J13&lt;&gt;"",SWITCH($B13,"Origem","BASE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f>
        <v/>
      </c>
      <c r="KA13" s="172">
        <f>IF(AND($B13="",$C13="",LEN(TEXTJOIN("",TRUE,E13:R13))=0),"",TEXTJOIN(" · ",TRUE,IF(AND($B13="Origem",OR($E13="",$F13="",$G13="",$H13="",$I13="")),"Preencha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TEXTJOIN(" · ",TRUE,JY14:KA14)</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t="inlineStr">
        <is>
          <t>Energia Reversa</t>
        </is>
      </c>
      <c r="CI14" s="172" t="inlineStr">
        <is>
          <t>Oculta</t>
        </is>
      </c>
      <c r="CK14" s="172" t="inlineStr">
        <is>
          <t>Espingarda</t>
        </is>
      </c>
      <c r="CL14" s="172" t="inlineStr">
        <is>
          <t>Corpo Debilitado</t>
        </is>
      </c>
      <c r="CS14" s="172" t="inlineStr">
        <is>
          <t>Restrição Celestial · Sem Energia</t>
        </is>
      </c>
      <c r="JY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f>
        <v/>
      </c>
      <c r="JZ14" s="172">
        <f>IF(AND($B14="",$C14="",LEN(TEXTJOIN("",TRUE,E14:R14))=0),"",TEXTJOIN(" · ",TRUE,IF(AND($J14&lt;&gt;"",SWITCH($B14,"Origem","BASE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f>
        <v/>
      </c>
      <c r="KA14" s="172">
        <f>IF(AND($B14="",$C14="",LEN(TEXTJOIN("",TRUE,E14:R14))=0),"",TEXTJOIN(" · ",TRUE,IF(AND($B14="Origem",OR($E14="",$F14="",$G14="",$H14="",$I14="")),"Preencha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TEXTJOIN(" · ",TRUE,JY15:KA15)</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t="inlineStr">
        <is>
          <t>Força</t>
        </is>
      </c>
      <c r="CI15" s="172" t="inlineStr">
        <is>
          <t>Discreta</t>
        </is>
      </c>
      <c r="CK15" s="172" t="inlineStr">
        <is>
          <t>Faca</t>
        </is>
      </c>
      <c r="CL15" s="172" t="inlineStr">
        <is>
          <t>Corpo Quebradiço</t>
        </is>
      </c>
      <c r="CS15" s="172">
        <f>IF(AND($B2="Origem",$T2=TRUE),$C2,"")</f>
        <v/>
      </c>
      <c r="JY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f>
        <v/>
      </c>
      <c r="JZ15" s="172">
        <f>IF(AND($B15="",$C15="",LEN(TEXTJOIN("",TRUE,E15:R15))=0),"",TEXTJOIN(" · ",TRUE,IF(AND($J15&lt;&gt;"",SWITCH($B15,"Origem","BASE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f>
        <v/>
      </c>
      <c r="KA15" s="172">
        <f>IF(AND($B15="",$C15="",LEN(TEXTJOIN("",TRUE,E15:R15))=0),"",TEXTJOIN(" · ",TRUE,IF(AND($B15="Origem",OR($E15="",$F15="",$G15="",$H15="",$I15="")),"Preencha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TEXTJOIN(" · ",TRUE,JY16:KA16)</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t="inlineStr">
        <is>
          <t>Alma</t>
        </is>
      </c>
      <c r="CI16" s="172" t="inlineStr">
        <is>
          <t>Munição</t>
        </is>
      </c>
      <c r="CK16" s="172" t="inlineStr">
        <is>
          <t>Foice</t>
        </is>
      </c>
      <c r="CL16" s="172" t="inlineStr">
        <is>
          <t>Corpo Exaurido</t>
        </is>
      </c>
      <c r="CS16" s="172">
        <f>IF(AND($B3="Origem",$T3=TRUE),$C3,"")</f>
        <v/>
      </c>
      <c r="JY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f>
        <v/>
      </c>
      <c r="JZ16" s="172">
        <f>IF(AND($B16="",$C16="",LEN(TEXTJOIN("",TRUE,E16:R16))=0),"",TEXTJOIN(" · ",TRUE,IF(AND($J16&lt;&gt;"",SWITCH($B16,"Origem","BASE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f>
        <v/>
      </c>
      <c r="KA16" s="172">
        <f>IF(AND($B16="",$C16="",LEN(TEXTJOIN("",TRUE,E16:R16))=0),"",TEXTJOIN(" · ",TRUE,IF(AND($B16="Origem",OR($E16="",$F16="",$G16="",$H16="",$I16="")),"Preencha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TEXTJOIN(" · ",TRUE,JY17:KA17)</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I17" s="172" t="inlineStr">
        <is>
          <t>Volumosa</t>
        </is>
      </c>
      <c r="CK17" s="172" t="inlineStr">
        <is>
          <t>Hankyū</t>
        </is>
      </c>
      <c r="CL17" s="172">
        <f>IF(OR('CONFIGURAÇÃO'!$J$11="Marcante"),'CONFIGURAÇÃO'!$J$13,"")</f>
        <v/>
      </c>
      <c r="CS17" s="172">
        <f>IF(AND($B4="Origem",$T4=TRUE),$C4,"")</f>
        <v/>
      </c>
      <c r="JY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f>
        <v/>
      </c>
      <c r="JZ17" s="172">
        <f>IF(AND($B17="",$C17="",LEN(TEXTJOIN("",TRUE,E17:R17))=0),"",TEXTJOIN(" · ",TRUE,IF(AND($J17&lt;&gt;"",SWITCH($B17,"Origem","BASE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f>
        <v/>
      </c>
      <c r="KA17" s="172">
        <f>IF(AND($B17="",$C17="",LEN(TEXTJOIN("",TRUE,E17:R17))=0),"",TEXTJOIN(" · ",TRUE,IF(AND($B17="Origem",OR($E17="",$F17="",$G17="",$H17="",$I17="")),"Preencha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TEXTJOIN(" · ",TRUE,JY18:KA18)</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I18" s="172" t="inlineStr">
        <is>
          <t>Embainhada</t>
        </is>
      </c>
      <c r="CK18" s="172" t="inlineStr">
        <is>
          <t>Kama</t>
        </is>
      </c>
      <c r="CL18" s="172">
        <f>IF(OR('CONFIGURAÇÃO'!$J$40="Marcante"),'CONFIGURAÇÃO'!$J$42,"")</f>
        <v/>
      </c>
      <c r="CS18" s="172">
        <f>IF(AND($B5="Origem",$T5=TRUE),$C5,"")</f>
        <v/>
      </c>
      <c r="JY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f>
        <v/>
      </c>
      <c r="JZ18" s="172">
        <f>IF(AND($B18="",$C18="",LEN(TEXTJOIN("",TRUE,E18:R18))=0),"",TEXTJOIN(" · ",TRUE,IF(AND($J18&lt;&gt;"",SWITCH($B18,"Origem","BASE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f>
        <v/>
      </c>
      <c r="KA18" s="172">
        <f>IF(AND($B18="",$C18="",LEN(TEXTJOIN("",TRUE,E18:R18))=0),"",TEXTJOIN(" · ",TRUE,IF(AND($B18="Origem",OR($E18="",$F18="",$G18="",$H18="",$I18="")),"Preencha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TEXTJOIN(" · ",TRUE,JY19:KA19)</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K19" s="172" t="inlineStr">
        <is>
          <t>Kanabō</t>
        </is>
      </c>
      <c r="CL19" s="172">
        <f>IF(OR('CONFIGURAÇÃO'!$J$69="Marcante"),'CONFIGURAÇÃO'!$J$71,"")</f>
        <v/>
      </c>
      <c r="CS19" s="172">
        <f>IF(AND($B6="Origem",$T6=TRUE),$C6,"")</f>
        <v/>
      </c>
      <c r="JY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f>
        <v/>
      </c>
      <c r="JZ19" s="172">
        <f>IF(AND($B19="",$C19="",LEN(TEXTJOIN("",TRUE,E19:R19))=0),"",TEXTJOIN(" · ",TRUE,IF(AND($J19&lt;&gt;"",SWITCH($B19,"Origem","BASE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f>
        <v/>
      </c>
      <c r="KA19" s="172">
        <f>IF(AND($B19="",$C19="",LEN(TEXTJOIN("",TRUE,E19:R19))=0),"",TEXTJOIN(" · ",TRUE,IF(AND($B19="Origem",OR($E19="",$F19="",$G19="",$H19="",$I19="")),"Preencha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TEXTJOIN(" · ",TRUE,JY20:KA20)</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K20" s="172" t="inlineStr">
        <is>
          <t>Katana</t>
        </is>
      </c>
      <c r="CL20" s="172">
        <f>IF(OR('CONFIGURAÇÃO'!$J$98="Marcante"),'CONFIGURAÇÃO'!$J$100,"")</f>
        <v/>
      </c>
      <c r="CS20" s="172">
        <f>IF(AND($B7="Origem",$T7=TRUE),$C7,"")</f>
        <v/>
      </c>
      <c r="JY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f>
        <v/>
      </c>
      <c r="JZ20" s="172">
        <f>IF(AND($B20="",$C20="",LEN(TEXTJOIN("",TRUE,E20:R20))=0),"",TEXTJOIN(" · ",TRUE,IF(AND($J20&lt;&gt;"",SWITCH($B20,"Origem","BASE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f>
        <v/>
      </c>
      <c r="KA20" s="172">
        <f>IF(AND($B20="",$C20="",LEN(TEXTJOIN("",TRUE,E20:R20))=0),"",TEXTJOIN(" · ",TRUE,IF(AND($B20="Origem",OR($E20="",$F20="",$G20="",$H20="",$I20="")),"Preencha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TEXTJOIN(" · ",TRUE,JY21:KA21)</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K21" s="172" t="inlineStr">
        <is>
          <t>Kunai</t>
        </is>
      </c>
      <c r="CL21" s="172">
        <f>IF(OR('CONFIGURAÇÃO'!$J$127="Marcante"),'CONFIGURAÇÃO'!$J$129,"")</f>
        <v/>
      </c>
      <c r="CS21" s="172">
        <f>IF(AND($B8="Origem",$T8=TRUE),$C8,"")</f>
        <v/>
      </c>
      <c r="JY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f>
        <v/>
      </c>
      <c r="JZ21" s="172">
        <f>IF(AND($B21="",$C21="",LEN(TEXTJOIN("",TRUE,E21:R21))=0),"",TEXTJOIN(" · ",TRUE,IF(AND($J21&lt;&gt;"",SWITCH($B21,"Origem","BASE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f>
        <v/>
      </c>
      <c r="KA21" s="172">
        <f>IF(AND($B21="",$C21="",LEN(TEXTJOIN("",TRUE,E21:R21))=0),"",TEXTJOIN(" · ",TRUE,IF(AND($B21="Origem",OR($E21="",$F21="",$G21="",$H21="",$I21="")),"Preencha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TEXTJOIN(" · ",TRUE,JY22:KA22)</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K22" s="172" t="inlineStr">
        <is>
          <t>Kusarigama</t>
        </is>
      </c>
      <c r="CL22" s="172">
        <f>IF(OR('CONFIGURAÇÃO'!$J$156="Marcante"),'CONFIGURAÇÃO'!$J$158,"")</f>
        <v/>
      </c>
      <c r="CS22" s="172">
        <f>IF(AND($B9="Origem",$T9=TRUE),$C9,"")</f>
        <v/>
      </c>
      <c r="JY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f>
        <v/>
      </c>
      <c r="JZ22" s="172">
        <f>IF(AND($B22="",$C22="",LEN(TEXTJOIN("",TRUE,E22:R22))=0),"",TEXTJOIN(" · ",TRUE,IF(AND($J22&lt;&gt;"",SWITCH($B22,"Origem","BASE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f>
        <v/>
      </c>
      <c r="KA22" s="172">
        <f>IF(AND($B22="",$C22="",LEN(TEXTJOIN("",TRUE,E22:R22))=0),"",TEXTJOIN(" · ",TRUE,IF(AND($B22="Origem",OR($E22="",$F22="",$G22="",$H22="",$I22="")),"Preencha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TEXTJOIN(" · ",TRUE,JY23:KA23)</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K23" s="172" t="inlineStr">
        <is>
          <t>Lança</t>
        </is>
      </c>
      <c r="CL23" s="172">
        <f>IF(OR('CONFIGURAÇÃO'!$J$185="Marcante"),'CONFIGURAÇÃO'!$J$187,"")</f>
        <v/>
      </c>
      <c r="CS23" s="172">
        <f>IF(AND($B10="Origem",$T10=TRUE),$C10,"")</f>
        <v/>
      </c>
      <c r="JY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f>
        <v/>
      </c>
      <c r="JZ23" s="172">
        <f>IF(AND($B23="",$C23="",LEN(TEXTJOIN("",TRUE,E23:R23))=0),"",TEXTJOIN(" · ",TRUE,IF(AND($J23&lt;&gt;"",SWITCH($B23,"Origem","BASE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f>
        <v/>
      </c>
      <c r="KA23" s="172">
        <f>IF(AND($B23="",$C23="",LEN(TEXTJOIN("",TRUE,E23:R23))=0),"",TEXTJOIN(" · ",TRUE,IF(AND($B23="Origem",OR($E23="",$F23="",$G23="",$H23="",$I23="")),"Preencha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TEXTJOIN(" · ",TRUE,JY24:KA24)</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K24" s="172" t="inlineStr">
        <is>
          <t>Machadinha</t>
        </is>
      </c>
      <c r="CL24" s="172">
        <f>IF(OR('CONFIGURAÇÃO'!$J$214="Marcante"),'CONFIGURAÇÃO'!$J$216,"")</f>
        <v/>
      </c>
      <c r="CS24" s="172">
        <f>IF(AND($B11="Origem",$T11=TRUE),$C11,"")</f>
        <v/>
      </c>
      <c r="JY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f>
        <v/>
      </c>
      <c r="JZ24" s="172">
        <f>IF(AND($B24="",$C24="",LEN(TEXTJOIN("",TRUE,E24:R24))=0),"",TEXTJOIN(" · ",TRUE,IF(AND($J24&lt;&gt;"",SWITCH($B24,"Origem","BASE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f>
        <v/>
      </c>
      <c r="KA24" s="172">
        <f>IF(AND($B24="",$C24="",LEN(TEXTJOIN("",TRUE,E24:R24))=0),"",TEXTJOIN(" · ",TRUE,IF(AND($B24="Origem",OR($E24="",$F24="",$G24="",$H24="",$I24="")),"Preencha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TEXTJOIN(" · ",TRUE,JY25:KA25)</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K25" s="172" t="inlineStr">
        <is>
          <t>Machado</t>
        </is>
      </c>
      <c r="CL25" s="172">
        <f>IF(OR('CONFIGURAÇÃO'!$J$243="Marcante"),'CONFIGURAÇÃO'!$J$245,"")</f>
        <v/>
      </c>
      <c r="CS25" s="172">
        <f>IF(AND($B12="Origem",$T12=TRUE),$C12,"")</f>
        <v/>
      </c>
      <c r="JY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f>
        <v/>
      </c>
      <c r="JZ25" s="172">
        <f>IF(AND($B25="",$C25="",LEN(TEXTJOIN("",TRUE,E25:R25))=0),"",TEXTJOIN(" · ",TRUE,IF(AND($J25&lt;&gt;"",SWITCH($B25,"Origem","BASE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f>
        <v/>
      </c>
      <c r="KA25" s="172">
        <f>IF(AND($B25="",$C25="",LEN(TEXTJOIN("",TRUE,E25:R25))=0),"",TEXTJOIN(" · ",TRUE,IF(AND($B25="Origem",OR($E25="",$F25="",$G25="",$H25="",$I25="")),"Preencha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TEXTJOIN(" · ",TRUE,JY26:KA26)</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K26" s="172" t="inlineStr">
        <is>
          <t>Machado de Guerra</t>
        </is>
      </c>
      <c r="CL26" s="172">
        <f>IF(OR('CONFIGURAÇÃO'!$J$272="Marcante"),'CONFIGURAÇÃO'!$J$274,"")</f>
        <v/>
      </c>
      <c r="CS26" s="172">
        <f>IF(AND($B13="Origem",$T13=TRUE),$C13,"")</f>
        <v/>
      </c>
      <c r="JY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f>
        <v/>
      </c>
      <c r="JZ26" s="172">
        <f>IF(AND($B26="",$C26="",LEN(TEXTJOIN("",TRUE,E26:R26))=0),"",TEXTJOIN(" · ",TRUE,IF(AND($J26&lt;&gt;"",SWITCH($B26,"Origem","BASE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f>
        <v/>
      </c>
      <c r="KA26" s="172">
        <f>IF(AND($B26="",$C26="",LEN(TEXTJOIN("",TRUE,E26:R26))=0),"",TEXTJOIN(" · ",TRUE,IF(AND($B26="Origem",OR($E26="",$F26="",$G26="",$H26="",$I26="")),"Preencha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1731"/>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6" t="inlineStr">
        <is>
          <t>INVOCAÇÕES · FAMÍLIAS</t>
        </is>
      </c>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5" t="inlineStr">
        <is>
          <t>Autonomia é escolhida em cada entidade. Em branco usa o sistema. Não autônoma: ganho previsto para o Guia de Criação.</t>
        </is>
      </c>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7" t="inlineStr">
        <is>
          <t>REGRA</t>
        </is>
      </c>
      <c r="C138" s="178" t="n"/>
      <c r="D138" s="179" t="n"/>
      <c r="E138" s="177" t="inlineStr">
        <is>
          <t>SISTEMA</t>
        </is>
      </c>
      <c r="F138" s="177" t="inlineStr">
        <is>
          <t>CAMPANHA</t>
        </is>
      </c>
      <c r="G138" s="177" t="inlineStr">
        <is>
          <t>EM USO</t>
        </is>
      </c>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81" t="inlineStr">
        <is>
          <t>Abertas · Autônoma · padrão</t>
        </is>
      </c>
      <c r="C139" s="178" t="n"/>
      <c r="D139" s="179" t="n"/>
      <c r="E139" s="182" t="n">
        <v>3</v>
      </c>
      <c r="F139" s="182" t="n"/>
      <c r="G139" s="182">
        <f>IF(ISBLANK(F139),E139,IF(IFERROR(AND(ISNUMBER(F139),F139&gt;=0,F139&lt;=9,INT(F139)=F139),FALSE),F139,NA()))</f>
        <v/>
      </c>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81" t="inlineStr">
        <is>
          <t>Livres · Autônoma · padrão</t>
        </is>
      </c>
      <c r="C140" s="178" t="n"/>
      <c r="D140" s="179" t="n"/>
      <c r="E140" s="182" t="n">
        <v>1</v>
      </c>
      <c r="F140" s="182" t="n"/>
      <c r="G140" s="182">
        <f>IF(ISBLANK(F140),E140,IF(IFERROR(AND(ISNUMBER(F140),F140&gt;=0,F140&lt;=9,INT(F140)=F140),FALSE),F140,NA()))</f>
        <v/>
      </c>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81" t="inlineStr">
        <is>
          <t>Abertas · Parceria / Múltiplas</t>
        </is>
      </c>
      <c r="C141" s="178" t="n"/>
      <c r="D141" s="179" t="n"/>
      <c r="E141" s="182" t="n">
        <v>4</v>
      </c>
      <c r="F141" s="182" t="n"/>
      <c r="G141" s="182">
        <f>IF(ISBLANK(F141),E141,IF(IFERROR(AND(ISNUMBER(F141),F141&gt;=0,F141&lt;=9,INT(F141)=F141),FALSE),F141,NA()))</f>
        <v/>
      </c>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81" t="inlineStr">
        <is>
          <t>Livres · Parceria / Múltiplas</t>
        </is>
      </c>
      <c r="C142" s="178" t="n"/>
      <c r="D142" s="179" t="n"/>
      <c r="E142" s="182" t="n">
        <v>1</v>
      </c>
      <c r="F142" s="182" t="n"/>
      <c r="G142" s="182">
        <f>IF(ISBLANK(F142),E142,IF(IFERROR(AND(ISNUMBER(F142),F142&gt;=0,F142&lt;=9,INT(F142)=F142),FALSE),F142,NA()))</f>
        <v/>
      </c>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81" t="inlineStr">
        <is>
          <t>Abertas · Invocação Principal</t>
        </is>
      </c>
      <c r="C143" s="178" t="n"/>
      <c r="D143" s="179" t="n"/>
      <c r="E143" s="182" t="n">
        <v>5</v>
      </c>
      <c r="F143" s="182" t="n"/>
      <c r="G143" s="182">
        <f>IF(ISBLANK(F143),E143,IF(IFERROR(AND(ISNUMBER(F143),F143&gt;=0,F143&lt;=9,INT(F143)=F143),FALSE),F143,NA()))</f>
        <v/>
      </c>
      <c r="H143" s="173" t="n"/>
      <c r="I143" s="173" t="n"/>
      <c r="J143" s="177" t="inlineStr">
        <is>
          <t>EFEITO · DESCRIÇÃO</t>
        </is>
      </c>
      <c r="K143" s="178" t="n"/>
      <c r="L143" s="178" t="n"/>
      <c r="M143" s="178" t="n"/>
      <c r="N143" s="178" t="n"/>
      <c r="O143" s="179" t="n"/>
      <c r="P143" s="173" t="n"/>
    </row>
    <row r="144" ht="18.75" customHeight="1">
      <c r="A144" s="173" t="n"/>
      <c r="B144" s="181" t="inlineStr">
        <is>
          <t>Livres · Invocação Principal</t>
        </is>
      </c>
      <c r="C144" s="178" t="n"/>
      <c r="D144" s="179" t="n"/>
      <c r="E144" s="182" t="n">
        <v>2</v>
      </c>
      <c r="F144" s="182" t="n"/>
      <c r="G144" s="182">
        <f>IF(ISBLANK(F144),E144,IF(IFERROR(AND(ISNUMBER(F144),F144&gt;=0,F144&lt;=9,INT(F144)=F144),FALSE),F144,NA()))</f>
        <v/>
      </c>
      <c r="H144" s="173" t="n"/>
      <c r="I144" s="173" t="n"/>
      <c r="J144" s="183" t="n"/>
      <c r="K144" s="184" t="n"/>
      <c r="L144" s="184" t="n"/>
      <c r="M144" s="184" t="n"/>
      <c r="N144" s="184" t="n"/>
      <c r="O144" s="185" t="n"/>
      <c r="P144" s="173" t="n"/>
    </row>
    <row r="145" ht="18.75" customHeight="1">
      <c r="A145" s="173" t="n"/>
      <c r="B145" s="181" t="inlineStr">
        <is>
          <t>Não autônoma · Livres adicionais</t>
        </is>
      </c>
      <c r="C145" s="178" t="n"/>
      <c r="D145" s="179" t="n"/>
      <c r="E145" s="182" t="n">
        <v>1</v>
      </c>
      <c r="F145" s="182" t="n"/>
      <c r="G145" s="182">
        <f>IF(ISBLANK(F145),E145,IF(IFERROR(AND(ISNUMBER(F145),F145&gt;=0,F145&lt;=9,INT(F145)=F145),FALSE),F145,NA()))</f>
        <v/>
      </c>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5" t="inlineStr">
        <is>
          <t>Nove espaços não concedem nove Famílias. Livre conta como aberta. Limites incompatíveis ou acima da capacidade geram aviso na entidade.</t>
        </is>
      </c>
      <c r="H147" s="173" t="n"/>
      <c r="I147" s="173" t="n"/>
      <c r="J147" s="186" t="n"/>
      <c r="O147" s="187" t="n"/>
      <c r="P147" s="173" t="n"/>
    </row>
    <row r="148" ht="18.75" customHeight="1">
      <c r="A148" s="173" t="n"/>
      <c r="H148" s="173" t="n"/>
      <c r="I148" s="173" t="n"/>
      <c r="J148" s="188" t="n"/>
      <c r="K148" s="189" t="n"/>
      <c r="L148" s="189" t="n"/>
      <c r="M148" s="189" t="n"/>
      <c r="N148" s="189" t="n"/>
      <c r="O148" s="190" t="n"/>
      <c r="P148" s="173" t="n"/>
    </row>
    <row r="149" ht="18.75" customHeight="1">
      <c r="A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6" t="inlineStr">
        <is>
          <t>TÉCNICA · FAMÍLIAS</t>
        </is>
      </c>
      <c r="H153" s="173" t="n"/>
      <c r="I153" s="173" t="n"/>
      <c r="J153" s="173" t="n"/>
      <c r="K153" s="173" t="n"/>
      <c r="L153" s="173" t="n"/>
      <c r="M153" s="173" t="n"/>
      <c r="N153" s="173" t="n"/>
      <c r="O153" s="173" t="n"/>
      <c r="P153" s="173" t="n"/>
    </row>
    <row r="154" ht="18.75" customHeight="1">
      <c r="A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7" t="inlineStr">
        <is>
          <t>REGRA</t>
        </is>
      </c>
      <c r="C156" s="178" t="n"/>
      <c r="D156" s="179" t="n"/>
      <c r="E156" s="177" t="inlineStr">
        <is>
          <t>LIVRO</t>
        </is>
      </c>
      <c r="F156" s="177" t="inlineStr">
        <is>
          <t>CAMPANHA</t>
        </is>
      </c>
      <c r="G156" s="177" t="inlineStr">
        <is>
          <t>EM USO</t>
        </is>
      </c>
      <c r="H156" s="173" t="n"/>
      <c r="I156" s="173" t="n"/>
      <c r="J156" s="181" t="n"/>
      <c r="K156" s="178" t="n"/>
      <c r="L156" s="178" t="n"/>
      <c r="M156" s="179" t="n"/>
      <c r="N156" s="180" t="b">
        <v>0</v>
      </c>
      <c r="O156" s="179" t="n"/>
      <c r="P156" s="173" t="n"/>
    </row>
    <row r="157" ht="18.75" customHeight="1">
      <c r="A157" s="173" t="n"/>
      <c r="B157" s="181" t="inlineStr">
        <is>
          <t>Famílias Livres</t>
        </is>
      </c>
      <c r="C157" s="178" t="n"/>
      <c r="D157" s="179" t="n"/>
      <c r="E157" s="182" t="n">
        <v>2</v>
      </c>
      <c r="F157" s="182" t="n"/>
      <c r="G157" s="182">
        <f>IF(ISBLANK(F157),E157,IF(IFERROR(AND(ISNUMBER(F157),F157&gt;=0,INT(F157)=F157),FALSE),F157,NA()))</f>
        <v/>
      </c>
      <c r="H157" s="173" t="n"/>
      <c r="I157" s="173" t="n"/>
      <c r="J157" s="177" t="inlineStr">
        <is>
          <t>NOME</t>
        </is>
      </c>
      <c r="K157" s="178" t="n"/>
      <c r="L157" s="178" t="n"/>
      <c r="M157" s="178" t="n"/>
      <c r="N157" s="178" t="n"/>
      <c r="O157" s="179" t="n"/>
      <c r="P157" s="173" t="n"/>
    </row>
    <row r="158" ht="18.75" customHeight="1">
      <c r="A158" s="173" t="n"/>
      <c r="B158" s="181" t="inlineStr">
        <is>
          <t>Famílias Fechadas</t>
        </is>
      </c>
      <c r="C158" s="178" t="n"/>
      <c r="D158" s="179" t="n"/>
      <c r="E158" s="182" t="n">
        <v>3</v>
      </c>
      <c r="F158" s="182" t="n"/>
      <c r="G158" s="182">
        <f>IF(ISBLANK(F158),E158,IF(IFERROR(AND(ISNUMBER(F158),F158&gt;=0,INT(F158)=F158),FALSE),F158,NA()))</f>
        <v/>
      </c>
      <c r="H158" s="173" t="n"/>
      <c r="I158" s="173" t="n"/>
      <c r="J158" s="181" t="n"/>
      <c r="K158" s="178" t="n"/>
      <c r="L158" s="178" t="n"/>
      <c r="M158" s="178" t="n"/>
      <c r="N158" s="178" t="n"/>
      <c r="O158" s="179" t="n"/>
      <c r="P158" s="173" t="n"/>
    </row>
    <row r="159" ht="18.75" customHeight="1">
      <c r="A159" s="173" t="n"/>
      <c r="B159" s="181" t="inlineStr">
        <is>
          <t>Famílias Neutras</t>
        </is>
      </c>
      <c r="C159" s="178" t="n"/>
      <c r="D159" s="179" t="n"/>
      <c r="E159" s="182" t="n">
        <v>4</v>
      </c>
      <c r="F159" s="181" t="inlineStr">
        <is>
          <t>saldo</t>
        </is>
      </c>
      <c r="G159" s="182">
        <f>G160-G157-G158</f>
        <v/>
      </c>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81" t="inlineStr">
        <is>
          <t>Famílias disponíveis</t>
        </is>
      </c>
      <c r="C160" s="178" t="n"/>
      <c r="D160" s="179" t="n"/>
      <c r="E160" s="182" t="n">
        <v>9</v>
      </c>
      <c r="F160" s="181" t="inlineStr">
        <is>
          <t>catálogo</t>
        </is>
      </c>
      <c r="G160" s="182">
        <f>COUNTIF('DADOS_CRIACAO'!$H$2:$H$20,"?*")</f>
        <v/>
      </c>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5">
        <f>IFERROR(IF(G159&lt;0,"⚠ Livres + Fechadas ultrapassam o catálogo.",""),"⚠ Confira os limites das Famílias.")</f>
        <v/>
      </c>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Mesmos níveis do livro · preenche o grupo 7 da FICHA.</t>
        </is>
      </c>
      <c r="H777" s="173" t="n"/>
      <c r="I777" s="173" t="n"/>
      <c r="J777" s="175" t="inlineStr">
        <is>
          <t>Mesmos níveis do livro · preenche o grupo 7 da FICHA.</t>
        </is>
      </c>
      <c r="P777" s="173" t="n"/>
    </row>
    <row r="778" ht="18.75" customHeight="1">
      <c r="A778" s="173" t="n"/>
      <c r="B778" s="177" t="n">
        <v>2</v>
      </c>
      <c r="C778" s="181" t="n"/>
      <c r="D778" s="178" t="n"/>
      <c r="E778" s="178" t="n"/>
      <c r="F778" s="178" t="n"/>
      <c r="G778" s="179" t="n"/>
      <c r="H778" s="173" t="n"/>
      <c r="I778" s="173" t="n"/>
      <c r="J778" s="177" t="n">
        <v>2</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7</v>
      </c>
      <c r="C781" s="181" t="n"/>
      <c r="D781" s="178" t="n"/>
      <c r="E781" s="178" t="n"/>
      <c r="F781" s="178" t="n"/>
      <c r="G781" s="179" t="n"/>
      <c r="H781" s="173" t="n"/>
      <c r="I781" s="173" t="n"/>
      <c r="J781" s="177" t="n">
        <v>11</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15</v>
      </c>
      <c r="C784" s="181" t="n"/>
      <c r="D784" s="178" t="n"/>
      <c r="E784" s="178" t="n"/>
      <c r="F784" s="178" t="n"/>
      <c r="G784" s="179" t="n"/>
      <c r="H784" s="173" t="n"/>
      <c r="I784" s="173" t="n"/>
      <c r="J784" s="177" t="n">
        <v>19</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23</v>
      </c>
      <c r="C787" s="181" t="n"/>
      <c r="D787" s="178" t="n"/>
      <c r="E787" s="178" t="n"/>
      <c r="F787" s="178" t="n"/>
      <c r="G787" s="179" t="n"/>
      <c r="H787" s="173" t="n"/>
      <c r="I787" s="173" t="n"/>
      <c r="J787" s="177" t="n">
        <v>27</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30</v>
      </c>
      <c r="C790" s="181" t="n"/>
      <c r="D790" s="178" t="n"/>
      <c r="E790" s="178" t="n"/>
      <c r="F790" s="178" t="n"/>
      <c r="G790" s="179" t="n"/>
      <c r="H790" s="173" t="n"/>
      <c r="I790" s="173" t="n"/>
      <c r="J790" s="173" t="n"/>
      <c r="K790" s="173" t="n"/>
      <c r="L790" s="173" t="n"/>
      <c r="M790" s="173" t="n"/>
      <c r="N790" s="173" t="n"/>
      <c r="O790" s="173" t="n"/>
      <c r="P790" s="173" t="n"/>
    </row>
    <row r="791" ht="18.75" customHeight="1">
      <c r="A791" s="173" t="n"/>
      <c r="B791" s="183" t="n"/>
      <c r="C791" s="184" t="n"/>
      <c r="D791" s="184" t="n"/>
      <c r="E791" s="184" t="n"/>
      <c r="F791" s="184" t="n"/>
      <c r="G791" s="185" t="n"/>
      <c r="H791" s="173" t="n"/>
      <c r="I791" s="173" t="n"/>
      <c r="J791" s="173" t="n"/>
      <c r="K791" s="173" t="n"/>
      <c r="L791" s="173" t="n"/>
      <c r="M791" s="173" t="n"/>
      <c r="N791" s="173" t="n"/>
      <c r="O791" s="173" t="n"/>
      <c r="P791" s="173" t="n"/>
    </row>
    <row r="792" ht="18.75" customHeight="1">
      <c r="A792" s="173" t="n"/>
      <c r="B792" s="188" t="n"/>
      <c r="C792" s="189" t="n"/>
      <c r="D792" s="189" t="n"/>
      <c r="E792" s="189" t="n"/>
      <c r="F792" s="189" t="n"/>
      <c r="G792" s="190" t="n"/>
      <c r="H792" s="173" t="n"/>
      <c r="I792" s="173" t="n"/>
      <c r="J792" s="173" t="n"/>
      <c r="K792" s="173" t="n"/>
      <c r="L792" s="173" t="n"/>
      <c r="M792" s="173" t="n"/>
      <c r="N792" s="173" t="n"/>
      <c r="O792" s="173" t="n"/>
      <c r="P792" s="173" t="n"/>
    </row>
    <row r="793" hidden="1" outlineLevel="1" ht="18.75" customHeight="1">
      <c r="A793" s="173" t="n"/>
      <c r="B793" s="173" t="n"/>
      <c r="C793" s="173" t="n"/>
      <c r="D793" s="173" t="n"/>
      <c r="E793" s="173" t="n"/>
      <c r="F793" s="173" t="n"/>
      <c r="G793" s="173" t="n"/>
      <c r="H793" s="173" t="n"/>
      <c r="I793" s="173" t="n"/>
      <c r="J793" s="173" t="n"/>
      <c r="K793" s="173" t="n"/>
      <c r="L793" s="173" t="n"/>
      <c r="M793" s="173" t="n"/>
      <c r="N793" s="173" t="n"/>
      <c r="O793" s="173" t="n"/>
      <c r="P793" s="173" t="n"/>
    </row>
    <row r="794" hidden="1" outlineLevel="1" ht="18.75" customHeight="1">
      <c r="A794" s="173" t="n"/>
      <c r="B794" s="173" t="n"/>
      <c r="C794" s="173" t="n"/>
      <c r="D794" s="173" t="n"/>
      <c r="E794" s="173" t="n"/>
      <c r="F794" s="173" t="n"/>
      <c r="G794" s="173" t="n"/>
      <c r="H794" s="173" t="n"/>
      <c r="I794" s="173" t="n"/>
      <c r="J794" s="173" t="n"/>
      <c r="K794" s="173" t="n"/>
      <c r="L794" s="173" t="n"/>
      <c r="M794" s="173" t="n"/>
      <c r="N794" s="173" t="n"/>
      <c r="O794" s="173" t="n"/>
      <c r="P794" s="173" t="n"/>
    </row>
    <row r="795" ht="18.75" customHeight="1">
      <c r="A795" s="173" t="n"/>
      <c r="B795" s="173" t="n"/>
      <c r="C795" s="173" t="n"/>
      <c r="D795" s="173" t="n"/>
      <c r="E795" s="173" t="n"/>
      <c r="F795" s="173" t="n"/>
      <c r="G795" s="173" t="n"/>
      <c r="H795" s="173" t="n"/>
      <c r="I795" s="173" t="n"/>
      <c r="J795" s="173" t="n"/>
      <c r="K795" s="173" t="n"/>
      <c r="L795" s="173" t="n"/>
      <c r="M795" s="173" t="n"/>
      <c r="N795" s="173" t="n"/>
      <c r="O795" s="173" t="n"/>
      <c r="P795" s="173" t="n"/>
    </row>
    <row r="796" ht="18.75" customHeight="1">
      <c r="A796" s="173" t="n"/>
      <c r="B796" s="173" t="n"/>
      <c r="C796" s="173" t="n"/>
      <c r="D796" s="173" t="n"/>
      <c r="E796" s="173" t="n"/>
      <c r="F796" s="173" t="n"/>
      <c r="G796" s="173" t="n"/>
      <c r="H796" s="173" t="n"/>
      <c r="I796" s="173" t="n"/>
      <c r="J796" s="173" t="n"/>
      <c r="K796" s="173" t="n"/>
      <c r="L796" s="173" t="n"/>
      <c r="M796" s="173" t="n"/>
      <c r="N796" s="173" t="n"/>
      <c r="O796" s="173" t="n"/>
      <c r="P796" s="173" t="n"/>
    </row>
    <row r="797" ht="18.75" customHeight="1">
      <c r="A797" s="173" t="n"/>
      <c r="B797" s="176" t="inlineStr">
        <is>
          <t>PERÍCIA 1 · CUSTOM</t>
        </is>
      </c>
      <c r="H797" s="173" t="n"/>
      <c r="I797" s="173" t="n"/>
      <c r="J797" s="176" t="inlineStr">
        <is>
          <t>PERÍCIA 2 · CUSTOM</t>
        </is>
      </c>
      <c r="P797" s="173" t="n"/>
    </row>
    <row r="798" ht="18.75" customHeight="1">
      <c r="A798" s="173" t="n"/>
      <c r="B798" s="177" t="inlineStr">
        <is>
          <t>TIPO</t>
        </is>
      </c>
      <c r="C798" s="178" t="n"/>
      <c r="D798" s="178" t="n"/>
      <c r="E798" s="179" t="n"/>
      <c r="F798" s="177" t="inlineStr">
        <is>
          <t>MESTRE VIU</t>
        </is>
      </c>
      <c r="G798" s="179" t="n"/>
      <c r="H798" s="173" t="n"/>
      <c r="I798" s="173" t="n"/>
      <c r="J798" s="177" t="inlineStr">
        <is>
          <t>TIPO</t>
        </is>
      </c>
      <c r="K798" s="178" t="n"/>
      <c r="L798" s="178" t="n"/>
      <c r="M798" s="179" t="n"/>
      <c r="N798" s="177" t="inlineStr">
        <is>
          <t>MESTRE VIU</t>
        </is>
      </c>
      <c r="O798" s="179" t="n"/>
      <c r="P798" s="173" t="n"/>
    </row>
    <row r="799" ht="18.75" customHeight="1">
      <c r="A799" s="173" t="n"/>
      <c r="B799" s="181" t="inlineStr">
        <is>
          <t>Perícia</t>
        </is>
      </c>
      <c r="C799" s="178" t="n"/>
      <c r="D799" s="178" t="n"/>
      <c r="E799" s="179" t="n"/>
      <c r="F799" s="180" t="b">
        <v>0</v>
      </c>
      <c r="G799" s="179" t="n"/>
      <c r="H799" s="173" t="n"/>
      <c r="I799" s="173" t="n"/>
      <c r="J799" s="181" t="inlineStr">
        <is>
          <t>Perícia</t>
        </is>
      </c>
      <c r="K799" s="178" t="n"/>
      <c r="L799" s="178" t="n"/>
      <c r="M799" s="179" t="n"/>
      <c r="N799" s="180" t="b">
        <v>0</v>
      </c>
      <c r="O799" s="179" t="n"/>
      <c r="P799" s="173" t="n"/>
    </row>
    <row r="800" ht="18.75" customHeight="1">
      <c r="A800" s="173" t="n"/>
      <c r="B800" s="177" t="inlineStr">
        <is>
          <t>NOME</t>
        </is>
      </c>
      <c r="C800" s="178" t="n"/>
      <c r="D800" s="178" t="n"/>
      <c r="E800" s="178" t="n"/>
      <c r="F800" s="178" t="n"/>
      <c r="G800" s="179" t="n"/>
      <c r="H800" s="173" t="n"/>
      <c r="I800" s="173" t="n"/>
      <c r="J800" s="177" t="inlineStr">
        <is>
          <t>NOME</t>
        </is>
      </c>
      <c r="K800" s="178" t="n"/>
      <c r="L800" s="178" t="n"/>
      <c r="M800" s="178" t="n"/>
      <c r="N800" s="178" t="n"/>
      <c r="O800" s="179" t="n"/>
      <c r="P800" s="173" t="n"/>
    </row>
    <row r="801" ht="18.75" customHeight="1">
      <c r="A801" s="173" t="n"/>
      <c r="B801" s="181" t="n"/>
      <c r="C801" s="178" t="n"/>
      <c r="D801" s="178" t="n"/>
      <c r="E801" s="178" t="n"/>
      <c r="F801" s="178" t="n"/>
      <c r="G801" s="179" t="n"/>
      <c r="H801" s="173" t="n"/>
      <c r="I801" s="173" t="n"/>
      <c r="J801" s="181" t="n"/>
      <c r="K801" s="178" t="n"/>
      <c r="L801" s="178" t="n"/>
      <c r="M801" s="178" t="n"/>
      <c r="N801" s="178" t="n"/>
      <c r="O801" s="179" t="n"/>
      <c r="P801" s="173" t="n"/>
    </row>
    <row r="802" ht="18.75" customHeight="1">
      <c r="A802" s="173" t="n"/>
      <c r="B802" s="177">
        <f>IF(B799="Ofício","ATRIBUTO PADRÃO","ATRIBUTO FIXO")</f>
        <v/>
      </c>
      <c r="C802" s="178" t="n"/>
      <c r="D802" s="179" t="n"/>
      <c r="E802" s="181" t="n"/>
      <c r="F802" s="178" t="n"/>
      <c r="G802" s="179" t="n"/>
      <c r="H802" s="173" t="n"/>
      <c r="I802" s="173" t="n"/>
      <c r="J802" s="177">
        <f>IF(J799="Ofício","ATRIBUTO PADRÃO","ATRIBUTO FIXO")</f>
        <v/>
      </c>
      <c r="K802" s="178" t="n"/>
      <c r="L802" s="179" t="n"/>
      <c r="M802" s="181" t="n"/>
      <c r="N802" s="178" t="n"/>
      <c r="O802" s="179" t="n"/>
      <c r="P802" s="173" t="n"/>
    </row>
    <row r="803" ht="18.75" customHeight="1">
      <c r="A803" s="173" t="n"/>
      <c r="B803" s="177" t="inlineStr">
        <is>
          <t>DESCRIÇÃO</t>
        </is>
      </c>
      <c r="C803" s="178" t="n"/>
      <c r="D803" s="178" t="n"/>
      <c r="E803" s="178" t="n"/>
      <c r="F803" s="178" t="n"/>
      <c r="G803" s="179" t="n"/>
      <c r="H803" s="173" t="n"/>
      <c r="I803" s="173" t="n"/>
      <c r="J803" s="177" t="inlineStr">
        <is>
          <t>DESCRIÇÃO</t>
        </is>
      </c>
      <c r="K803" s="178" t="n"/>
      <c r="L803" s="178" t="n"/>
      <c r="M803" s="178" t="n"/>
      <c r="N803" s="178" t="n"/>
      <c r="O803" s="179" t="n"/>
      <c r="P803" s="173" t="n"/>
    </row>
    <row r="804" ht="18.75" customHeight="1">
      <c r="A804" s="173" t="n"/>
      <c r="B804" s="183" t="n"/>
      <c r="C804" s="184" t="n"/>
      <c r="D804" s="184" t="n"/>
      <c r="E804" s="184" t="n"/>
      <c r="F804" s="184" t="n"/>
      <c r="G804" s="185" t="n"/>
      <c r="H804" s="173" t="n"/>
      <c r="I804" s="173" t="n"/>
      <c r="J804" s="183" t="n"/>
      <c r="K804" s="184" t="n"/>
      <c r="L804" s="184" t="n"/>
      <c r="M804" s="184" t="n"/>
      <c r="N804" s="184" t="n"/>
      <c r="O804" s="185" t="n"/>
      <c r="P804" s="173" t="n"/>
    </row>
    <row r="805" ht="18.75" customHeight="1">
      <c r="A805" s="173" t="n"/>
      <c r="B805" s="186" t="n"/>
      <c r="G805" s="187" t="n"/>
      <c r="H805" s="173" t="n"/>
      <c r="I805" s="173" t="n"/>
      <c r="J805" s="186" t="n"/>
      <c r="O805" s="187" t="n"/>
      <c r="P805" s="173" t="n"/>
    </row>
    <row r="806" ht="18.75" customHeight="1">
      <c r="A806" s="173" t="n"/>
      <c r="B806" s="188" t="n"/>
      <c r="C806" s="189" t="n"/>
      <c r="D806" s="189" t="n"/>
      <c r="E806" s="189" t="n"/>
      <c r="F806" s="189" t="n"/>
      <c r="G806" s="190" t="n"/>
      <c r="H806" s="173" t="n"/>
      <c r="I806" s="173" t="n"/>
      <c r="J806" s="188" t="n"/>
      <c r="K806" s="189" t="n"/>
      <c r="L806" s="189" t="n"/>
      <c r="M806" s="189" t="n"/>
      <c r="N806" s="189" t="n"/>
      <c r="O806" s="190" t="n"/>
      <c r="P806" s="173" t="n"/>
    </row>
    <row r="807" ht="18.75" customHeight="1">
      <c r="A807" s="173" t="n"/>
      <c r="B807" s="173" t="n"/>
      <c r="C807" s="173" t="n"/>
      <c r="D807" s="173" t="n"/>
      <c r="E807" s="173" t="n"/>
      <c r="F807" s="173" t="n"/>
      <c r="G807" s="173" t="n"/>
      <c r="H807" s="173" t="n"/>
      <c r="I807" s="173" t="n"/>
      <c r="J807" s="173" t="n"/>
      <c r="K807" s="173" t="n"/>
      <c r="L807" s="173" t="n"/>
      <c r="M807" s="173" t="n"/>
      <c r="N807" s="173" t="n"/>
      <c r="O807" s="173" t="n"/>
      <c r="P807" s="173" t="n"/>
    </row>
    <row r="808" ht="18.75" customHeight="1">
      <c r="A808" s="173" t="n"/>
      <c r="B808" s="175">
        <f>IF('DADOS_PROGRESSAO'!$G$2="","Usa os treinos e especializações existentes.","⚠ "&amp;'DADOS_PROGRESSAO'!$G$2)</f>
        <v/>
      </c>
      <c r="H808" s="173" t="n"/>
      <c r="I808" s="173" t="n"/>
      <c r="J808" s="175">
        <f>IF('DADOS_PROGRESSAO'!$G$3="","Usa os treinos e especializações existentes.","⚠ "&amp;'DADOS_PROGRESSAO'!$G$3)</f>
        <v/>
      </c>
      <c r="P808" s="173" t="n"/>
    </row>
    <row r="809" ht="18.75" customHeight="1">
      <c r="A809" s="173" t="n"/>
      <c r="H809" s="173" t="n"/>
      <c r="I809" s="173" t="n"/>
      <c r="P809" s="173" t="n"/>
    </row>
    <row r="810" ht="18.75" customHeight="1">
      <c r="A810" s="173" t="n"/>
      <c r="B810" s="173" t="n"/>
      <c r="C810" s="173" t="n"/>
      <c r="D810" s="173" t="n"/>
      <c r="E810" s="173" t="n"/>
      <c r="F810" s="173" t="n"/>
      <c r="G810" s="173" t="n"/>
      <c r="H810" s="173" t="n"/>
      <c r="I810" s="173" t="n"/>
      <c r="J810" s="173" t="n"/>
      <c r="K810" s="173" t="n"/>
      <c r="L810" s="173" t="n"/>
      <c r="M810" s="173" t="n"/>
      <c r="N810" s="173" t="n"/>
      <c r="O810" s="173" t="n"/>
      <c r="P810" s="173" t="n"/>
    </row>
    <row r="811" ht="18.75" customHeight="1">
      <c r="A811" s="173" t="n"/>
      <c r="B811" s="176" t="inlineStr">
        <is>
          <t>PERÍCIA 3 · CUSTOM</t>
        </is>
      </c>
      <c r="H811" s="173" t="n"/>
      <c r="I811" s="173" t="n"/>
      <c r="J811" s="176" t="inlineStr">
        <is>
          <t>PERÍCIA 4 · CUSTOM</t>
        </is>
      </c>
      <c r="P811" s="173" t="n"/>
    </row>
    <row r="812" ht="18.75" customHeight="1">
      <c r="A812" s="173" t="n"/>
      <c r="B812" s="177" t="inlineStr">
        <is>
          <t>TIPO</t>
        </is>
      </c>
      <c r="C812" s="178" t="n"/>
      <c r="D812" s="178" t="n"/>
      <c r="E812" s="179" t="n"/>
      <c r="F812" s="177" t="inlineStr">
        <is>
          <t>MESTRE VIU</t>
        </is>
      </c>
      <c r="G812" s="179" t="n"/>
      <c r="H812" s="173" t="n"/>
      <c r="I812" s="173" t="n"/>
      <c r="J812" s="177" t="inlineStr">
        <is>
          <t>TIPO</t>
        </is>
      </c>
      <c r="K812" s="178" t="n"/>
      <c r="L812" s="178" t="n"/>
      <c r="M812" s="179" t="n"/>
      <c r="N812" s="177" t="inlineStr">
        <is>
          <t>MESTRE VIU</t>
        </is>
      </c>
      <c r="O812" s="179" t="n"/>
      <c r="P812" s="173" t="n"/>
    </row>
    <row r="813" ht="18.75" customHeight="1">
      <c r="A813" s="173" t="n"/>
      <c r="B813" s="181" t="inlineStr">
        <is>
          <t>Perícia</t>
        </is>
      </c>
      <c r="C813" s="178" t="n"/>
      <c r="D813" s="178" t="n"/>
      <c r="E813" s="179" t="n"/>
      <c r="F813" s="180" t="b">
        <v>0</v>
      </c>
      <c r="G813" s="179" t="n"/>
      <c r="H813" s="173" t="n"/>
      <c r="I813" s="173" t="n"/>
      <c r="J813" s="181" t="inlineStr">
        <is>
          <t>Perícia</t>
        </is>
      </c>
      <c r="K813" s="178" t="n"/>
      <c r="L813" s="178" t="n"/>
      <c r="M813" s="179" t="n"/>
      <c r="N813" s="180" t="b">
        <v>0</v>
      </c>
      <c r="O813" s="179" t="n"/>
      <c r="P813" s="173" t="n"/>
    </row>
    <row r="814" ht="18.75" customHeight="1">
      <c r="A814" s="173" t="n"/>
      <c r="B814" s="177" t="inlineStr">
        <is>
          <t>NOME</t>
        </is>
      </c>
      <c r="C814" s="178" t="n"/>
      <c r="D814" s="178" t="n"/>
      <c r="E814" s="178" t="n"/>
      <c r="F814" s="178" t="n"/>
      <c r="G814" s="179" t="n"/>
      <c r="H814" s="173" t="n"/>
      <c r="I814" s="173" t="n"/>
      <c r="J814" s="177" t="inlineStr">
        <is>
          <t>NOME</t>
        </is>
      </c>
      <c r="K814" s="178" t="n"/>
      <c r="L814" s="178" t="n"/>
      <c r="M814" s="178" t="n"/>
      <c r="N814" s="178" t="n"/>
      <c r="O814" s="179" t="n"/>
      <c r="P814" s="173" t="n"/>
    </row>
    <row r="815" ht="18.75" customHeight="1">
      <c r="A815" s="173" t="n"/>
      <c r="B815" s="181" t="n"/>
      <c r="C815" s="178" t="n"/>
      <c r="D815" s="178" t="n"/>
      <c r="E815" s="178" t="n"/>
      <c r="F815" s="178" t="n"/>
      <c r="G815" s="179" t="n"/>
      <c r="H815" s="173" t="n"/>
      <c r="I815" s="173" t="n"/>
      <c r="J815" s="181" t="n"/>
      <c r="K815" s="178" t="n"/>
      <c r="L815" s="178" t="n"/>
      <c r="M815" s="178" t="n"/>
      <c r="N815" s="178" t="n"/>
      <c r="O815" s="179" t="n"/>
      <c r="P815" s="173" t="n"/>
    </row>
    <row r="816" ht="18.75" customHeight="1">
      <c r="A816" s="173" t="n"/>
      <c r="B816" s="177">
        <f>IF(B813="Ofício","ATRIBUTO PADRÃO","ATRIBUTO FIXO")</f>
        <v/>
      </c>
      <c r="C816" s="178" t="n"/>
      <c r="D816" s="179" t="n"/>
      <c r="E816" s="181" t="n"/>
      <c r="F816" s="178" t="n"/>
      <c r="G816" s="179" t="n"/>
      <c r="H816" s="173" t="n"/>
      <c r="I816" s="173" t="n"/>
      <c r="J816" s="177">
        <f>IF(J813="Ofício","ATRIBUTO PADRÃO","ATRIBUTO FIXO")</f>
        <v/>
      </c>
      <c r="K816" s="178" t="n"/>
      <c r="L816" s="179" t="n"/>
      <c r="M816" s="181" t="n"/>
      <c r="N816" s="178" t="n"/>
      <c r="O816" s="179" t="n"/>
      <c r="P816" s="173" t="n"/>
    </row>
    <row r="817" ht="18.75" customHeight="1">
      <c r="A817" s="173" t="n"/>
      <c r="B817" s="177" t="inlineStr">
        <is>
          <t>DESCRIÇÃO</t>
        </is>
      </c>
      <c r="C817" s="178" t="n"/>
      <c r="D817" s="178" t="n"/>
      <c r="E817" s="178" t="n"/>
      <c r="F817" s="178" t="n"/>
      <c r="G817" s="179" t="n"/>
      <c r="H817" s="173" t="n"/>
      <c r="I817" s="173" t="n"/>
      <c r="J817" s="177" t="inlineStr">
        <is>
          <t>DESCRIÇÃO</t>
        </is>
      </c>
      <c r="K817" s="178" t="n"/>
      <c r="L817" s="178" t="n"/>
      <c r="M817" s="178" t="n"/>
      <c r="N817" s="178" t="n"/>
      <c r="O817" s="179" t="n"/>
      <c r="P817" s="173" t="n"/>
    </row>
    <row r="818" ht="18.75" customHeight="1">
      <c r="A818" s="173" t="n"/>
      <c r="B818" s="183" t="n"/>
      <c r="C818" s="184" t="n"/>
      <c r="D818" s="184" t="n"/>
      <c r="E818" s="184" t="n"/>
      <c r="F818" s="184" t="n"/>
      <c r="G818" s="185" t="n"/>
      <c r="H818" s="173" t="n"/>
      <c r="I818" s="173" t="n"/>
      <c r="J818" s="183" t="n"/>
      <c r="K818" s="184" t="n"/>
      <c r="L818" s="184" t="n"/>
      <c r="M818" s="184" t="n"/>
      <c r="N818" s="184" t="n"/>
      <c r="O818" s="185" t="n"/>
      <c r="P818" s="173" t="n"/>
    </row>
    <row r="819" ht="18.75" customHeight="1">
      <c r="A819" s="173" t="n"/>
      <c r="B819" s="186" t="n"/>
      <c r="G819" s="187" t="n"/>
      <c r="H819" s="173" t="n"/>
      <c r="I819" s="173" t="n"/>
      <c r="J819" s="186" t="n"/>
      <c r="O819" s="187" t="n"/>
      <c r="P819" s="173" t="n"/>
    </row>
    <row r="820" ht="18.75" customHeight="1">
      <c r="A820" s="173" t="n"/>
      <c r="B820" s="188" t="n"/>
      <c r="C820" s="189" t="n"/>
      <c r="D820" s="189" t="n"/>
      <c r="E820" s="189" t="n"/>
      <c r="F820" s="189" t="n"/>
      <c r="G820" s="190" t="n"/>
      <c r="H820" s="173" t="n"/>
      <c r="I820" s="173" t="n"/>
      <c r="J820" s="188" t="n"/>
      <c r="K820" s="189" t="n"/>
      <c r="L820" s="189" t="n"/>
      <c r="M820" s="189" t="n"/>
      <c r="N820" s="189" t="n"/>
      <c r="O820" s="190" t="n"/>
      <c r="P820" s="173" t="n"/>
    </row>
    <row r="821" ht="18.75" customHeight="1">
      <c r="A821" s="173" t="n"/>
      <c r="B821" s="173" t="n"/>
      <c r="C821" s="173" t="n"/>
      <c r="D821" s="173" t="n"/>
      <c r="E821" s="173" t="n"/>
      <c r="F821" s="173" t="n"/>
      <c r="G821" s="173" t="n"/>
      <c r="H821" s="173" t="n"/>
      <c r="I821" s="173" t="n"/>
      <c r="J821" s="173" t="n"/>
      <c r="K821" s="173" t="n"/>
      <c r="L821" s="173" t="n"/>
      <c r="M821" s="173" t="n"/>
      <c r="N821" s="173" t="n"/>
      <c r="O821" s="173" t="n"/>
      <c r="P821" s="173" t="n"/>
    </row>
    <row r="822" ht="18.75" customHeight="1">
      <c r="A822" s="173" t="n"/>
      <c r="B822" s="175">
        <f>IF('DADOS_PROGRESSAO'!$G$4="","Usa os treinos e especializações existentes.","⚠ "&amp;'DADOS_PROGRESSAO'!$G$4)</f>
        <v/>
      </c>
      <c r="H822" s="173" t="n"/>
      <c r="I822" s="173" t="n"/>
      <c r="J822" s="175">
        <f>IF('DADOS_PROGRESSAO'!$G$5="","Usa os treinos e especializações existentes.","⚠ "&amp;'DADOS_PROGRESSAO'!$G$5)</f>
        <v/>
      </c>
      <c r="P822" s="173" t="n"/>
    </row>
    <row r="823" ht="18.75" customHeight="1">
      <c r="A823" s="173" t="n"/>
      <c r="H823" s="173" t="n"/>
      <c r="I823" s="173" t="n"/>
      <c r="P823" s="173" t="n"/>
    </row>
    <row r="824" ht="18.75" customHeight="1">
      <c r="A824" s="173" t="n"/>
      <c r="B824" s="173" t="n"/>
      <c r="C824" s="173" t="n"/>
      <c r="D824" s="173" t="n"/>
      <c r="E824" s="173" t="n"/>
      <c r="F824" s="173" t="n"/>
      <c r="G824" s="173" t="n"/>
      <c r="H824" s="173" t="n"/>
      <c r="I824" s="173" t="n"/>
      <c r="J824" s="173" t="n"/>
      <c r="K824" s="173" t="n"/>
      <c r="L824" s="173" t="n"/>
      <c r="M824" s="173" t="n"/>
      <c r="N824" s="173" t="n"/>
      <c r="O824" s="173" t="n"/>
      <c r="P824" s="173" t="n"/>
    </row>
    <row r="825" ht="18.75" customHeight="1">
      <c r="A825" s="173" t="n"/>
      <c r="B825" s="176" t="inlineStr">
        <is>
          <t>PERÍCIA 5 · CUSTOM</t>
        </is>
      </c>
      <c r="H825" s="173" t="n"/>
      <c r="I825" s="173" t="n"/>
      <c r="J825" s="176" t="inlineStr">
        <is>
          <t>PERÍCIA 6 · CUSTOM</t>
        </is>
      </c>
      <c r="P825" s="173" t="n"/>
    </row>
    <row r="826" ht="18.75" customHeight="1">
      <c r="A826" s="173" t="n"/>
      <c r="B826" s="177" t="inlineStr">
        <is>
          <t>TIPO</t>
        </is>
      </c>
      <c r="C826" s="178" t="n"/>
      <c r="D826" s="178" t="n"/>
      <c r="E826" s="179" t="n"/>
      <c r="F826" s="177" t="inlineStr">
        <is>
          <t>MESTRE VIU</t>
        </is>
      </c>
      <c r="G826" s="179" t="n"/>
      <c r="H826" s="173" t="n"/>
      <c r="I826" s="173" t="n"/>
      <c r="J826" s="177" t="inlineStr">
        <is>
          <t>TIPO</t>
        </is>
      </c>
      <c r="K826" s="178" t="n"/>
      <c r="L826" s="178" t="n"/>
      <c r="M826" s="179" t="n"/>
      <c r="N826" s="177" t="inlineStr">
        <is>
          <t>MESTRE VIU</t>
        </is>
      </c>
      <c r="O826" s="179" t="n"/>
      <c r="P826" s="173" t="n"/>
    </row>
    <row r="827" ht="18.75" customHeight="1">
      <c r="A827" s="173" t="n"/>
      <c r="B827" s="181" t="inlineStr">
        <is>
          <t>Perícia</t>
        </is>
      </c>
      <c r="C827" s="178" t="n"/>
      <c r="D827" s="178" t="n"/>
      <c r="E827" s="179" t="n"/>
      <c r="F827" s="180" t="b">
        <v>0</v>
      </c>
      <c r="G827" s="179" t="n"/>
      <c r="H827" s="173" t="n"/>
      <c r="I827" s="173" t="n"/>
      <c r="J827" s="181" t="inlineStr">
        <is>
          <t>Perícia</t>
        </is>
      </c>
      <c r="K827" s="178" t="n"/>
      <c r="L827" s="178" t="n"/>
      <c r="M827" s="179" t="n"/>
      <c r="N827" s="180" t="b">
        <v>0</v>
      </c>
      <c r="O827" s="179" t="n"/>
      <c r="P827" s="173" t="n"/>
    </row>
    <row r="828" ht="18.75" customHeight="1">
      <c r="A828" s="173" t="n"/>
      <c r="B828" s="177" t="inlineStr">
        <is>
          <t>NOME</t>
        </is>
      </c>
      <c r="C828" s="178" t="n"/>
      <c r="D828" s="178" t="n"/>
      <c r="E828" s="178" t="n"/>
      <c r="F828" s="178" t="n"/>
      <c r="G828" s="179" t="n"/>
      <c r="H828" s="173" t="n"/>
      <c r="I828" s="173" t="n"/>
      <c r="J828" s="177" t="inlineStr">
        <is>
          <t>NOME</t>
        </is>
      </c>
      <c r="K828" s="178" t="n"/>
      <c r="L828" s="178" t="n"/>
      <c r="M828" s="178" t="n"/>
      <c r="N828" s="178" t="n"/>
      <c r="O828" s="179" t="n"/>
      <c r="P828" s="173" t="n"/>
    </row>
    <row r="829" ht="18.75" customHeight="1">
      <c r="A829" s="173" t="n"/>
      <c r="B829" s="181" t="n"/>
      <c r="C829" s="178" t="n"/>
      <c r="D829" s="178" t="n"/>
      <c r="E829" s="178" t="n"/>
      <c r="F829" s="178" t="n"/>
      <c r="G829" s="179" t="n"/>
      <c r="H829" s="173" t="n"/>
      <c r="I829" s="173" t="n"/>
      <c r="J829" s="181" t="n"/>
      <c r="K829" s="178" t="n"/>
      <c r="L829" s="178" t="n"/>
      <c r="M829" s="178" t="n"/>
      <c r="N829" s="178" t="n"/>
      <c r="O829" s="179" t="n"/>
      <c r="P829" s="173" t="n"/>
    </row>
    <row r="830" ht="18.75" customHeight="1">
      <c r="A830" s="173" t="n"/>
      <c r="B830" s="177">
        <f>IF(B827="Ofício","ATRIBUTO PADRÃO","ATRIBUTO FIXO")</f>
        <v/>
      </c>
      <c r="C830" s="178" t="n"/>
      <c r="D830" s="179" t="n"/>
      <c r="E830" s="181" t="n"/>
      <c r="F830" s="178" t="n"/>
      <c r="G830" s="179" t="n"/>
      <c r="H830" s="173" t="n"/>
      <c r="I830" s="173" t="n"/>
      <c r="J830" s="177">
        <f>IF(J827="Ofício","ATRIBUTO PADRÃO","ATRIBUTO FIXO")</f>
        <v/>
      </c>
      <c r="K830" s="178" t="n"/>
      <c r="L830" s="179" t="n"/>
      <c r="M830" s="181" t="n"/>
      <c r="N830" s="178" t="n"/>
      <c r="O830" s="179" t="n"/>
      <c r="P830" s="173" t="n"/>
    </row>
    <row r="831" ht="18.75" customHeight="1">
      <c r="A831" s="173" t="n"/>
      <c r="B831" s="177" t="inlineStr">
        <is>
          <t>DESCRIÇÃO</t>
        </is>
      </c>
      <c r="C831" s="178" t="n"/>
      <c r="D831" s="178" t="n"/>
      <c r="E831" s="178" t="n"/>
      <c r="F831" s="178" t="n"/>
      <c r="G831" s="179" t="n"/>
      <c r="H831" s="173" t="n"/>
      <c r="I831" s="173" t="n"/>
      <c r="J831" s="177" t="inlineStr">
        <is>
          <t>DESCRIÇÃO</t>
        </is>
      </c>
      <c r="K831" s="178" t="n"/>
      <c r="L831" s="178" t="n"/>
      <c r="M831" s="178" t="n"/>
      <c r="N831" s="178" t="n"/>
      <c r="O831" s="179" t="n"/>
      <c r="P831" s="173" t="n"/>
    </row>
    <row r="832" ht="18.75" customHeight="1">
      <c r="A832" s="173" t="n"/>
      <c r="B832" s="183" t="n"/>
      <c r="C832" s="184" t="n"/>
      <c r="D832" s="184" t="n"/>
      <c r="E832" s="184" t="n"/>
      <c r="F832" s="184" t="n"/>
      <c r="G832" s="185" t="n"/>
      <c r="H832" s="173" t="n"/>
      <c r="I832" s="173" t="n"/>
      <c r="J832" s="183" t="n"/>
      <c r="K832" s="184" t="n"/>
      <c r="L832" s="184" t="n"/>
      <c r="M832" s="184" t="n"/>
      <c r="N832" s="184" t="n"/>
      <c r="O832" s="185" t="n"/>
      <c r="P832" s="173" t="n"/>
    </row>
    <row r="833" ht="18.75" customHeight="1">
      <c r="A833" s="173" t="n"/>
      <c r="B833" s="186" t="n"/>
      <c r="G833" s="187" t="n"/>
      <c r="H833" s="173" t="n"/>
      <c r="I833" s="173" t="n"/>
      <c r="J833" s="186" t="n"/>
      <c r="O833" s="187" t="n"/>
      <c r="P833" s="173" t="n"/>
    </row>
    <row r="834" ht="18.75" customHeight="1">
      <c r="A834" s="173" t="n"/>
      <c r="B834" s="188" t="n"/>
      <c r="C834" s="189" t="n"/>
      <c r="D834" s="189" t="n"/>
      <c r="E834" s="189" t="n"/>
      <c r="F834" s="189" t="n"/>
      <c r="G834" s="190" t="n"/>
      <c r="H834" s="173" t="n"/>
      <c r="I834" s="173" t="n"/>
      <c r="J834" s="188" t="n"/>
      <c r="K834" s="189" t="n"/>
      <c r="L834" s="189" t="n"/>
      <c r="M834" s="189" t="n"/>
      <c r="N834" s="189" t="n"/>
      <c r="O834" s="190" t="n"/>
      <c r="P834" s="173" t="n"/>
    </row>
    <row r="835" ht="18.75" customHeight="1">
      <c r="A835" s="173" t="n"/>
      <c r="B835" s="173" t="n"/>
      <c r="C835" s="173" t="n"/>
      <c r="D835" s="173" t="n"/>
      <c r="E835" s="173" t="n"/>
      <c r="F835" s="173" t="n"/>
      <c r="G835" s="173" t="n"/>
      <c r="H835" s="173" t="n"/>
      <c r="I835" s="173" t="n"/>
      <c r="J835" s="173" t="n"/>
      <c r="K835" s="173" t="n"/>
      <c r="L835" s="173" t="n"/>
      <c r="M835" s="173" t="n"/>
      <c r="N835" s="173" t="n"/>
      <c r="O835" s="173" t="n"/>
      <c r="P835" s="173" t="n"/>
    </row>
    <row r="836" ht="18.75" customHeight="1">
      <c r="A836" s="173" t="n"/>
      <c r="B836" s="175">
        <f>IF('DADOS_PROGRESSAO'!$G$6="","Usa os treinos e especializações existentes.","⚠ "&amp;'DADOS_PROGRESSAO'!$G$6)</f>
        <v/>
      </c>
      <c r="H836" s="173" t="n"/>
      <c r="I836" s="173" t="n"/>
      <c r="J836" s="175">
        <f>IF('DADOS_PROGRESSAO'!$G$7="","Usa os treinos e especializações existentes.","⚠ "&amp;'DADOS_PROGRESSAO'!$G$7)</f>
        <v/>
      </c>
      <c r="P836" s="173" t="n"/>
    </row>
    <row r="837" ht="18.75" customHeight="1">
      <c r="A837" s="173" t="n"/>
      <c r="H837" s="173" t="n"/>
      <c r="I837" s="173" t="n"/>
      <c r="P837" s="173" t="n"/>
    </row>
    <row r="838" ht="18.75" customHeight="1">
      <c r="A838" s="173" t="n"/>
      <c r="B838" s="173" t="n"/>
      <c r="C838" s="173" t="n"/>
      <c r="D838" s="173" t="n"/>
      <c r="E838" s="173" t="n"/>
      <c r="F838" s="173" t="n"/>
      <c r="G838" s="173" t="n"/>
      <c r="H838" s="173" t="n"/>
      <c r="I838" s="173" t="n"/>
      <c r="J838" s="173" t="n"/>
      <c r="K838" s="173" t="n"/>
      <c r="L838" s="173" t="n"/>
      <c r="M838" s="173" t="n"/>
      <c r="N838" s="173" t="n"/>
      <c r="O838" s="173" t="n"/>
      <c r="P838" s="173" t="n"/>
    </row>
    <row r="839" ht="18.75" customHeight="1">
      <c r="A839" s="173" t="n"/>
      <c r="B839" s="176" t="inlineStr">
        <is>
          <t>PERÍCIA 7 · CUSTOM</t>
        </is>
      </c>
      <c r="H839" s="173" t="n"/>
      <c r="I839" s="173" t="n"/>
      <c r="J839" s="176" t="inlineStr">
        <is>
          <t>PERÍCIA 8 · CUSTOM</t>
        </is>
      </c>
      <c r="P839" s="173" t="n"/>
    </row>
    <row r="840" ht="18.75" customHeight="1">
      <c r="A840" s="173" t="n"/>
      <c r="B840" s="177" t="inlineStr">
        <is>
          <t>TIPO</t>
        </is>
      </c>
      <c r="C840" s="178" t="n"/>
      <c r="D840" s="178" t="n"/>
      <c r="E840" s="179" t="n"/>
      <c r="F840" s="177" t="inlineStr">
        <is>
          <t>MESTRE VIU</t>
        </is>
      </c>
      <c r="G840" s="179" t="n"/>
      <c r="H840" s="173" t="n"/>
      <c r="I840" s="173" t="n"/>
      <c r="J840" s="177" t="inlineStr">
        <is>
          <t>TIPO</t>
        </is>
      </c>
      <c r="K840" s="178" t="n"/>
      <c r="L840" s="178" t="n"/>
      <c r="M840" s="179" t="n"/>
      <c r="N840" s="177" t="inlineStr">
        <is>
          <t>MESTRE VIU</t>
        </is>
      </c>
      <c r="O840" s="179" t="n"/>
      <c r="P840" s="173" t="n"/>
    </row>
    <row r="841" ht="18.75" customHeight="1">
      <c r="A841" s="173" t="n"/>
      <c r="B841" s="181" t="inlineStr">
        <is>
          <t>Perícia</t>
        </is>
      </c>
      <c r="C841" s="178" t="n"/>
      <c r="D841" s="178" t="n"/>
      <c r="E841" s="179" t="n"/>
      <c r="F841" s="180" t="b">
        <v>0</v>
      </c>
      <c r="G841" s="179" t="n"/>
      <c r="H841" s="173" t="n"/>
      <c r="I841" s="173" t="n"/>
      <c r="J841" s="181" t="inlineStr">
        <is>
          <t>Perícia</t>
        </is>
      </c>
      <c r="K841" s="178" t="n"/>
      <c r="L841" s="178" t="n"/>
      <c r="M841" s="179" t="n"/>
      <c r="N841" s="180" t="b">
        <v>0</v>
      </c>
      <c r="O841" s="179" t="n"/>
      <c r="P841" s="173" t="n"/>
    </row>
    <row r="842" ht="18.75" customHeight="1">
      <c r="A842" s="173" t="n"/>
      <c r="B842" s="177" t="inlineStr">
        <is>
          <t>NOME</t>
        </is>
      </c>
      <c r="C842" s="178" t="n"/>
      <c r="D842" s="178" t="n"/>
      <c r="E842" s="178" t="n"/>
      <c r="F842" s="178" t="n"/>
      <c r="G842" s="179" t="n"/>
      <c r="H842" s="173" t="n"/>
      <c r="I842" s="173" t="n"/>
      <c r="J842" s="177" t="inlineStr">
        <is>
          <t>NOME</t>
        </is>
      </c>
      <c r="K842" s="178" t="n"/>
      <c r="L842" s="178" t="n"/>
      <c r="M842" s="178" t="n"/>
      <c r="N842" s="178" t="n"/>
      <c r="O842" s="179" t="n"/>
      <c r="P842" s="173" t="n"/>
    </row>
    <row r="843" ht="18.75" customHeight="1">
      <c r="A843" s="173" t="n"/>
      <c r="B843" s="181" t="n"/>
      <c r="C843" s="178" t="n"/>
      <c r="D843" s="178" t="n"/>
      <c r="E843" s="178" t="n"/>
      <c r="F843" s="178" t="n"/>
      <c r="G843" s="179" t="n"/>
      <c r="H843" s="173" t="n"/>
      <c r="I843" s="173" t="n"/>
      <c r="J843" s="181" t="n"/>
      <c r="K843" s="178" t="n"/>
      <c r="L843" s="178" t="n"/>
      <c r="M843" s="178" t="n"/>
      <c r="N843" s="178" t="n"/>
      <c r="O843" s="179" t="n"/>
      <c r="P843" s="173" t="n"/>
    </row>
    <row r="844" ht="18.75" customHeight="1">
      <c r="A844" s="173" t="n"/>
      <c r="B844" s="177">
        <f>IF(B841="Ofício","ATRIBUTO PADRÃO","ATRIBUTO FIXO")</f>
        <v/>
      </c>
      <c r="C844" s="178" t="n"/>
      <c r="D844" s="179" t="n"/>
      <c r="E844" s="181" t="n"/>
      <c r="F844" s="178" t="n"/>
      <c r="G844" s="179" t="n"/>
      <c r="H844" s="173" t="n"/>
      <c r="I844" s="173" t="n"/>
      <c r="J844" s="177">
        <f>IF(J841="Ofício","ATRIBUTO PADRÃO","ATRIBUTO FIXO")</f>
        <v/>
      </c>
      <c r="K844" s="178" t="n"/>
      <c r="L844" s="179" t="n"/>
      <c r="M844" s="181" t="n"/>
      <c r="N844" s="178" t="n"/>
      <c r="O844" s="179" t="n"/>
      <c r="P844" s="173" t="n"/>
    </row>
    <row r="845" ht="18.75" customHeight="1">
      <c r="A845" s="173" t="n"/>
      <c r="B845" s="177" t="inlineStr">
        <is>
          <t>DESCRIÇÃO</t>
        </is>
      </c>
      <c r="C845" s="178" t="n"/>
      <c r="D845" s="178" t="n"/>
      <c r="E845" s="178" t="n"/>
      <c r="F845" s="178" t="n"/>
      <c r="G845" s="179" t="n"/>
      <c r="H845" s="173" t="n"/>
      <c r="I845" s="173" t="n"/>
      <c r="J845" s="177" t="inlineStr">
        <is>
          <t>DESCRIÇÃO</t>
        </is>
      </c>
      <c r="K845" s="178" t="n"/>
      <c r="L845" s="178" t="n"/>
      <c r="M845" s="178" t="n"/>
      <c r="N845" s="178" t="n"/>
      <c r="O845" s="179" t="n"/>
      <c r="P845" s="173" t="n"/>
    </row>
    <row r="846" ht="18.75" customHeight="1">
      <c r="A846" s="173" t="n"/>
      <c r="B846" s="183" t="n"/>
      <c r="C846" s="184" t="n"/>
      <c r="D846" s="184" t="n"/>
      <c r="E846" s="184" t="n"/>
      <c r="F846" s="184" t="n"/>
      <c r="G846" s="185" t="n"/>
      <c r="H846" s="173" t="n"/>
      <c r="I846" s="173" t="n"/>
      <c r="J846" s="183" t="n"/>
      <c r="K846" s="184" t="n"/>
      <c r="L846" s="184" t="n"/>
      <c r="M846" s="184" t="n"/>
      <c r="N846" s="184" t="n"/>
      <c r="O846" s="185" t="n"/>
      <c r="P846" s="173" t="n"/>
    </row>
    <row r="847" ht="18.75" customHeight="1">
      <c r="A847" s="173" t="n"/>
      <c r="B847" s="186" t="n"/>
      <c r="G847" s="187" t="n"/>
      <c r="H847" s="173" t="n"/>
      <c r="I847" s="173" t="n"/>
      <c r="J847" s="186" t="n"/>
      <c r="O847" s="187" t="n"/>
      <c r="P847" s="173" t="n"/>
    </row>
    <row r="848" ht="18.75" customHeight="1">
      <c r="A848" s="173" t="n"/>
      <c r="B848" s="188" t="n"/>
      <c r="C848" s="189" t="n"/>
      <c r="D848" s="189" t="n"/>
      <c r="E848" s="189" t="n"/>
      <c r="F848" s="189" t="n"/>
      <c r="G848" s="190" t="n"/>
      <c r="H848" s="173" t="n"/>
      <c r="I848" s="173" t="n"/>
      <c r="J848" s="188" t="n"/>
      <c r="K848" s="189" t="n"/>
      <c r="L848" s="189" t="n"/>
      <c r="M848" s="189" t="n"/>
      <c r="N848" s="189" t="n"/>
      <c r="O848" s="190" t="n"/>
      <c r="P848" s="173" t="n"/>
    </row>
    <row r="849" ht="18.75" customHeight="1">
      <c r="A849" s="173" t="n"/>
      <c r="B849" s="173" t="n"/>
      <c r="C849" s="173" t="n"/>
      <c r="D849" s="173" t="n"/>
      <c r="E849" s="173" t="n"/>
      <c r="F849" s="173" t="n"/>
      <c r="G849" s="173" t="n"/>
      <c r="H849" s="173" t="n"/>
      <c r="I849" s="173" t="n"/>
      <c r="J849" s="173" t="n"/>
      <c r="K849" s="173" t="n"/>
      <c r="L849" s="173" t="n"/>
      <c r="M849" s="173" t="n"/>
      <c r="N849" s="173" t="n"/>
      <c r="O849" s="173" t="n"/>
      <c r="P849" s="173" t="n"/>
    </row>
    <row r="850" ht="18.75" customHeight="1">
      <c r="A850" s="173" t="n"/>
      <c r="B850" s="175">
        <f>IF('DADOS_PROGRESSAO'!$G$8="","Usa os treinos e especializações existentes.","⚠ "&amp;'DADOS_PROGRESSAO'!$G$8)</f>
        <v/>
      </c>
      <c r="H850" s="173" t="n"/>
      <c r="I850" s="173" t="n"/>
      <c r="J850" s="175">
        <f>IF('DADOS_PROGRESSAO'!$G$9="","Usa os treinos e especializações existentes.","⚠ "&amp;'DADOS_PROGRESSAO'!$G$9)</f>
        <v/>
      </c>
      <c r="P850" s="173" t="n"/>
    </row>
    <row r="851" ht="18.75" customHeight="1">
      <c r="A851" s="173" t="n"/>
      <c r="H851" s="173" t="n"/>
      <c r="I851" s="173" t="n"/>
      <c r="P851" s="173" t="n"/>
    </row>
    <row r="852" ht="18.75" customHeight="1">
      <c r="A852" s="173" t="n"/>
      <c r="B852" s="173" t="n"/>
      <c r="C852" s="173" t="n"/>
      <c r="D852" s="173" t="n"/>
      <c r="E852" s="173" t="n"/>
      <c r="F852" s="173" t="n"/>
      <c r="G852" s="173" t="n"/>
      <c r="H852" s="173" t="n"/>
      <c r="I852" s="173" t="n"/>
      <c r="J852" s="173" t="n"/>
      <c r="K852" s="173" t="n"/>
      <c r="L852" s="173" t="n"/>
      <c r="M852" s="173" t="n"/>
      <c r="N852" s="173" t="n"/>
      <c r="O852" s="173" t="n"/>
      <c r="P852" s="173" t="n"/>
    </row>
    <row r="853" ht="18.75" customHeight="1">
      <c r="A853" s="173" t="n"/>
      <c r="B853" s="176" t="inlineStr">
        <is>
          <t>PERÍCIA 9 · CUSTOM</t>
        </is>
      </c>
      <c r="H853" s="173" t="n"/>
      <c r="I853" s="173" t="n"/>
      <c r="J853" s="176" t="inlineStr">
        <is>
          <t>PERÍCIA 10 · CUSTOM</t>
        </is>
      </c>
      <c r="P853" s="173" t="n"/>
    </row>
    <row r="854" ht="18.75" customHeight="1">
      <c r="A854" s="173" t="n"/>
      <c r="B854" s="177" t="inlineStr">
        <is>
          <t>TIPO</t>
        </is>
      </c>
      <c r="C854" s="178" t="n"/>
      <c r="D854" s="178" t="n"/>
      <c r="E854" s="179" t="n"/>
      <c r="F854" s="177" t="inlineStr">
        <is>
          <t>MESTRE VIU</t>
        </is>
      </c>
      <c r="G854" s="179" t="n"/>
      <c r="H854" s="173" t="n"/>
      <c r="I854" s="173" t="n"/>
      <c r="J854" s="177" t="inlineStr">
        <is>
          <t>TIPO</t>
        </is>
      </c>
      <c r="K854" s="178" t="n"/>
      <c r="L854" s="178" t="n"/>
      <c r="M854" s="179" t="n"/>
      <c r="N854" s="177" t="inlineStr">
        <is>
          <t>MESTRE VIU</t>
        </is>
      </c>
      <c r="O854" s="179" t="n"/>
      <c r="P854" s="173" t="n"/>
    </row>
    <row r="855" ht="18.75" customHeight="1">
      <c r="A855" s="173" t="n"/>
      <c r="B855" s="181" t="inlineStr">
        <is>
          <t>Perícia</t>
        </is>
      </c>
      <c r="C855" s="178" t="n"/>
      <c r="D855" s="178" t="n"/>
      <c r="E855" s="179" t="n"/>
      <c r="F855" s="180" t="b">
        <v>0</v>
      </c>
      <c r="G855" s="179" t="n"/>
      <c r="H855" s="173" t="n"/>
      <c r="I855" s="173" t="n"/>
      <c r="J855" s="181" t="inlineStr">
        <is>
          <t>Perícia</t>
        </is>
      </c>
      <c r="K855" s="178" t="n"/>
      <c r="L855" s="178" t="n"/>
      <c r="M855" s="179" t="n"/>
      <c r="N855" s="180" t="b">
        <v>0</v>
      </c>
      <c r="O855" s="179" t="n"/>
      <c r="P855" s="173" t="n"/>
    </row>
    <row r="856" ht="18.75" customHeight="1">
      <c r="A856" s="173" t="n"/>
      <c r="B856" s="177" t="inlineStr">
        <is>
          <t>NOME</t>
        </is>
      </c>
      <c r="C856" s="178" t="n"/>
      <c r="D856" s="178" t="n"/>
      <c r="E856" s="178" t="n"/>
      <c r="F856" s="178" t="n"/>
      <c r="G856" s="179" t="n"/>
      <c r="H856" s="173" t="n"/>
      <c r="I856" s="173" t="n"/>
      <c r="J856" s="177" t="inlineStr">
        <is>
          <t>NOME</t>
        </is>
      </c>
      <c r="K856" s="178" t="n"/>
      <c r="L856" s="178" t="n"/>
      <c r="M856" s="178" t="n"/>
      <c r="N856" s="178" t="n"/>
      <c r="O856" s="179" t="n"/>
      <c r="P856" s="173" t="n"/>
    </row>
    <row r="857" ht="18.75" customHeight="1">
      <c r="A857" s="173" t="n"/>
      <c r="B857" s="181" t="n"/>
      <c r="C857" s="178" t="n"/>
      <c r="D857" s="178" t="n"/>
      <c r="E857" s="178" t="n"/>
      <c r="F857" s="178" t="n"/>
      <c r="G857" s="179" t="n"/>
      <c r="H857" s="173" t="n"/>
      <c r="I857" s="173" t="n"/>
      <c r="J857" s="181" t="n"/>
      <c r="K857" s="178" t="n"/>
      <c r="L857" s="178" t="n"/>
      <c r="M857" s="178" t="n"/>
      <c r="N857" s="178" t="n"/>
      <c r="O857" s="179" t="n"/>
      <c r="P857" s="173" t="n"/>
    </row>
    <row r="858" ht="18.75" customHeight="1">
      <c r="A858" s="173" t="n"/>
      <c r="B858" s="177">
        <f>IF(B855="Ofício","ATRIBUTO PADRÃO","ATRIBUTO FIXO")</f>
        <v/>
      </c>
      <c r="C858" s="178" t="n"/>
      <c r="D858" s="179" t="n"/>
      <c r="E858" s="181" t="n"/>
      <c r="F858" s="178" t="n"/>
      <c r="G858" s="179" t="n"/>
      <c r="H858" s="173" t="n"/>
      <c r="I858" s="173" t="n"/>
      <c r="J858" s="177">
        <f>IF(J855="Ofício","ATRIBUTO PADRÃO","ATRIBUTO FIXO")</f>
        <v/>
      </c>
      <c r="K858" s="178" t="n"/>
      <c r="L858" s="179" t="n"/>
      <c r="M858" s="181" t="n"/>
      <c r="N858" s="178" t="n"/>
      <c r="O858" s="179" t="n"/>
      <c r="P858" s="173" t="n"/>
    </row>
    <row r="859" ht="18.75" customHeight="1">
      <c r="A859" s="173" t="n"/>
      <c r="B859" s="177" t="inlineStr">
        <is>
          <t>DESCRIÇÃO</t>
        </is>
      </c>
      <c r="C859" s="178" t="n"/>
      <c r="D859" s="178" t="n"/>
      <c r="E859" s="178" t="n"/>
      <c r="F859" s="178" t="n"/>
      <c r="G859" s="179" t="n"/>
      <c r="H859" s="173" t="n"/>
      <c r="I859" s="173" t="n"/>
      <c r="J859" s="177" t="inlineStr">
        <is>
          <t>DESCRIÇÃO</t>
        </is>
      </c>
      <c r="K859" s="178" t="n"/>
      <c r="L859" s="178" t="n"/>
      <c r="M859" s="178" t="n"/>
      <c r="N859" s="178" t="n"/>
      <c r="O859" s="179" t="n"/>
      <c r="P859" s="173" t="n"/>
    </row>
    <row r="860" ht="18.75" customHeight="1">
      <c r="A860" s="173" t="n"/>
      <c r="B860" s="183" t="n"/>
      <c r="C860" s="184" t="n"/>
      <c r="D860" s="184" t="n"/>
      <c r="E860" s="184" t="n"/>
      <c r="F860" s="184" t="n"/>
      <c r="G860" s="185" t="n"/>
      <c r="H860" s="173" t="n"/>
      <c r="I860" s="173" t="n"/>
      <c r="J860" s="183" t="n"/>
      <c r="K860" s="184" t="n"/>
      <c r="L860" s="184" t="n"/>
      <c r="M860" s="184" t="n"/>
      <c r="N860" s="184" t="n"/>
      <c r="O860" s="185" t="n"/>
      <c r="P860" s="173" t="n"/>
    </row>
    <row r="861" ht="18.75" customHeight="1">
      <c r="A861" s="173" t="n"/>
      <c r="B861" s="186" t="n"/>
      <c r="G861" s="187" t="n"/>
      <c r="H861" s="173" t="n"/>
      <c r="I861" s="173" t="n"/>
      <c r="J861" s="186" t="n"/>
      <c r="O861" s="187" t="n"/>
      <c r="P861" s="173" t="n"/>
    </row>
    <row r="862" ht="18.75" customHeight="1">
      <c r="A862" s="173" t="n"/>
      <c r="B862" s="188" t="n"/>
      <c r="C862" s="189" t="n"/>
      <c r="D862" s="189" t="n"/>
      <c r="E862" s="189" t="n"/>
      <c r="F862" s="189" t="n"/>
      <c r="G862" s="190" t="n"/>
      <c r="H862" s="173" t="n"/>
      <c r="I862" s="173" t="n"/>
      <c r="J862" s="188" t="n"/>
      <c r="K862" s="189" t="n"/>
      <c r="L862" s="189" t="n"/>
      <c r="M862" s="189" t="n"/>
      <c r="N862" s="189" t="n"/>
      <c r="O862" s="190" t="n"/>
      <c r="P862" s="173" t="n"/>
    </row>
    <row r="863" ht="18.75" customHeight="1">
      <c r="A863" s="173" t="n"/>
      <c r="B863" s="173" t="n"/>
      <c r="C863" s="173" t="n"/>
      <c r="D863" s="173" t="n"/>
      <c r="E863" s="173" t="n"/>
      <c r="F863" s="173" t="n"/>
      <c r="G863" s="173" t="n"/>
      <c r="H863" s="173" t="n"/>
      <c r="I863" s="173" t="n"/>
      <c r="J863" s="173" t="n"/>
      <c r="K863" s="173" t="n"/>
      <c r="L863" s="173" t="n"/>
      <c r="M863" s="173" t="n"/>
      <c r="N863" s="173" t="n"/>
      <c r="O863" s="173" t="n"/>
      <c r="P863" s="173" t="n"/>
    </row>
    <row r="864" ht="18.75" customHeight="1">
      <c r="A864" s="173" t="n"/>
      <c r="B864" s="175">
        <f>IF('DADOS_PROGRESSAO'!$G$10="","Usa os treinos e especializações existentes.","⚠ "&amp;'DADOS_PROGRESSAO'!$G$10)</f>
        <v/>
      </c>
      <c r="H864" s="173" t="n"/>
      <c r="I864" s="173" t="n"/>
      <c r="J864" s="175">
        <f>IF('DADOS_PROGRESSAO'!$G$11="","Usa os treinos e especializações existentes.","⚠ "&amp;'DADOS_PROGRESSAO'!$G$11)</f>
        <v/>
      </c>
      <c r="P864" s="173" t="n"/>
    </row>
    <row r="865" ht="18.75" customHeight="1">
      <c r="A865" s="173" t="n"/>
      <c r="H865" s="173" t="n"/>
      <c r="I865" s="173" t="n"/>
      <c r="P865" s="173" t="n"/>
    </row>
    <row r="866" ht="18.75" customHeight="1">
      <c r="A866" s="173" t="n"/>
      <c r="B866" s="173" t="n"/>
      <c r="C866" s="173" t="n"/>
      <c r="D866" s="173" t="n"/>
      <c r="E866" s="173" t="n"/>
      <c r="F866" s="173" t="n"/>
      <c r="G866" s="173" t="n"/>
      <c r="H866" s="173" t="n"/>
      <c r="I866" s="173" t="n"/>
      <c r="J866" s="173" t="n"/>
      <c r="K866" s="173" t="n"/>
      <c r="L866" s="173" t="n"/>
      <c r="M866" s="173" t="n"/>
      <c r="N866" s="173" t="n"/>
      <c r="O866" s="173" t="n"/>
      <c r="P866" s="173" t="n"/>
    </row>
    <row r="867" ht="18.75" customHeight="1">
      <c r="A867" s="173" t="n"/>
      <c r="B867" s="176" t="inlineStr">
        <is>
          <t>OFÍCIO 1 · CUSTOM</t>
        </is>
      </c>
      <c r="H867" s="173" t="n"/>
      <c r="I867" s="173" t="n"/>
      <c r="J867" s="176" t="inlineStr">
        <is>
          <t>OFÍCIO 2 · CUSTOM</t>
        </is>
      </c>
      <c r="P867" s="173" t="n"/>
    </row>
    <row r="868" ht="18.75" customHeight="1">
      <c r="A868" s="173" t="n"/>
      <c r="B868" s="177" t="inlineStr">
        <is>
          <t>TIPO</t>
        </is>
      </c>
      <c r="C868" s="178" t="n"/>
      <c r="D868" s="178" t="n"/>
      <c r="E868" s="179" t="n"/>
      <c r="F868" s="177" t="inlineStr">
        <is>
          <t>MESTRE VIU</t>
        </is>
      </c>
      <c r="G868" s="179" t="n"/>
      <c r="H868" s="173" t="n"/>
      <c r="I868" s="173" t="n"/>
      <c r="J868" s="177" t="inlineStr">
        <is>
          <t>TIPO</t>
        </is>
      </c>
      <c r="K868" s="178" t="n"/>
      <c r="L868" s="178" t="n"/>
      <c r="M868" s="179" t="n"/>
      <c r="N868" s="177" t="inlineStr">
        <is>
          <t>MESTRE VIU</t>
        </is>
      </c>
      <c r="O868" s="179" t="n"/>
      <c r="P868" s="173" t="n"/>
    </row>
    <row r="869" ht="18.75" customHeight="1">
      <c r="A869" s="173" t="n"/>
      <c r="B869" s="181" t="inlineStr">
        <is>
          <t>Ofício</t>
        </is>
      </c>
      <c r="C869" s="178" t="n"/>
      <c r="D869" s="178" t="n"/>
      <c r="E869" s="179" t="n"/>
      <c r="F869" s="180" t="b">
        <v>0</v>
      </c>
      <c r="G869" s="179" t="n"/>
      <c r="H869" s="173" t="n"/>
      <c r="I869" s="173" t="n"/>
      <c r="J869" s="181" t="inlineStr">
        <is>
          <t>Ofício</t>
        </is>
      </c>
      <c r="K869" s="178" t="n"/>
      <c r="L869" s="178" t="n"/>
      <c r="M869" s="179" t="n"/>
      <c r="N869" s="180" t="b">
        <v>0</v>
      </c>
      <c r="O869" s="179" t="n"/>
      <c r="P869" s="173" t="n"/>
    </row>
    <row r="870" ht="18.75" customHeight="1">
      <c r="A870" s="173" t="n"/>
      <c r="B870" s="177" t="inlineStr">
        <is>
          <t>NOME</t>
        </is>
      </c>
      <c r="C870" s="178" t="n"/>
      <c r="D870" s="178" t="n"/>
      <c r="E870" s="178" t="n"/>
      <c r="F870" s="178" t="n"/>
      <c r="G870" s="179" t="n"/>
      <c r="H870" s="173" t="n"/>
      <c r="I870" s="173" t="n"/>
      <c r="J870" s="177" t="inlineStr">
        <is>
          <t>NOME</t>
        </is>
      </c>
      <c r="K870" s="178" t="n"/>
      <c r="L870" s="178" t="n"/>
      <c r="M870" s="178" t="n"/>
      <c r="N870" s="178" t="n"/>
      <c r="O870" s="179" t="n"/>
      <c r="P870" s="173" t="n"/>
    </row>
    <row r="871" ht="18.75" customHeight="1">
      <c r="A871" s="173" t="n"/>
      <c r="B871" s="181" t="n"/>
      <c r="C871" s="178" t="n"/>
      <c r="D871" s="178" t="n"/>
      <c r="E871" s="178" t="n"/>
      <c r="F871" s="178" t="n"/>
      <c r="G871" s="179" t="n"/>
      <c r="H871" s="173" t="n"/>
      <c r="I871" s="173" t="n"/>
      <c r="J871" s="181" t="n"/>
      <c r="K871" s="178" t="n"/>
      <c r="L871" s="178" t="n"/>
      <c r="M871" s="178" t="n"/>
      <c r="N871" s="178" t="n"/>
      <c r="O871" s="179" t="n"/>
      <c r="P871" s="173" t="n"/>
    </row>
    <row r="872" ht="18.75" customHeight="1">
      <c r="A872" s="173" t="n"/>
      <c r="B872" s="177">
        <f>IF(B869="Ofício","ATRIBUTO PADRÃO","ATRIBUTO FIXO")</f>
        <v/>
      </c>
      <c r="C872" s="178" t="n"/>
      <c r="D872" s="179" t="n"/>
      <c r="E872" s="181" t="n"/>
      <c r="F872" s="178" t="n"/>
      <c r="G872" s="179" t="n"/>
      <c r="H872" s="173" t="n"/>
      <c r="I872" s="173" t="n"/>
      <c r="J872" s="177">
        <f>IF(J869="Ofício","ATRIBUTO PADRÃO","ATRIBUTO FIXO")</f>
        <v/>
      </c>
      <c r="K872" s="178" t="n"/>
      <c r="L872" s="179" t="n"/>
      <c r="M872" s="181" t="n"/>
      <c r="N872" s="178" t="n"/>
      <c r="O872" s="179" t="n"/>
      <c r="P872" s="173" t="n"/>
    </row>
    <row r="873" ht="18.75" customHeight="1">
      <c r="A873" s="173" t="n"/>
      <c r="B873" s="177" t="inlineStr">
        <is>
          <t>DESCRIÇÃO</t>
        </is>
      </c>
      <c r="C873" s="178" t="n"/>
      <c r="D873" s="178" t="n"/>
      <c r="E873" s="178" t="n"/>
      <c r="F873" s="178" t="n"/>
      <c r="G873" s="179" t="n"/>
      <c r="H873" s="173" t="n"/>
      <c r="I873" s="173" t="n"/>
      <c r="J873" s="177" t="inlineStr">
        <is>
          <t>DESCRIÇÃO</t>
        </is>
      </c>
      <c r="K873" s="178" t="n"/>
      <c r="L873" s="178" t="n"/>
      <c r="M873" s="178" t="n"/>
      <c r="N873" s="178" t="n"/>
      <c r="O873" s="179" t="n"/>
      <c r="P873" s="173" t="n"/>
    </row>
    <row r="874" ht="18.75" customHeight="1">
      <c r="A874" s="173" t="n"/>
      <c r="B874" s="183" t="n"/>
      <c r="C874" s="184" t="n"/>
      <c r="D874" s="184" t="n"/>
      <c r="E874" s="184" t="n"/>
      <c r="F874" s="184" t="n"/>
      <c r="G874" s="185" t="n"/>
      <c r="H874" s="173" t="n"/>
      <c r="I874" s="173" t="n"/>
      <c r="J874" s="183" t="n"/>
      <c r="K874" s="184" t="n"/>
      <c r="L874" s="184" t="n"/>
      <c r="M874" s="184" t="n"/>
      <c r="N874" s="184" t="n"/>
      <c r="O874" s="185" t="n"/>
      <c r="P874" s="173" t="n"/>
    </row>
    <row r="875" ht="18.75" customHeight="1">
      <c r="A875" s="173" t="n"/>
      <c r="B875" s="186" t="n"/>
      <c r="G875" s="187" t="n"/>
      <c r="H875" s="173" t="n"/>
      <c r="I875" s="173" t="n"/>
      <c r="J875" s="186" t="n"/>
      <c r="O875" s="187" t="n"/>
      <c r="P875" s="173" t="n"/>
    </row>
    <row r="876" ht="18.75" customHeight="1">
      <c r="A876" s="173" t="n"/>
      <c r="B876" s="188" t="n"/>
      <c r="C876" s="189" t="n"/>
      <c r="D876" s="189" t="n"/>
      <c r="E876" s="189" t="n"/>
      <c r="F876" s="189" t="n"/>
      <c r="G876" s="190" t="n"/>
      <c r="H876" s="173" t="n"/>
      <c r="I876" s="173" t="n"/>
      <c r="J876" s="188" t="n"/>
      <c r="K876" s="189" t="n"/>
      <c r="L876" s="189" t="n"/>
      <c r="M876" s="189" t="n"/>
      <c r="N876" s="189" t="n"/>
      <c r="O876" s="190" t="n"/>
      <c r="P876" s="173" t="n"/>
    </row>
    <row r="877" ht="18.75" customHeight="1">
      <c r="A877" s="173" t="n"/>
      <c r="B877" s="173" t="n"/>
      <c r="C877" s="173" t="n"/>
      <c r="D877" s="173" t="n"/>
      <c r="E877" s="173" t="n"/>
      <c r="F877" s="173" t="n"/>
      <c r="G877" s="173" t="n"/>
      <c r="H877" s="173" t="n"/>
      <c r="I877" s="173" t="n"/>
      <c r="J877" s="173" t="n"/>
      <c r="K877" s="173" t="n"/>
      <c r="L877" s="173" t="n"/>
      <c r="M877" s="173" t="n"/>
      <c r="N877" s="173" t="n"/>
      <c r="O877" s="173" t="n"/>
      <c r="P877" s="173" t="n"/>
    </row>
    <row r="878" ht="18.75" customHeight="1">
      <c r="A878" s="173" t="n"/>
      <c r="B878" s="175">
        <f>IF('DADOS_PROGRESSAO'!$G$12="","Usa os treinos e especializações existentes.","⚠ "&amp;'DADOS_PROGRESSAO'!$G$12)</f>
        <v/>
      </c>
      <c r="H878" s="173" t="n"/>
      <c r="I878" s="173" t="n"/>
      <c r="J878" s="175">
        <f>IF('DADOS_PROGRESSAO'!$G$13="","Usa os treinos e especializações existentes.","⚠ "&amp;'DADOS_PROGRESSAO'!$G$13)</f>
        <v/>
      </c>
      <c r="P878" s="173" t="n"/>
    </row>
    <row r="879" ht="18.75" customHeight="1">
      <c r="A879" s="173" t="n"/>
      <c r="H879" s="173" t="n"/>
      <c r="I879" s="173" t="n"/>
      <c r="P879" s="173" t="n"/>
    </row>
    <row r="880" ht="18.75" customHeight="1">
      <c r="A880" s="173" t="n"/>
      <c r="B880" s="173" t="n"/>
      <c r="C880" s="173" t="n"/>
      <c r="D880" s="173" t="n"/>
      <c r="E880" s="173" t="n"/>
      <c r="F880" s="173" t="n"/>
      <c r="G880" s="173" t="n"/>
      <c r="H880" s="173" t="n"/>
      <c r="I880" s="173" t="n"/>
      <c r="J880" s="173" t="n"/>
      <c r="K880" s="173" t="n"/>
      <c r="L880" s="173" t="n"/>
      <c r="M880" s="173" t="n"/>
      <c r="N880" s="173" t="n"/>
      <c r="O880" s="173" t="n"/>
      <c r="P880" s="173" t="n"/>
    </row>
    <row r="881" ht="18.75" customHeight="1">
      <c r="A881" s="173" t="n"/>
      <c r="B881" s="176" t="inlineStr">
        <is>
          <t>OFÍCIO 3 · CUSTOM</t>
        </is>
      </c>
      <c r="H881" s="173" t="n"/>
      <c r="I881" s="173" t="n"/>
      <c r="J881" s="176" t="inlineStr">
        <is>
          <t>OFÍCIO 4 · CUSTOM</t>
        </is>
      </c>
      <c r="P881" s="173" t="n"/>
    </row>
    <row r="882" ht="18.75" customHeight="1">
      <c r="A882" s="173" t="n"/>
      <c r="B882" s="177" t="inlineStr">
        <is>
          <t>TIPO</t>
        </is>
      </c>
      <c r="C882" s="178" t="n"/>
      <c r="D882" s="178" t="n"/>
      <c r="E882" s="179" t="n"/>
      <c r="F882" s="177" t="inlineStr">
        <is>
          <t>MESTRE VIU</t>
        </is>
      </c>
      <c r="G882" s="179" t="n"/>
      <c r="H882" s="173" t="n"/>
      <c r="I882" s="173" t="n"/>
      <c r="J882" s="177" t="inlineStr">
        <is>
          <t>TIPO</t>
        </is>
      </c>
      <c r="K882" s="178" t="n"/>
      <c r="L882" s="178" t="n"/>
      <c r="M882" s="179" t="n"/>
      <c r="N882" s="177" t="inlineStr">
        <is>
          <t>MESTRE VIU</t>
        </is>
      </c>
      <c r="O882" s="179" t="n"/>
      <c r="P882" s="173" t="n"/>
    </row>
    <row r="883" ht="18.75" customHeight="1">
      <c r="A883" s="173" t="n"/>
      <c r="B883" s="181" t="inlineStr">
        <is>
          <t>Ofício</t>
        </is>
      </c>
      <c r="C883" s="178" t="n"/>
      <c r="D883" s="178" t="n"/>
      <c r="E883" s="179" t="n"/>
      <c r="F883" s="180" t="b">
        <v>0</v>
      </c>
      <c r="G883" s="179" t="n"/>
      <c r="H883" s="173" t="n"/>
      <c r="I883" s="173" t="n"/>
      <c r="J883" s="181" t="inlineStr">
        <is>
          <t>Ofício</t>
        </is>
      </c>
      <c r="K883" s="178" t="n"/>
      <c r="L883" s="178" t="n"/>
      <c r="M883" s="179" t="n"/>
      <c r="N883" s="180" t="b">
        <v>0</v>
      </c>
      <c r="O883" s="179" t="n"/>
      <c r="P883" s="173" t="n"/>
    </row>
    <row r="884" ht="18.75" customHeight="1">
      <c r="A884" s="173" t="n"/>
      <c r="B884" s="177" t="inlineStr">
        <is>
          <t>NOME</t>
        </is>
      </c>
      <c r="C884" s="178" t="n"/>
      <c r="D884" s="178" t="n"/>
      <c r="E884" s="178" t="n"/>
      <c r="F884" s="178" t="n"/>
      <c r="G884" s="179" t="n"/>
      <c r="H884" s="173" t="n"/>
      <c r="I884" s="173" t="n"/>
      <c r="J884" s="177" t="inlineStr">
        <is>
          <t>NOME</t>
        </is>
      </c>
      <c r="K884" s="178" t="n"/>
      <c r="L884" s="178" t="n"/>
      <c r="M884" s="178" t="n"/>
      <c r="N884" s="178" t="n"/>
      <c r="O884" s="179" t="n"/>
      <c r="P884" s="173" t="n"/>
    </row>
    <row r="885" ht="18.75" customHeight="1">
      <c r="A885" s="173" t="n"/>
      <c r="B885" s="181" t="n"/>
      <c r="C885" s="178" t="n"/>
      <c r="D885" s="178" t="n"/>
      <c r="E885" s="178" t="n"/>
      <c r="F885" s="178" t="n"/>
      <c r="G885" s="179" t="n"/>
      <c r="H885" s="173" t="n"/>
      <c r="I885" s="173" t="n"/>
      <c r="J885" s="181" t="n"/>
      <c r="K885" s="178" t="n"/>
      <c r="L885" s="178" t="n"/>
      <c r="M885" s="178" t="n"/>
      <c r="N885" s="178" t="n"/>
      <c r="O885" s="179" t="n"/>
      <c r="P885" s="173" t="n"/>
    </row>
    <row r="886" ht="18.75" customHeight="1">
      <c r="A886" s="173" t="n"/>
      <c r="B886" s="177">
        <f>IF(B883="Ofício","ATRIBUTO PADRÃO","ATRIBUTO FIXO")</f>
        <v/>
      </c>
      <c r="C886" s="178" t="n"/>
      <c r="D886" s="179" t="n"/>
      <c r="E886" s="181" t="n"/>
      <c r="F886" s="178" t="n"/>
      <c r="G886" s="179" t="n"/>
      <c r="H886" s="173" t="n"/>
      <c r="I886" s="173" t="n"/>
      <c r="J886" s="177">
        <f>IF(J883="Ofício","ATRIBUTO PADRÃO","ATRIBUTO FIXO")</f>
        <v/>
      </c>
      <c r="K886" s="178" t="n"/>
      <c r="L886" s="179" t="n"/>
      <c r="M886" s="181" t="n"/>
      <c r="N886" s="178" t="n"/>
      <c r="O886" s="179" t="n"/>
      <c r="P886" s="173" t="n"/>
    </row>
    <row r="887" ht="18.75" customHeight="1">
      <c r="A887" s="173" t="n"/>
      <c r="B887" s="177" t="inlineStr">
        <is>
          <t>DESCRIÇÃO</t>
        </is>
      </c>
      <c r="C887" s="178" t="n"/>
      <c r="D887" s="178" t="n"/>
      <c r="E887" s="178" t="n"/>
      <c r="F887" s="178" t="n"/>
      <c r="G887" s="179" t="n"/>
      <c r="H887" s="173" t="n"/>
      <c r="I887" s="173" t="n"/>
      <c r="J887" s="177" t="inlineStr">
        <is>
          <t>DESCRIÇÃO</t>
        </is>
      </c>
      <c r="K887" s="178" t="n"/>
      <c r="L887" s="178" t="n"/>
      <c r="M887" s="178" t="n"/>
      <c r="N887" s="178" t="n"/>
      <c r="O887" s="179" t="n"/>
      <c r="P887" s="173" t="n"/>
    </row>
    <row r="888" ht="18.75" customHeight="1">
      <c r="A888" s="173" t="n"/>
      <c r="B888" s="183" t="n"/>
      <c r="C888" s="184" t="n"/>
      <c r="D888" s="184" t="n"/>
      <c r="E888" s="184" t="n"/>
      <c r="F888" s="184" t="n"/>
      <c r="G888" s="185" t="n"/>
      <c r="H888" s="173" t="n"/>
      <c r="I888" s="173" t="n"/>
      <c r="J888" s="183" t="n"/>
      <c r="K888" s="184" t="n"/>
      <c r="L888" s="184" t="n"/>
      <c r="M888" s="184" t="n"/>
      <c r="N888" s="184" t="n"/>
      <c r="O888" s="185" t="n"/>
      <c r="P888" s="173" t="n"/>
    </row>
    <row r="889" ht="18.75" customHeight="1">
      <c r="A889" s="173" t="n"/>
      <c r="B889" s="186" t="n"/>
      <c r="G889" s="187" t="n"/>
      <c r="H889" s="173" t="n"/>
      <c r="I889" s="173" t="n"/>
      <c r="J889" s="186" t="n"/>
      <c r="O889" s="187" t="n"/>
      <c r="P889" s="173" t="n"/>
    </row>
    <row r="890" ht="18.75" customHeight="1">
      <c r="A890" s="173" t="n"/>
      <c r="B890" s="188" t="n"/>
      <c r="C890" s="189" t="n"/>
      <c r="D890" s="189" t="n"/>
      <c r="E890" s="189" t="n"/>
      <c r="F890" s="189" t="n"/>
      <c r="G890" s="190" t="n"/>
      <c r="H890" s="173" t="n"/>
      <c r="I890" s="173" t="n"/>
      <c r="J890" s="188" t="n"/>
      <c r="K890" s="189" t="n"/>
      <c r="L890" s="189" t="n"/>
      <c r="M890" s="189" t="n"/>
      <c r="N890" s="189" t="n"/>
      <c r="O890" s="190" t="n"/>
      <c r="P890" s="173" t="n"/>
    </row>
    <row r="891" ht="18.75" customHeight="1">
      <c r="A891" s="173" t="n"/>
      <c r="B891" s="173" t="n"/>
      <c r="C891" s="173" t="n"/>
      <c r="D891" s="173" t="n"/>
      <c r="E891" s="173" t="n"/>
      <c r="F891" s="173" t="n"/>
      <c r="G891" s="173" t="n"/>
      <c r="H891" s="173" t="n"/>
      <c r="I891" s="173" t="n"/>
      <c r="J891" s="173" t="n"/>
      <c r="K891" s="173" t="n"/>
      <c r="L891" s="173" t="n"/>
      <c r="M891" s="173" t="n"/>
      <c r="N891" s="173" t="n"/>
      <c r="O891" s="173" t="n"/>
      <c r="P891" s="173" t="n"/>
    </row>
    <row r="892" ht="18.75" customHeight="1">
      <c r="A892" s="173" t="n"/>
      <c r="B892" s="175">
        <f>IF('DADOS_PROGRESSAO'!$G$14="","Usa os treinos e especializações existentes.","⚠ "&amp;'DADOS_PROGRESSAO'!$G$14)</f>
        <v/>
      </c>
      <c r="H892" s="173" t="n"/>
      <c r="I892" s="173" t="n"/>
      <c r="J892" s="175">
        <f>IF('DADOS_PROGRESSAO'!$G$15="","Usa os treinos e especializações existentes.","⚠ "&amp;'DADOS_PROGRESSAO'!$G$15)</f>
        <v/>
      </c>
      <c r="P892" s="173" t="n"/>
    </row>
    <row r="893" ht="18.75" customHeight="1">
      <c r="A893" s="173" t="n"/>
      <c r="H893" s="173" t="n"/>
      <c r="I893" s="173" t="n"/>
      <c r="P893" s="173" t="n"/>
    </row>
    <row r="894" ht="18.75" customHeight="1">
      <c r="A894" s="173" t="n"/>
      <c r="B894" s="173" t="n"/>
      <c r="C894" s="173" t="n"/>
      <c r="D894" s="173" t="n"/>
      <c r="E894" s="173" t="n"/>
      <c r="F894" s="173" t="n"/>
      <c r="G894" s="173" t="n"/>
      <c r="H894" s="173" t="n"/>
      <c r="I894" s="173" t="n"/>
      <c r="J894" s="173" t="n"/>
      <c r="K894" s="173" t="n"/>
      <c r="L894" s="173" t="n"/>
      <c r="M894" s="173" t="n"/>
      <c r="N894" s="173" t="n"/>
      <c r="O894" s="173" t="n"/>
      <c r="P894" s="173" t="n"/>
    </row>
    <row r="895" ht="18.75" customHeight="1">
      <c r="A895" s="173" t="n"/>
      <c r="B895" s="176" t="inlineStr">
        <is>
          <t>OFÍCIO 5 · CUSTOM</t>
        </is>
      </c>
      <c r="H895" s="173" t="n"/>
      <c r="I895" s="173" t="n"/>
      <c r="J895" s="176" t="inlineStr">
        <is>
          <t>OFÍCIO 6 · CUSTOM</t>
        </is>
      </c>
      <c r="P895" s="173" t="n"/>
    </row>
    <row r="896" ht="18.75" customHeight="1">
      <c r="A896" s="173" t="n"/>
      <c r="B896" s="177" t="inlineStr">
        <is>
          <t>TIPO</t>
        </is>
      </c>
      <c r="C896" s="178" t="n"/>
      <c r="D896" s="178" t="n"/>
      <c r="E896" s="179" t="n"/>
      <c r="F896" s="177" t="inlineStr">
        <is>
          <t>MESTRE VIU</t>
        </is>
      </c>
      <c r="G896" s="179" t="n"/>
      <c r="H896" s="173" t="n"/>
      <c r="I896" s="173" t="n"/>
      <c r="J896" s="177" t="inlineStr">
        <is>
          <t>TIPO</t>
        </is>
      </c>
      <c r="K896" s="178" t="n"/>
      <c r="L896" s="178" t="n"/>
      <c r="M896" s="179" t="n"/>
      <c r="N896" s="177" t="inlineStr">
        <is>
          <t>MESTRE VIU</t>
        </is>
      </c>
      <c r="O896" s="179" t="n"/>
      <c r="P896" s="173" t="n"/>
    </row>
    <row r="897" ht="18.75" customHeight="1">
      <c r="A897" s="173" t="n"/>
      <c r="B897" s="181" t="inlineStr">
        <is>
          <t>Ofício</t>
        </is>
      </c>
      <c r="C897" s="178" t="n"/>
      <c r="D897" s="178" t="n"/>
      <c r="E897" s="179" t="n"/>
      <c r="F897" s="180" t="b">
        <v>0</v>
      </c>
      <c r="G897" s="179" t="n"/>
      <c r="H897" s="173" t="n"/>
      <c r="I897" s="173" t="n"/>
      <c r="J897" s="181" t="inlineStr">
        <is>
          <t>Ofício</t>
        </is>
      </c>
      <c r="K897" s="178" t="n"/>
      <c r="L897" s="178" t="n"/>
      <c r="M897" s="179" t="n"/>
      <c r="N897" s="180" t="b">
        <v>0</v>
      </c>
      <c r="O897" s="179" t="n"/>
      <c r="P897" s="173" t="n"/>
    </row>
    <row r="898" ht="18.75" customHeight="1">
      <c r="A898" s="173" t="n"/>
      <c r="B898" s="177" t="inlineStr">
        <is>
          <t>NOME</t>
        </is>
      </c>
      <c r="C898" s="178" t="n"/>
      <c r="D898" s="178" t="n"/>
      <c r="E898" s="178" t="n"/>
      <c r="F898" s="178" t="n"/>
      <c r="G898" s="179" t="n"/>
      <c r="H898" s="173" t="n"/>
      <c r="I898" s="173" t="n"/>
      <c r="J898" s="177" t="inlineStr">
        <is>
          <t>NOME</t>
        </is>
      </c>
      <c r="K898" s="178" t="n"/>
      <c r="L898" s="178" t="n"/>
      <c r="M898" s="178" t="n"/>
      <c r="N898" s="178" t="n"/>
      <c r="O898" s="179" t="n"/>
      <c r="P898" s="173" t="n"/>
    </row>
    <row r="899" ht="18.75" customHeight="1">
      <c r="A899" s="173" t="n"/>
      <c r="B899" s="181" t="n"/>
      <c r="C899" s="178" t="n"/>
      <c r="D899" s="178" t="n"/>
      <c r="E899" s="178" t="n"/>
      <c r="F899" s="178" t="n"/>
      <c r="G899" s="179" t="n"/>
      <c r="H899" s="173" t="n"/>
      <c r="I899" s="173" t="n"/>
      <c r="J899" s="181" t="n"/>
      <c r="K899" s="178" t="n"/>
      <c r="L899" s="178" t="n"/>
      <c r="M899" s="178" t="n"/>
      <c r="N899" s="178" t="n"/>
      <c r="O899" s="179" t="n"/>
      <c r="P899" s="173" t="n"/>
    </row>
    <row r="900" ht="18.75" customHeight="1">
      <c r="A900" s="173" t="n"/>
      <c r="B900" s="177">
        <f>IF(B897="Ofício","ATRIBUTO PADRÃO","ATRIBUTO FIXO")</f>
        <v/>
      </c>
      <c r="C900" s="178" t="n"/>
      <c r="D900" s="179" t="n"/>
      <c r="E900" s="181" t="n"/>
      <c r="F900" s="178" t="n"/>
      <c r="G900" s="179" t="n"/>
      <c r="H900" s="173" t="n"/>
      <c r="I900" s="173" t="n"/>
      <c r="J900" s="177">
        <f>IF(J897="Ofício","ATRIBUTO PADRÃO","ATRIBUTO FIXO")</f>
        <v/>
      </c>
      <c r="K900" s="178" t="n"/>
      <c r="L900" s="179" t="n"/>
      <c r="M900" s="181" t="n"/>
      <c r="N900" s="178" t="n"/>
      <c r="O900" s="179" t="n"/>
      <c r="P900" s="173" t="n"/>
    </row>
    <row r="901" ht="18.75" customHeight="1">
      <c r="A901" s="173" t="n"/>
      <c r="B901" s="177" t="inlineStr">
        <is>
          <t>DESCRIÇÃO</t>
        </is>
      </c>
      <c r="C901" s="178" t="n"/>
      <c r="D901" s="178" t="n"/>
      <c r="E901" s="178" t="n"/>
      <c r="F901" s="178" t="n"/>
      <c r="G901" s="179" t="n"/>
      <c r="H901" s="173" t="n"/>
      <c r="I901" s="173" t="n"/>
      <c r="J901" s="177" t="inlineStr">
        <is>
          <t>DESCRIÇÃO</t>
        </is>
      </c>
      <c r="K901" s="178" t="n"/>
      <c r="L901" s="178" t="n"/>
      <c r="M901" s="178" t="n"/>
      <c r="N901" s="178" t="n"/>
      <c r="O901" s="179" t="n"/>
      <c r="P901" s="173" t="n"/>
    </row>
    <row r="902" ht="18.75" customHeight="1">
      <c r="A902" s="173" t="n"/>
      <c r="B902" s="183" t="n"/>
      <c r="C902" s="184" t="n"/>
      <c r="D902" s="184" t="n"/>
      <c r="E902" s="184" t="n"/>
      <c r="F902" s="184" t="n"/>
      <c r="G902" s="185" t="n"/>
      <c r="H902" s="173" t="n"/>
      <c r="I902" s="173" t="n"/>
      <c r="J902" s="183" t="n"/>
      <c r="K902" s="184" t="n"/>
      <c r="L902" s="184" t="n"/>
      <c r="M902" s="184" t="n"/>
      <c r="N902" s="184" t="n"/>
      <c r="O902" s="185" t="n"/>
      <c r="P902" s="173" t="n"/>
    </row>
    <row r="903" ht="18.75" customHeight="1">
      <c r="A903" s="173" t="n"/>
      <c r="B903" s="186" t="n"/>
      <c r="G903" s="187" t="n"/>
      <c r="H903" s="173" t="n"/>
      <c r="I903" s="173" t="n"/>
      <c r="J903" s="186" t="n"/>
      <c r="O903" s="187" t="n"/>
      <c r="P903" s="173" t="n"/>
    </row>
    <row r="904" ht="18.75" customHeight="1">
      <c r="A904" s="173" t="n"/>
      <c r="B904" s="188" t="n"/>
      <c r="C904" s="189" t="n"/>
      <c r="D904" s="189" t="n"/>
      <c r="E904" s="189" t="n"/>
      <c r="F904" s="189" t="n"/>
      <c r="G904" s="190" t="n"/>
      <c r="H904" s="173" t="n"/>
      <c r="I904" s="173" t="n"/>
      <c r="J904" s="188" t="n"/>
      <c r="K904" s="189" t="n"/>
      <c r="L904" s="189" t="n"/>
      <c r="M904" s="189" t="n"/>
      <c r="N904" s="189" t="n"/>
      <c r="O904" s="190" t="n"/>
      <c r="P904" s="173" t="n"/>
    </row>
    <row r="905" ht="18.75" customHeight="1">
      <c r="A905" s="173" t="n"/>
      <c r="B905" s="173" t="n"/>
      <c r="C905" s="173" t="n"/>
      <c r="D905" s="173" t="n"/>
      <c r="E905" s="173" t="n"/>
      <c r="F905" s="173" t="n"/>
      <c r="G905" s="173" t="n"/>
      <c r="H905" s="173" t="n"/>
      <c r="I905" s="173" t="n"/>
      <c r="J905" s="173" t="n"/>
      <c r="K905" s="173" t="n"/>
      <c r="L905" s="173" t="n"/>
      <c r="M905" s="173" t="n"/>
      <c r="N905" s="173" t="n"/>
      <c r="O905" s="173" t="n"/>
      <c r="P905" s="173" t="n"/>
    </row>
    <row r="906" ht="18.75" customHeight="1">
      <c r="A906" s="173" t="n"/>
      <c r="B906" s="175">
        <f>IF('DADOS_PROGRESSAO'!$G$16="","Usa os treinos e especializações existentes.","⚠ "&amp;'DADOS_PROGRESSAO'!$G$16)</f>
        <v/>
      </c>
      <c r="H906" s="173" t="n"/>
      <c r="I906" s="173" t="n"/>
      <c r="J906" s="175">
        <f>IF('DADOS_PROGRESSAO'!$G$17="","Usa os treinos e especializações existentes.","⚠ "&amp;'DADOS_PROGRESSAO'!$G$17)</f>
        <v/>
      </c>
      <c r="P906" s="173" t="n"/>
    </row>
    <row r="907" ht="18.75" customHeight="1">
      <c r="A907" s="173" t="n"/>
      <c r="H907" s="173" t="n"/>
      <c r="I907" s="173" t="n"/>
      <c r="P907" s="173" t="n"/>
    </row>
    <row r="908" ht="18.75" customHeight="1">
      <c r="A908" s="173" t="n"/>
      <c r="B908" s="173" t="n"/>
      <c r="C908" s="173" t="n"/>
      <c r="D908" s="173" t="n"/>
      <c r="E908" s="173" t="n"/>
      <c r="F908" s="173" t="n"/>
      <c r="G908" s="173" t="n"/>
      <c r="H908" s="173" t="n"/>
      <c r="I908" s="173" t="n"/>
      <c r="J908" s="173" t="n"/>
      <c r="K908" s="173" t="n"/>
      <c r="L908" s="173" t="n"/>
      <c r="M908" s="173" t="n"/>
      <c r="N908" s="173" t="n"/>
      <c r="O908" s="173" t="n"/>
      <c r="P908" s="173" t="n"/>
    </row>
    <row r="909" ht="18.75" customHeight="1">
      <c r="A909" s="173" t="n"/>
      <c r="B909" s="176" t="inlineStr">
        <is>
          <t>OFÍCIO 7 · CUSTOM</t>
        </is>
      </c>
      <c r="H909" s="173" t="n"/>
      <c r="I909" s="173" t="n"/>
      <c r="J909" s="176" t="inlineStr">
        <is>
          <t>OFÍCIO 8 · CUSTOM</t>
        </is>
      </c>
      <c r="P909" s="173" t="n"/>
    </row>
    <row r="910" ht="18.75" customHeight="1">
      <c r="A910" s="173" t="n"/>
      <c r="B910" s="177" t="inlineStr">
        <is>
          <t>TIPO</t>
        </is>
      </c>
      <c r="C910" s="178" t="n"/>
      <c r="D910" s="178" t="n"/>
      <c r="E910" s="179" t="n"/>
      <c r="F910" s="177" t="inlineStr">
        <is>
          <t>MESTRE VIU</t>
        </is>
      </c>
      <c r="G910" s="179" t="n"/>
      <c r="H910" s="173" t="n"/>
      <c r="I910" s="173" t="n"/>
      <c r="J910" s="177" t="inlineStr">
        <is>
          <t>TIPO</t>
        </is>
      </c>
      <c r="K910" s="178" t="n"/>
      <c r="L910" s="178" t="n"/>
      <c r="M910" s="179" t="n"/>
      <c r="N910" s="177" t="inlineStr">
        <is>
          <t>MESTRE VIU</t>
        </is>
      </c>
      <c r="O910" s="179" t="n"/>
      <c r="P910" s="173" t="n"/>
    </row>
    <row r="911" ht="18.75" customHeight="1">
      <c r="A911" s="173" t="n"/>
      <c r="B911" s="181" t="inlineStr">
        <is>
          <t>Ofício</t>
        </is>
      </c>
      <c r="C911" s="178" t="n"/>
      <c r="D911" s="178" t="n"/>
      <c r="E911" s="179" t="n"/>
      <c r="F911" s="180" t="b">
        <v>0</v>
      </c>
      <c r="G911" s="179" t="n"/>
      <c r="H911" s="173" t="n"/>
      <c r="I911" s="173" t="n"/>
      <c r="J911" s="181" t="inlineStr">
        <is>
          <t>Ofício</t>
        </is>
      </c>
      <c r="K911" s="178" t="n"/>
      <c r="L911" s="178" t="n"/>
      <c r="M911" s="179" t="n"/>
      <c r="N911" s="180" t="b">
        <v>0</v>
      </c>
      <c r="O911" s="179" t="n"/>
      <c r="P911" s="173" t="n"/>
    </row>
    <row r="912" ht="18.75" customHeight="1">
      <c r="A912" s="173" t="n"/>
      <c r="B912" s="177" t="inlineStr">
        <is>
          <t>NOME</t>
        </is>
      </c>
      <c r="C912" s="178" t="n"/>
      <c r="D912" s="178" t="n"/>
      <c r="E912" s="178" t="n"/>
      <c r="F912" s="178" t="n"/>
      <c r="G912" s="179" t="n"/>
      <c r="H912" s="173" t="n"/>
      <c r="I912" s="173" t="n"/>
      <c r="J912" s="177" t="inlineStr">
        <is>
          <t>NOME</t>
        </is>
      </c>
      <c r="K912" s="178" t="n"/>
      <c r="L912" s="178" t="n"/>
      <c r="M912" s="178" t="n"/>
      <c r="N912" s="178" t="n"/>
      <c r="O912" s="179" t="n"/>
      <c r="P912" s="173" t="n"/>
    </row>
    <row r="913" ht="18.75" customHeight="1">
      <c r="A913" s="173" t="n"/>
      <c r="B913" s="181" t="n"/>
      <c r="C913" s="178" t="n"/>
      <c r="D913" s="178" t="n"/>
      <c r="E913" s="178" t="n"/>
      <c r="F913" s="178" t="n"/>
      <c r="G913" s="179" t="n"/>
      <c r="H913" s="173" t="n"/>
      <c r="I913" s="173" t="n"/>
      <c r="J913" s="181" t="n"/>
      <c r="K913" s="178" t="n"/>
      <c r="L913" s="178" t="n"/>
      <c r="M913" s="178" t="n"/>
      <c r="N913" s="178" t="n"/>
      <c r="O913" s="179" t="n"/>
      <c r="P913" s="173" t="n"/>
    </row>
    <row r="914" ht="18.75" customHeight="1">
      <c r="A914" s="173" t="n"/>
      <c r="B914" s="177">
        <f>IF(B911="Ofício","ATRIBUTO PADRÃO","ATRIBUTO FIXO")</f>
        <v/>
      </c>
      <c r="C914" s="178" t="n"/>
      <c r="D914" s="179" t="n"/>
      <c r="E914" s="181" t="n"/>
      <c r="F914" s="178" t="n"/>
      <c r="G914" s="179" t="n"/>
      <c r="H914" s="173" t="n"/>
      <c r="I914" s="173" t="n"/>
      <c r="J914" s="177">
        <f>IF(J911="Ofício","ATRIBUTO PADRÃO","ATRIBUTO FIXO")</f>
        <v/>
      </c>
      <c r="K914" s="178" t="n"/>
      <c r="L914" s="179" t="n"/>
      <c r="M914" s="181" t="n"/>
      <c r="N914" s="178" t="n"/>
      <c r="O914" s="179" t="n"/>
      <c r="P914" s="173" t="n"/>
    </row>
    <row r="915" ht="18.75" customHeight="1">
      <c r="A915" s="173" t="n"/>
      <c r="B915" s="177" t="inlineStr">
        <is>
          <t>DESCRIÇÃO</t>
        </is>
      </c>
      <c r="C915" s="178" t="n"/>
      <c r="D915" s="178" t="n"/>
      <c r="E915" s="178" t="n"/>
      <c r="F915" s="178" t="n"/>
      <c r="G915" s="179" t="n"/>
      <c r="H915" s="173" t="n"/>
      <c r="I915" s="173" t="n"/>
      <c r="J915" s="177" t="inlineStr">
        <is>
          <t>DESCRIÇÃO</t>
        </is>
      </c>
      <c r="K915" s="178" t="n"/>
      <c r="L915" s="178" t="n"/>
      <c r="M915" s="178" t="n"/>
      <c r="N915" s="178" t="n"/>
      <c r="O915" s="179" t="n"/>
      <c r="P915" s="173" t="n"/>
    </row>
    <row r="916" ht="18.75" customHeight="1">
      <c r="A916" s="173" t="n"/>
      <c r="B916" s="183" t="n"/>
      <c r="C916" s="184" t="n"/>
      <c r="D916" s="184" t="n"/>
      <c r="E916" s="184" t="n"/>
      <c r="F916" s="184" t="n"/>
      <c r="G916" s="185" t="n"/>
      <c r="H916" s="173" t="n"/>
      <c r="I916" s="173" t="n"/>
      <c r="J916" s="183" t="n"/>
      <c r="K916" s="184" t="n"/>
      <c r="L916" s="184" t="n"/>
      <c r="M916" s="184" t="n"/>
      <c r="N916" s="184" t="n"/>
      <c r="O916" s="185" t="n"/>
      <c r="P916" s="173" t="n"/>
    </row>
    <row r="917" ht="18.75" customHeight="1">
      <c r="A917" s="173" t="n"/>
      <c r="B917" s="186" t="n"/>
      <c r="G917" s="187" t="n"/>
      <c r="H917" s="173" t="n"/>
      <c r="I917" s="173" t="n"/>
      <c r="J917" s="186" t="n"/>
      <c r="O917" s="187" t="n"/>
      <c r="P917" s="173" t="n"/>
    </row>
    <row r="918" ht="18.75" customHeight="1">
      <c r="A918" s="173" t="n"/>
      <c r="B918" s="188" t="n"/>
      <c r="C918" s="189" t="n"/>
      <c r="D918" s="189" t="n"/>
      <c r="E918" s="189" t="n"/>
      <c r="F918" s="189" t="n"/>
      <c r="G918" s="190" t="n"/>
      <c r="H918" s="173" t="n"/>
      <c r="I918" s="173" t="n"/>
      <c r="J918" s="188" t="n"/>
      <c r="K918" s="189" t="n"/>
      <c r="L918" s="189" t="n"/>
      <c r="M918" s="189" t="n"/>
      <c r="N918" s="189" t="n"/>
      <c r="O918" s="190" t="n"/>
      <c r="P918" s="173" t="n"/>
    </row>
    <row r="919" ht="18.75" customHeight="1">
      <c r="A919" s="173" t="n"/>
      <c r="B919" s="173" t="n"/>
      <c r="C919" s="173" t="n"/>
      <c r="D919" s="173" t="n"/>
      <c r="E919" s="173" t="n"/>
      <c r="F919" s="173" t="n"/>
      <c r="G919" s="173" t="n"/>
      <c r="H919" s="173" t="n"/>
      <c r="I919" s="173" t="n"/>
      <c r="J919" s="173" t="n"/>
      <c r="K919" s="173" t="n"/>
      <c r="L919" s="173" t="n"/>
      <c r="M919" s="173" t="n"/>
      <c r="N919" s="173" t="n"/>
      <c r="O919" s="173" t="n"/>
      <c r="P919" s="173" t="n"/>
    </row>
    <row r="920" ht="18.75" customHeight="1">
      <c r="A920" s="173" t="n"/>
      <c r="B920" s="175">
        <f>IF('DADOS_PROGRESSAO'!$G$18="","Usa os treinos e especializações existentes.","⚠ "&amp;'DADOS_PROGRESSAO'!$G$18)</f>
        <v/>
      </c>
      <c r="H920" s="173" t="n"/>
      <c r="I920" s="173" t="n"/>
      <c r="J920" s="175">
        <f>IF('DADOS_PROGRESSAO'!$G$19="","Usa os treinos e especializações existentes.","⚠ "&amp;'DADOS_PROGRESSAO'!$G$19)</f>
        <v/>
      </c>
      <c r="P920" s="173" t="n"/>
    </row>
    <row r="921" ht="18.75" customHeight="1">
      <c r="A921" s="173" t="n"/>
      <c r="H921" s="173" t="n"/>
      <c r="I921" s="173" t="n"/>
      <c r="P921" s="173" t="n"/>
    </row>
    <row r="922" ht="18.75" customHeight="1">
      <c r="A922" s="173" t="n"/>
      <c r="B922" s="173" t="n"/>
      <c r="C922" s="173" t="n"/>
      <c r="D922" s="173" t="n"/>
      <c r="E922" s="173" t="n"/>
      <c r="F922" s="173" t="n"/>
      <c r="G922" s="173" t="n"/>
      <c r="H922" s="173" t="n"/>
      <c r="I922" s="173" t="n"/>
      <c r="J922" s="173" t="n"/>
      <c r="K922" s="173" t="n"/>
      <c r="L922" s="173" t="n"/>
      <c r="M922" s="173" t="n"/>
      <c r="N922" s="173" t="n"/>
      <c r="O922" s="173" t="n"/>
      <c r="P922" s="173" t="n"/>
    </row>
    <row r="923" ht="18.75" customHeight="1">
      <c r="A923" s="173" t="n"/>
      <c r="B923" s="176" t="inlineStr">
        <is>
          <t>OFÍCIO 9 · CUSTOM</t>
        </is>
      </c>
      <c r="H923" s="173" t="n"/>
      <c r="I923" s="173" t="n"/>
      <c r="J923" s="176" t="inlineStr">
        <is>
          <t>OFÍCIO 10 · CUSTOM</t>
        </is>
      </c>
      <c r="P923" s="173" t="n"/>
    </row>
    <row r="924" ht="18.75" customHeight="1">
      <c r="A924" s="173" t="n"/>
      <c r="B924" s="177" t="inlineStr">
        <is>
          <t>TIPO</t>
        </is>
      </c>
      <c r="C924" s="178" t="n"/>
      <c r="D924" s="178" t="n"/>
      <c r="E924" s="179" t="n"/>
      <c r="F924" s="177" t="inlineStr">
        <is>
          <t>MESTRE VIU</t>
        </is>
      </c>
      <c r="G924" s="179" t="n"/>
      <c r="H924" s="173" t="n"/>
      <c r="I924" s="173" t="n"/>
      <c r="J924" s="177" t="inlineStr">
        <is>
          <t>TIPO</t>
        </is>
      </c>
      <c r="K924" s="178" t="n"/>
      <c r="L924" s="178" t="n"/>
      <c r="M924" s="179" t="n"/>
      <c r="N924" s="177" t="inlineStr">
        <is>
          <t>MESTRE VIU</t>
        </is>
      </c>
      <c r="O924" s="179" t="n"/>
      <c r="P924" s="173" t="n"/>
    </row>
    <row r="925" ht="18.75" customHeight="1">
      <c r="A925" s="173" t="n"/>
      <c r="B925" s="181" t="inlineStr">
        <is>
          <t>Ofício</t>
        </is>
      </c>
      <c r="C925" s="178" t="n"/>
      <c r="D925" s="178" t="n"/>
      <c r="E925" s="179" t="n"/>
      <c r="F925" s="180" t="b">
        <v>0</v>
      </c>
      <c r="G925" s="179" t="n"/>
      <c r="H925" s="173" t="n"/>
      <c r="I925" s="173" t="n"/>
      <c r="J925" s="181" t="inlineStr">
        <is>
          <t>Ofício</t>
        </is>
      </c>
      <c r="K925" s="178" t="n"/>
      <c r="L925" s="178" t="n"/>
      <c r="M925" s="179" t="n"/>
      <c r="N925" s="180" t="b">
        <v>0</v>
      </c>
      <c r="O925" s="179" t="n"/>
      <c r="P925" s="173" t="n"/>
    </row>
    <row r="926" ht="18.75" customHeight="1">
      <c r="A926" s="173" t="n"/>
      <c r="B926" s="177" t="inlineStr">
        <is>
          <t>NOME</t>
        </is>
      </c>
      <c r="C926" s="178" t="n"/>
      <c r="D926" s="178" t="n"/>
      <c r="E926" s="178" t="n"/>
      <c r="F926" s="178" t="n"/>
      <c r="G926" s="179" t="n"/>
      <c r="H926" s="173" t="n"/>
      <c r="I926" s="173" t="n"/>
      <c r="J926" s="177" t="inlineStr">
        <is>
          <t>NOME</t>
        </is>
      </c>
      <c r="K926" s="178" t="n"/>
      <c r="L926" s="178" t="n"/>
      <c r="M926" s="178" t="n"/>
      <c r="N926" s="178" t="n"/>
      <c r="O926" s="179" t="n"/>
      <c r="P926" s="173" t="n"/>
    </row>
    <row r="927" ht="18.75" customHeight="1">
      <c r="A927" s="173" t="n"/>
      <c r="B927" s="181" t="n"/>
      <c r="C927" s="178" t="n"/>
      <c r="D927" s="178" t="n"/>
      <c r="E927" s="178" t="n"/>
      <c r="F927" s="178" t="n"/>
      <c r="G927" s="179" t="n"/>
      <c r="H927" s="173" t="n"/>
      <c r="I927" s="173" t="n"/>
      <c r="J927" s="181" t="n"/>
      <c r="K927" s="178" t="n"/>
      <c r="L927" s="178" t="n"/>
      <c r="M927" s="178" t="n"/>
      <c r="N927" s="178" t="n"/>
      <c r="O927" s="179" t="n"/>
      <c r="P927" s="173" t="n"/>
    </row>
    <row r="928" ht="18.75" customHeight="1">
      <c r="A928" s="173" t="n"/>
      <c r="B928" s="177">
        <f>IF(B925="Ofício","ATRIBUTO PADRÃO","ATRIBUTO FIXO")</f>
        <v/>
      </c>
      <c r="C928" s="178" t="n"/>
      <c r="D928" s="179" t="n"/>
      <c r="E928" s="181" t="n"/>
      <c r="F928" s="178" t="n"/>
      <c r="G928" s="179" t="n"/>
      <c r="H928" s="173" t="n"/>
      <c r="I928" s="173" t="n"/>
      <c r="J928" s="177">
        <f>IF(J925="Ofício","ATRIBUTO PADRÃO","ATRIBUTO FIXO")</f>
        <v/>
      </c>
      <c r="K928" s="178" t="n"/>
      <c r="L928" s="179" t="n"/>
      <c r="M928" s="181" t="n"/>
      <c r="N928" s="178" t="n"/>
      <c r="O928" s="179" t="n"/>
      <c r="P928" s="173" t="n"/>
    </row>
    <row r="929" ht="18.75" customHeight="1">
      <c r="A929" s="173" t="n"/>
      <c r="B929" s="177" t="inlineStr">
        <is>
          <t>DESCRIÇÃO</t>
        </is>
      </c>
      <c r="C929" s="178" t="n"/>
      <c r="D929" s="178" t="n"/>
      <c r="E929" s="178" t="n"/>
      <c r="F929" s="178" t="n"/>
      <c r="G929" s="179" t="n"/>
      <c r="H929" s="173" t="n"/>
      <c r="I929" s="173" t="n"/>
      <c r="J929" s="177" t="inlineStr">
        <is>
          <t>DESCRIÇÃO</t>
        </is>
      </c>
      <c r="K929" s="178" t="n"/>
      <c r="L929" s="178" t="n"/>
      <c r="M929" s="178" t="n"/>
      <c r="N929" s="178" t="n"/>
      <c r="O929" s="179" t="n"/>
      <c r="P929" s="173" t="n"/>
    </row>
    <row r="930" ht="18.75" customHeight="1">
      <c r="A930" s="173" t="n"/>
      <c r="B930" s="183" t="n"/>
      <c r="C930" s="184" t="n"/>
      <c r="D930" s="184" t="n"/>
      <c r="E930" s="184" t="n"/>
      <c r="F930" s="184" t="n"/>
      <c r="G930" s="185" t="n"/>
      <c r="H930" s="173" t="n"/>
      <c r="I930" s="173" t="n"/>
      <c r="J930" s="183" t="n"/>
      <c r="K930" s="184" t="n"/>
      <c r="L930" s="184" t="n"/>
      <c r="M930" s="184" t="n"/>
      <c r="N930" s="184" t="n"/>
      <c r="O930" s="185" t="n"/>
      <c r="P930" s="173" t="n"/>
    </row>
    <row r="931" ht="18.75" customHeight="1">
      <c r="A931" s="173" t="n"/>
      <c r="B931" s="186" t="n"/>
      <c r="G931" s="187" t="n"/>
      <c r="H931" s="173" t="n"/>
      <c r="I931" s="173" t="n"/>
      <c r="J931" s="186" t="n"/>
      <c r="O931" s="187" t="n"/>
      <c r="P931" s="173" t="n"/>
    </row>
    <row r="932" ht="18.75" customHeight="1">
      <c r="A932" s="173" t="n"/>
      <c r="B932" s="188" t="n"/>
      <c r="C932" s="189" t="n"/>
      <c r="D932" s="189" t="n"/>
      <c r="E932" s="189" t="n"/>
      <c r="F932" s="189" t="n"/>
      <c r="G932" s="190" t="n"/>
      <c r="H932" s="173" t="n"/>
      <c r="I932" s="173" t="n"/>
      <c r="J932" s="188" t="n"/>
      <c r="K932" s="189" t="n"/>
      <c r="L932" s="189" t="n"/>
      <c r="M932" s="189" t="n"/>
      <c r="N932" s="189" t="n"/>
      <c r="O932" s="190" t="n"/>
      <c r="P932" s="173" t="n"/>
    </row>
    <row r="933" ht="18.75" customHeight="1">
      <c r="A933" s="173" t="n"/>
      <c r="B933" s="173" t="n"/>
      <c r="C933" s="173" t="n"/>
      <c r="D933" s="173" t="n"/>
      <c r="E933" s="173" t="n"/>
      <c r="F933" s="173" t="n"/>
      <c r="G933" s="173" t="n"/>
      <c r="H933" s="173" t="n"/>
      <c r="I933" s="173" t="n"/>
      <c r="J933" s="173" t="n"/>
      <c r="K933" s="173" t="n"/>
      <c r="L933" s="173" t="n"/>
      <c r="M933" s="173" t="n"/>
      <c r="N933" s="173" t="n"/>
      <c r="O933" s="173" t="n"/>
      <c r="P933" s="173" t="n"/>
    </row>
    <row r="934" ht="18.75" customHeight="1">
      <c r="A934" s="173" t="n"/>
      <c r="B934" s="175">
        <f>IF('DADOS_PROGRESSAO'!$G$20="","Usa os treinos e especializações existentes.","⚠ "&amp;'DADOS_PROGRESSAO'!$G$20)</f>
        <v/>
      </c>
      <c r="H934" s="173" t="n"/>
      <c r="I934" s="173" t="n"/>
      <c r="J934" s="175">
        <f>IF('DADOS_PROGRESSAO'!$G$21="","Usa os treinos e especializações existentes.","⚠ "&amp;'DADOS_PROGRESSAO'!$G$21)</f>
        <v/>
      </c>
      <c r="P934" s="173" t="n"/>
    </row>
    <row r="935" ht="18.75" customHeight="1">
      <c r="A935" s="173" t="n"/>
      <c r="H935" s="173" t="n"/>
      <c r="I935" s="173" t="n"/>
      <c r="P935" s="173" t="n"/>
    </row>
    <row r="936" ht="18.75" customHeight="1">
      <c r="A936" s="173" t="n"/>
      <c r="B936" s="173" t="n"/>
      <c r="C936" s="173" t="n"/>
      <c r="D936" s="173" t="n"/>
      <c r="E936" s="173" t="n"/>
      <c r="F936" s="173" t="n"/>
      <c r="G936" s="173" t="n"/>
      <c r="H936" s="173" t="n"/>
      <c r="I936" s="173" t="n"/>
      <c r="J936" s="173" t="n"/>
      <c r="K936" s="173" t="n"/>
      <c r="L936" s="173" t="n"/>
      <c r="M936" s="173" t="n"/>
      <c r="N936" s="173" t="n"/>
      <c r="O936" s="173" t="n"/>
      <c r="P936" s="173" t="n"/>
    </row>
    <row r="937" ht="18.75" customHeight="1">
      <c r="A937" s="173" t="n"/>
      <c r="B937" s="176" t="inlineStr">
        <is>
          <t>FAMÍLIAS CUSTOM</t>
        </is>
      </c>
      <c r="P937" s="173" t="n"/>
    </row>
    <row r="938" ht="18.75" customHeight="1">
      <c r="A938" s="173" t="n"/>
      <c r="B938" s="173" t="n"/>
      <c r="C938" s="173" t="n"/>
      <c r="D938" s="173" t="n"/>
      <c r="E938" s="173" t="n"/>
      <c r="F938" s="173" t="n"/>
      <c r="G938" s="173" t="n"/>
      <c r="H938" s="173" t="n"/>
      <c r="I938" s="173" t="n"/>
      <c r="J938" s="173" t="n"/>
      <c r="K938" s="173" t="n"/>
      <c r="L938" s="173" t="n"/>
      <c r="M938" s="173" t="n"/>
      <c r="N938" s="173" t="n"/>
      <c r="O938" s="173" t="n"/>
      <c r="P938" s="173" t="n"/>
    </row>
    <row r="939" ht="18.75" customHeight="1">
      <c r="A939" s="173" t="n"/>
      <c r="B939" s="176" t="inlineStr">
        <is>
          <t>FAMÍLIA · 1</t>
        </is>
      </c>
      <c r="H939" s="173" t="n"/>
      <c r="I939" s="173" t="n"/>
      <c r="J939" s="176" t="inlineStr">
        <is>
          <t>FAMÍLIA · 2</t>
        </is>
      </c>
      <c r="P939" s="173" t="n"/>
    </row>
    <row r="940" ht="18.75" customHeight="1">
      <c r="A940" s="173" t="n"/>
      <c r="B940" s="177" t="inlineStr">
        <is>
          <t>TIPO</t>
        </is>
      </c>
      <c r="C940" s="178" t="n"/>
      <c r="D940" s="178" t="n"/>
      <c r="E940" s="179" t="n"/>
      <c r="F940" s="177" t="inlineStr">
        <is>
          <t>MESTRE VIU</t>
        </is>
      </c>
      <c r="G940" s="179" t="n"/>
      <c r="H940" s="173" t="n"/>
      <c r="I940" s="173" t="n"/>
      <c r="J940" s="177" t="inlineStr">
        <is>
          <t>TIPO</t>
        </is>
      </c>
      <c r="K940" s="178" t="n"/>
      <c r="L940" s="178" t="n"/>
      <c r="M940" s="179" t="n"/>
      <c r="N940" s="177" t="inlineStr">
        <is>
          <t>MESTRE VIU</t>
        </is>
      </c>
      <c r="O940" s="179" t="n"/>
      <c r="P940" s="173" t="n"/>
    </row>
    <row r="941" ht="18.75" customHeight="1">
      <c r="A941" s="173" t="n"/>
      <c r="B941" s="181" t="inlineStr">
        <is>
          <t>Família</t>
        </is>
      </c>
      <c r="C941" s="178" t="n"/>
      <c r="D941" s="178" t="n"/>
      <c r="E941" s="179" t="n"/>
      <c r="F941" s="180" t="b">
        <v>0</v>
      </c>
      <c r="G941" s="179" t="n"/>
      <c r="H941" s="173" t="n"/>
      <c r="I941" s="173" t="n"/>
      <c r="J941" s="181" t="inlineStr">
        <is>
          <t>Família</t>
        </is>
      </c>
      <c r="K941" s="178" t="n"/>
      <c r="L941" s="178" t="n"/>
      <c r="M941" s="179" t="n"/>
      <c r="N941" s="180" t="b">
        <v>0</v>
      </c>
      <c r="O941" s="179" t="n"/>
      <c r="P941" s="173" t="n"/>
    </row>
    <row r="942" ht="18.75" customHeight="1">
      <c r="A942" s="173" t="n"/>
      <c r="B942" s="177" t="inlineStr">
        <is>
          <t>NOME</t>
        </is>
      </c>
      <c r="C942" s="178" t="n"/>
      <c r="D942" s="178" t="n"/>
      <c r="E942" s="178" t="n"/>
      <c r="F942" s="178" t="n"/>
      <c r="G942" s="179" t="n"/>
      <c r="H942" s="173" t="n"/>
      <c r="I942" s="173" t="n"/>
      <c r="J942" s="177" t="inlineStr">
        <is>
          <t>NOME</t>
        </is>
      </c>
      <c r="K942" s="178" t="n"/>
      <c r="L942" s="178" t="n"/>
      <c r="M942" s="178" t="n"/>
      <c r="N942" s="178" t="n"/>
      <c r="O942" s="179" t="n"/>
      <c r="P942" s="173" t="n"/>
    </row>
    <row r="943" ht="18.75" customHeight="1">
      <c r="A943" s="173" t="n"/>
      <c r="B943" s="181" t="n"/>
      <c r="C943" s="178" t="n"/>
      <c r="D943" s="178" t="n"/>
      <c r="E943" s="178" t="n"/>
      <c r="F943" s="178" t="n"/>
      <c r="G943" s="179" t="n"/>
      <c r="H943" s="173" t="n"/>
      <c r="I943" s="173" t="n"/>
      <c r="J943" s="181" t="n"/>
      <c r="K943" s="178" t="n"/>
      <c r="L943" s="178" t="n"/>
      <c r="M943" s="178" t="n"/>
      <c r="N943" s="178" t="n"/>
      <c r="O943" s="179" t="n"/>
      <c r="P943" s="173" t="n"/>
    </row>
    <row r="944" ht="18.75" customHeight="1">
      <c r="A944" s="173" t="n"/>
      <c r="B944" s="177" t="inlineStr">
        <is>
          <t>ESTADO</t>
        </is>
      </c>
      <c r="C944" s="178" t="n"/>
      <c r="D944" s="179" t="n"/>
      <c r="E944" s="181" t="inlineStr">
        <is>
          <t>Neutra</t>
        </is>
      </c>
      <c r="F944" s="178" t="n"/>
      <c r="G944" s="179" t="n"/>
      <c r="H944" s="173" t="n"/>
      <c r="I944" s="173" t="n"/>
      <c r="J944" s="177" t="inlineStr">
        <is>
          <t>ESTADO</t>
        </is>
      </c>
      <c r="K944" s="178" t="n"/>
      <c r="L944" s="179" t="n"/>
      <c r="M944" s="181" t="inlineStr">
        <is>
          <t>Neutra</t>
        </is>
      </c>
      <c r="N944" s="178" t="n"/>
      <c r="O944" s="179" t="n"/>
      <c r="P944" s="173" t="n"/>
    </row>
    <row r="945" ht="18.75" customHeight="1">
      <c r="A945" s="173" t="n"/>
      <c r="B945" s="177" t="inlineStr">
        <is>
          <t>DESCRIÇÃO</t>
        </is>
      </c>
      <c r="C945" s="178" t="n"/>
      <c r="D945" s="178" t="n"/>
      <c r="E945" s="178" t="n"/>
      <c r="F945" s="178" t="n"/>
      <c r="G945" s="179" t="n"/>
      <c r="H945" s="173" t="n"/>
      <c r="I945" s="173" t="n"/>
      <c r="J945" s="177" t="inlineStr">
        <is>
          <t>DESCRIÇÃO</t>
        </is>
      </c>
      <c r="K945" s="178" t="n"/>
      <c r="L945" s="178" t="n"/>
      <c r="M945" s="178" t="n"/>
      <c r="N945" s="178" t="n"/>
      <c r="O945" s="179" t="n"/>
      <c r="P945" s="173" t="n"/>
    </row>
    <row r="946" ht="18.75" customHeight="1">
      <c r="A946" s="173" t="n"/>
      <c r="B946" s="183" t="n"/>
      <c r="C946" s="184" t="n"/>
      <c r="D946" s="184" t="n"/>
      <c r="E946" s="184" t="n"/>
      <c r="F946" s="184" t="n"/>
      <c r="G946" s="185" t="n"/>
      <c r="H946" s="173" t="n"/>
      <c r="I946" s="173" t="n"/>
      <c r="J946" s="183" t="n"/>
      <c r="K946" s="184" t="n"/>
      <c r="L946" s="184" t="n"/>
      <c r="M946" s="184" t="n"/>
      <c r="N946" s="184" t="n"/>
      <c r="O946" s="185" t="n"/>
      <c r="P946" s="173" t="n"/>
    </row>
    <row r="947" ht="18.75" customHeight="1">
      <c r="A947" s="173" t="n"/>
      <c r="B947" s="186" t="n"/>
      <c r="G947" s="187" t="n"/>
      <c r="H947" s="173" t="n"/>
      <c r="I947" s="173" t="n"/>
      <c r="J947" s="186" t="n"/>
      <c r="O947" s="187" t="n"/>
      <c r="P947" s="173" t="n"/>
    </row>
    <row r="948" ht="18.75" customHeight="1">
      <c r="A948" s="173" t="n"/>
      <c r="B948" s="186" t="n"/>
      <c r="G948" s="187" t="n"/>
      <c r="H948" s="173" t="n"/>
      <c r="I948" s="173" t="n"/>
      <c r="J948" s="186" t="n"/>
      <c r="O948" s="187" t="n"/>
      <c r="P948" s="173" t="n"/>
    </row>
    <row r="949" ht="18.75" customHeight="1">
      <c r="A949" s="173" t="n"/>
      <c r="B949" s="188" t="n"/>
      <c r="C949" s="189" t="n"/>
      <c r="D949" s="189" t="n"/>
      <c r="E949" s="189" t="n"/>
      <c r="F949" s="189" t="n"/>
      <c r="G949" s="190" t="n"/>
      <c r="H949" s="173" t="n"/>
      <c r="I949" s="173" t="n"/>
      <c r="J949" s="188" t="n"/>
      <c r="K949" s="189" t="n"/>
      <c r="L949" s="189" t="n"/>
      <c r="M949" s="189" t="n"/>
      <c r="N949" s="189" t="n"/>
      <c r="O949" s="190" t="n"/>
      <c r="P949" s="173" t="n"/>
    </row>
    <row r="950" ht="18.75" customHeight="1">
      <c r="A950" s="173" t="n"/>
      <c r="B950" s="173" t="n"/>
      <c r="C950" s="173" t="n"/>
      <c r="D950" s="173" t="n"/>
      <c r="E950" s="173" t="n"/>
      <c r="F950" s="173" t="n"/>
      <c r="G950" s="173" t="n"/>
      <c r="H950" s="173" t="n"/>
      <c r="I950" s="173" t="n"/>
      <c r="J950" s="173" t="n"/>
      <c r="K950" s="173" t="n"/>
      <c r="L950" s="173" t="n"/>
      <c r="M950" s="173" t="n"/>
      <c r="N950" s="173" t="n"/>
      <c r="O950" s="173" t="n"/>
      <c r="P950" s="173" t="n"/>
    </row>
    <row r="951" ht="18.75" customHeight="1">
      <c r="A951" s="173" t="n"/>
      <c r="B951" s="175">
        <f>IF('DADOS_CRIACAO'!$F$2="","","⚠ "&amp;'DADOS_CRIACAO'!$F$2)</f>
        <v/>
      </c>
      <c r="H951" s="173" t="n"/>
      <c r="I951" s="173" t="n"/>
      <c r="J951" s="175">
        <f>IF('DADOS_CRIACAO'!$F$3="","","⚠ "&amp;'DADOS_CRIACAO'!$F$3)</f>
        <v/>
      </c>
      <c r="P951" s="173" t="n"/>
    </row>
    <row r="952" ht="18.75" customHeight="1">
      <c r="A952" s="173" t="n"/>
      <c r="B952" s="173" t="n"/>
      <c r="C952" s="173" t="n"/>
      <c r="D952" s="173" t="n"/>
      <c r="E952" s="173" t="n"/>
      <c r="F952" s="173" t="n"/>
      <c r="G952" s="173" t="n"/>
      <c r="H952" s="173" t="n"/>
      <c r="I952" s="173" t="n"/>
      <c r="J952" s="173" t="n"/>
      <c r="K952" s="173" t="n"/>
      <c r="L952" s="173" t="n"/>
      <c r="M952" s="173" t="n"/>
      <c r="N952" s="173" t="n"/>
      <c r="O952" s="173" t="n"/>
      <c r="P952" s="173" t="n"/>
    </row>
    <row r="953" ht="18.75" customHeight="1">
      <c r="A953" s="173" t="n"/>
      <c r="B953" s="176" t="inlineStr">
        <is>
          <t>FAMÍLIA · 3</t>
        </is>
      </c>
      <c r="H953" s="173" t="n"/>
      <c r="I953" s="173" t="n"/>
      <c r="J953" s="176" t="inlineStr">
        <is>
          <t>FAMÍLIA · 4</t>
        </is>
      </c>
      <c r="P953" s="173" t="n"/>
    </row>
    <row r="954" ht="18.75" customHeight="1">
      <c r="A954" s="173" t="n"/>
      <c r="B954" s="177" t="inlineStr">
        <is>
          <t>TIPO</t>
        </is>
      </c>
      <c r="C954" s="178" t="n"/>
      <c r="D954" s="178" t="n"/>
      <c r="E954" s="179" t="n"/>
      <c r="F954" s="177" t="inlineStr">
        <is>
          <t>MESTRE VIU</t>
        </is>
      </c>
      <c r="G954" s="179" t="n"/>
      <c r="H954" s="173" t="n"/>
      <c r="I954" s="173" t="n"/>
      <c r="J954" s="177" t="inlineStr">
        <is>
          <t>TIPO</t>
        </is>
      </c>
      <c r="K954" s="178" t="n"/>
      <c r="L954" s="178" t="n"/>
      <c r="M954" s="179" t="n"/>
      <c r="N954" s="177" t="inlineStr">
        <is>
          <t>MESTRE VIU</t>
        </is>
      </c>
      <c r="O954" s="179" t="n"/>
      <c r="P954" s="173" t="n"/>
    </row>
    <row r="955" ht="18.75" customHeight="1">
      <c r="A955" s="173" t="n"/>
      <c r="B955" s="181" t="inlineStr">
        <is>
          <t>Família</t>
        </is>
      </c>
      <c r="C955" s="178" t="n"/>
      <c r="D955" s="178" t="n"/>
      <c r="E955" s="179" t="n"/>
      <c r="F955" s="180" t="b">
        <v>0</v>
      </c>
      <c r="G955" s="179" t="n"/>
      <c r="H955" s="173" t="n"/>
      <c r="I955" s="173" t="n"/>
      <c r="J955" s="181" t="inlineStr">
        <is>
          <t>Família</t>
        </is>
      </c>
      <c r="K955" s="178" t="n"/>
      <c r="L955" s="178" t="n"/>
      <c r="M955" s="179" t="n"/>
      <c r="N955" s="180" t="b">
        <v>0</v>
      </c>
      <c r="O955" s="179" t="n"/>
      <c r="P955" s="173" t="n"/>
    </row>
    <row r="956" ht="18.75" customHeight="1">
      <c r="A956" s="173" t="n"/>
      <c r="B956" s="177" t="inlineStr">
        <is>
          <t>NOME</t>
        </is>
      </c>
      <c r="C956" s="178" t="n"/>
      <c r="D956" s="178" t="n"/>
      <c r="E956" s="178" t="n"/>
      <c r="F956" s="178" t="n"/>
      <c r="G956" s="179" t="n"/>
      <c r="H956" s="173" t="n"/>
      <c r="I956" s="173" t="n"/>
      <c r="J956" s="177" t="inlineStr">
        <is>
          <t>NOME</t>
        </is>
      </c>
      <c r="K956" s="178" t="n"/>
      <c r="L956" s="178" t="n"/>
      <c r="M956" s="178" t="n"/>
      <c r="N956" s="178" t="n"/>
      <c r="O956" s="179" t="n"/>
      <c r="P956" s="173" t="n"/>
    </row>
    <row r="957" ht="18.75" customHeight="1">
      <c r="A957" s="173" t="n"/>
      <c r="B957" s="181" t="n"/>
      <c r="C957" s="178" t="n"/>
      <c r="D957" s="178" t="n"/>
      <c r="E957" s="178" t="n"/>
      <c r="F957" s="178" t="n"/>
      <c r="G957" s="179" t="n"/>
      <c r="H957" s="173" t="n"/>
      <c r="I957" s="173" t="n"/>
      <c r="J957" s="181" t="n"/>
      <c r="K957" s="178" t="n"/>
      <c r="L957" s="178" t="n"/>
      <c r="M957" s="178" t="n"/>
      <c r="N957" s="178" t="n"/>
      <c r="O957" s="179" t="n"/>
      <c r="P957" s="173" t="n"/>
    </row>
    <row r="958" ht="18.75" customHeight="1">
      <c r="A958" s="173" t="n"/>
      <c r="B958" s="177" t="inlineStr">
        <is>
          <t>ESTADO</t>
        </is>
      </c>
      <c r="C958" s="178" t="n"/>
      <c r="D958" s="179" t="n"/>
      <c r="E958" s="181" t="inlineStr">
        <is>
          <t>Neutra</t>
        </is>
      </c>
      <c r="F958" s="178" t="n"/>
      <c r="G958" s="179" t="n"/>
      <c r="H958" s="173" t="n"/>
      <c r="I958" s="173" t="n"/>
      <c r="J958" s="177" t="inlineStr">
        <is>
          <t>ESTADO</t>
        </is>
      </c>
      <c r="K958" s="178" t="n"/>
      <c r="L958" s="179" t="n"/>
      <c r="M958" s="181" t="inlineStr">
        <is>
          <t>Neutra</t>
        </is>
      </c>
      <c r="N958" s="178" t="n"/>
      <c r="O958" s="179" t="n"/>
      <c r="P958" s="173" t="n"/>
    </row>
    <row r="959" ht="18.75" customHeight="1">
      <c r="A959" s="173" t="n"/>
      <c r="B959" s="177" t="inlineStr">
        <is>
          <t>DESCRIÇÃO</t>
        </is>
      </c>
      <c r="C959" s="178" t="n"/>
      <c r="D959" s="178" t="n"/>
      <c r="E959" s="178" t="n"/>
      <c r="F959" s="178" t="n"/>
      <c r="G959" s="179" t="n"/>
      <c r="H959" s="173" t="n"/>
      <c r="I959" s="173" t="n"/>
      <c r="J959" s="177" t="inlineStr">
        <is>
          <t>DESCRIÇÃO</t>
        </is>
      </c>
      <c r="K959" s="178" t="n"/>
      <c r="L959" s="178" t="n"/>
      <c r="M959" s="178" t="n"/>
      <c r="N959" s="178" t="n"/>
      <c r="O959" s="179" t="n"/>
      <c r="P959" s="173" t="n"/>
    </row>
    <row r="960" ht="18.75" customHeight="1">
      <c r="A960" s="173" t="n"/>
      <c r="B960" s="183" t="n"/>
      <c r="C960" s="184" t="n"/>
      <c r="D960" s="184" t="n"/>
      <c r="E960" s="184" t="n"/>
      <c r="F960" s="184" t="n"/>
      <c r="G960" s="185" t="n"/>
      <c r="H960" s="173" t="n"/>
      <c r="I960" s="173" t="n"/>
      <c r="J960" s="183" t="n"/>
      <c r="K960" s="184" t="n"/>
      <c r="L960" s="184" t="n"/>
      <c r="M960" s="184" t="n"/>
      <c r="N960" s="184" t="n"/>
      <c r="O960" s="185" t="n"/>
      <c r="P960" s="173" t="n"/>
    </row>
    <row r="961" ht="18.75" customHeight="1">
      <c r="A961" s="173" t="n"/>
      <c r="B961" s="186" t="n"/>
      <c r="G961" s="187" t="n"/>
      <c r="H961" s="173" t="n"/>
      <c r="I961" s="173" t="n"/>
      <c r="J961" s="186" t="n"/>
      <c r="O961" s="187" t="n"/>
      <c r="P961" s="173" t="n"/>
    </row>
    <row r="962" ht="18.75" customHeight="1">
      <c r="A962" s="173" t="n"/>
      <c r="B962" s="186" t="n"/>
      <c r="G962" s="187" t="n"/>
      <c r="H962" s="173" t="n"/>
      <c r="I962" s="173" t="n"/>
      <c r="J962" s="186" t="n"/>
      <c r="O962" s="187" t="n"/>
      <c r="P962" s="173" t="n"/>
    </row>
    <row r="963" ht="18.75" customHeight="1">
      <c r="A963" s="173" t="n"/>
      <c r="B963" s="188" t="n"/>
      <c r="C963" s="189" t="n"/>
      <c r="D963" s="189" t="n"/>
      <c r="E963" s="189" t="n"/>
      <c r="F963" s="189" t="n"/>
      <c r="G963" s="190" t="n"/>
      <c r="H963" s="173" t="n"/>
      <c r="I963" s="173" t="n"/>
      <c r="J963" s="188" t="n"/>
      <c r="K963" s="189" t="n"/>
      <c r="L963" s="189" t="n"/>
      <c r="M963" s="189" t="n"/>
      <c r="N963" s="189" t="n"/>
      <c r="O963" s="190" t="n"/>
      <c r="P963" s="173" t="n"/>
    </row>
    <row r="964" ht="18.75" customHeight="1">
      <c r="A964" s="173" t="n"/>
      <c r="B964" s="173" t="n"/>
      <c r="C964" s="173" t="n"/>
      <c r="D964" s="173" t="n"/>
      <c r="E964" s="173" t="n"/>
      <c r="F964" s="173" t="n"/>
      <c r="G964" s="173" t="n"/>
      <c r="H964" s="173" t="n"/>
      <c r="I964" s="173" t="n"/>
      <c r="J964" s="173" t="n"/>
      <c r="K964" s="173" t="n"/>
      <c r="L964" s="173" t="n"/>
      <c r="M964" s="173" t="n"/>
      <c r="N964" s="173" t="n"/>
      <c r="O964" s="173" t="n"/>
      <c r="P964" s="173" t="n"/>
    </row>
    <row r="965" ht="18.75" customHeight="1">
      <c r="A965" s="173" t="n"/>
      <c r="B965" s="175">
        <f>IF('DADOS_CRIACAO'!$F$4="","","⚠ "&amp;'DADOS_CRIACAO'!$F$4)</f>
        <v/>
      </c>
      <c r="H965" s="173" t="n"/>
      <c r="I965" s="173" t="n"/>
      <c r="J965" s="175">
        <f>IF('DADOS_CRIACAO'!$F$5="","","⚠ "&amp;'DADOS_CRIACAO'!$F$5)</f>
        <v/>
      </c>
      <c r="P965" s="173" t="n"/>
    </row>
    <row r="966" ht="18.75" customHeight="1">
      <c r="A966" s="173" t="n"/>
      <c r="B966" s="173" t="n"/>
      <c r="C966" s="173" t="n"/>
      <c r="D966" s="173" t="n"/>
      <c r="E966" s="173" t="n"/>
      <c r="F966" s="173" t="n"/>
      <c r="G966" s="173" t="n"/>
      <c r="H966" s="173" t="n"/>
      <c r="I966" s="173" t="n"/>
      <c r="J966" s="173" t="n"/>
      <c r="K966" s="173" t="n"/>
      <c r="L966" s="173" t="n"/>
      <c r="M966" s="173" t="n"/>
      <c r="N966" s="173" t="n"/>
      <c r="O966" s="173" t="n"/>
      <c r="P966" s="173" t="n"/>
    </row>
    <row r="967" ht="18.75" customHeight="1">
      <c r="A967" s="173" t="n"/>
      <c r="B967" s="176" t="inlineStr">
        <is>
          <t>FAMÍLIA · 5</t>
        </is>
      </c>
      <c r="H967" s="173" t="n"/>
      <c r="I967" s="173" t="n"/>
      <c r="J967" s="176" t="inlineStr">
        <is>
          <t>FAMÍLIA · 6</t>
        </is>
      </c>
      <c r="P967" s="173" t="n"/>
    </row>
    <row r="968" ht="18.75" customHeight="1">
      <c r="A968" s="173" t="n"/>
      <c r="B968" s="177" t="inlineStr">
        <is>
          <t>TIPO</t>
        </is>
      </c>
      <c r="C968" s="178" t="n"/>
      <c r="D968" s="178" t="n"/>
      <c r="E968" s="179" t="n"/>
      <c r="F968" s="177" t="inlineStr">
        <is>
          <t>MESTRE VIU</t>
        </is>
      </c>
      <c r="G968" s="179" t="n"/>
      <c r="H968" s="173" t="n"/>
      <c r="I968" s="173" t="n"/>
      <c r="J968" s="177" t="inlineStr">
        <is>
          <t>TIPO</t>
        </is>
      </c>
      <c r="K968" s="178" t="n"/>
      <c r="L968" s="178" t="n"/>
      <c r="M968" s="179" t="n"/>
      <c r="N968" s="177" t="inlineStr">
        <is>
          <t>MESTRE VIU</t>
        </is>
      </c>
      <c r="O968" s="179" t="n"/>
      <c r="P968" s="173" t="n"/>
    </row>
    <row r="969" ht="18.75" customHeight="1">
      <c r="A969" s="173" t="n"/>
      <c r="B969" s="181" t="inlineStr">
        <is>
          <t>Família</t>
        </is>
      </c>
      <c r="C969" s="178" t="n"/>
      <c r="D969" s="178" t="n"/>
      <c r="E969" s="179" t="n"/>
      <c r="F969" s="180" t="b">
        <v>0</v>
      </c>
      <c r="G969" s="179" t="n"/>
      <c r="H969" s="173" t="n"/>
      <c r="I969" s="173" t="n"/>
      <c r="J969" s="181" t="inlineStr">
        <is>
          <t>Família</t>
        </is>
      </c>
      <c r="K969" s="178" t="n"/>
      <c r="L969" s="178" t="n"/>
      <c r="M969" s="179" t="n"/>
      <c r="N969" s="180" t="b">
        <v>0</v>
      </c>
      <c r="O969" s="179" t="n"/>
      <c r="P969" s="173" t="n"/>
    </row>
    <row r="970" ht="18.75" customHeight="1">
      <c r="A970" s="173" t="n"/>
      <c r="B970" s="177" t="inlineStr">
        <is>
          <t>NOME</t>
        </is>
      </c>
      <c r="C970" s="178" t="n"/>
      <c r="D970" s="178" t="n"/>
      <c r="E970" s="178" t="n"/>
      <c r="F970" s="178" t="n"/>
      <c r="G970" s="179" t="n"/>
      <c r="H970" s="173" t="n"/>
      <c r="I970" s="173" t="n"/>
      <c r="J970" s="177" t="inlineStr">
        <is>
          <t>NOME</t>
        </is>
      </c>
      <c r="K970" s="178" t="n"/>
      <c r="L970" s="178" t="n"/>
      <c r="M970" s="178" t="n"/>
      <c r="N970" s="178" t="n"/>
      <c r="O970" s="179" t="n"/>
      <c r="P970" s="173" t="n"/>
    </row>
    <row r="971" ht="18.75" customHeight="1">
      <c r="A971" s="173" t="n"/>
      <c r="B971" s="181" t="n"/>
      <c r="C971" s="178" t="n"/>
      <c r="D971" s="178" t="n"/>
      <c r="E971" s="178" t="n"/>
      <c r="F971" s="178" t="n"/>
      <c r="G971" s="179" t="n"/>
      <c r="H971" s="173" t="n"/>
      <c r="I971" s="173" t="n"/>
      <c r="J971" s="181" t="n"/>
      <c r="K971" s="178" t="n"/>
      <c r="L971" s="178" t="n"/>
      <c r="M971" s="178" t="n"/>
      <c r="N971" s="178" t="n"/>
      <c r="O971" s="179" t="n"/>
      <c r="P971" s="173" t="n"/>
    </row>
    <row r="972" ht="18.75" customHeight="1">
      <c r="A972" s="173" t="n"/>
      <c r="B972" s="177" t="inlineStr">
        <is>
          <t>ESTADO</t>
        </is>
      </c>
      <c r="C972" s="178" t="n"/>
      <c r="D972" s="179" t="n"/>
      <c r="E972" s="181" t="inlineStr">
        <is>
          <t>Neutra</t>
        </is>
      </c>
      <c r="F972" s="178" t="n"/>
      <c r="G972" s="179" t="n"/>
      <c r="H972" s="173" t="n"/>
      <c r="I972" s="173" t="n"/>
      <c r="J972" s="177" t="inlineStr">
        <is>
          <t>ESTADO</t>
        </is>
      </c>
      <c r="K972" s="178" t="n"/>
      <c r="L972" s="179" t="n"/>
      <c r="M972" s="181" t="inlineStr">
        <is>
          <t>Neutra</t>
        </is>
      </c>
      <c r="N972" s="178" t="n"/>
      <c r="O972" s="179" t="n"/>
      <c r="P972" s="173" t="n"/>
    </row>
    <row r="973" ht="18.75" customHeight="1">
      <c r="A973" s="173" t="n"/>
      <c r="B973" s="177" t="inlineStr">
        <is>
          <t>DESCRIÇÃO</t>
        </is>
      </c>
      <c r="C973" s="178" t="n"/>
      <c r="D973" s="178" t="n"/>
      <c r="E973" s="178" t="n"/>
      <c r="F973" s="178" t="n"/>
      <c r="G973" s="179" t="n"/>
      <c r="H973" s="173" t="n"/>
      <c r="I973" s="173" t="n"/>
      <c r="J973" s="177" t="inlineStr">
        <is>
          <t>DESCRIÇÃO</t>
        </is>
      </c>
      <c r="K973" s="178" t="n"/>
      <c r="L973" s="178" t="n"/>
      <c r="M973" s="178" t="n"/>
      <c r="N973" s="178" t="n"/>
      <c r="O973" s="179" t="n"/>
      <c r="P973" s="173" t="n"/>
    </row>
    <row r="974" ht="18.75" customHeight="1">
      <c r="A974" s="173" t="n"/>
      <c r="B974" s="183" t="n"/>
      <c r="C974" s="184" t="n"/>
      <c r="D974" s="184" t="n"/>
      <c r="E974" s="184" t="n"/>
      <c r="F974" s="184" t="n"/>
      <c r="G974" s="185" t="n"/>
      <c r="H974" s="173" t="n"/>
      <c r="I974" s="173" t="n"/>
      <c r="J974" s="183" t="n"/>
      <c r="K974" s="184" t="n"/>
      <c r="L974" s="184" t="n"/>
      <c r="M974" s="184" t="n"/>
      <c r="N974" s="184" t="n"/>
      <c r="O974" s="185" t="n"/>
      <c r="P974" s="173" t="n"/>
    </row>
    <row r="975" ht="18.75" customHeight="1">
      <c r="A975" s="173" t="n"/>
      <c r="B975" s="186" t="n"/>
      <c r="G975" s="187" t="n"/>
      <c r="H975" s="173" t="n"/>
      <c r="I975" s="173" t="n"/>
      <c r="J975" s="186" t="n"/>
      <c r="O975" s="187" t="n"/>
      <c r="P975" s="173" t="n"/>
    </row>
    <row r="976" ht="18.75" customHeight="1">
      <c r="A976" s="173" t="n"/>
      <c r="B976" s="186" t="n"/>
      <c r="G976" s="187" t="n"/>
      <c r="H976" s="173" t="n"/>
      <c r="I976" s="173" t="n"/>
      <c r="J976" s="186" t="n"/>
      <c r="O976" s="187" t="n"/>
      <c r="P976" s="173" t="n"/>
    </row>
    <row r="977" ht="18.75" customHeight="1">
      <c r="A977" s="173" t="n"/>
      <c r="B977" s="188" t="n"/>
      <c r="C977" s="189" t="n"/>
      <c r="D977" s="189" t="n"/>
      <c r="E977" s="189" t="n"/>
      <c r="F977" s="189" t="n"/>
      <c r="G977" s="190" t="n"/>
      <c r="H977" s="173" t="n"/>
      <c r="I977" s="173" t="n"/>
      <c r="J977" s="188" t="n"/>
      <c r="K977" s="189" t="n"/>
      <c r="L977" s="189" t="n"/>
      <c r="M977" s="189" t="n"/>
      <c r="N977" s="189" t="n"/>
      <c r="O977" s="190" t="n"/>
      <c r="P977" s="173" t="n"/>
    </row>
    <row r="978" ht="18.75" customHeight="1">
      <c r="A978" s="173" t="n"/>
      <c r="B978" s="173" t="n"/>
      <c r="C978" s="173" t="n"/>
      <c r="D978" s="173" t="n"/>
      <c r="E978" s="173" t="n"/>
      <c r="F978" s="173" t="n"/>
      <c r="G978" s="173" t="n"/>
      <c r="H978" s="173" t="n"/>
      <c r="I978" s="173" t="n"/>
      <c r="J978" s="173" t="n"/>
      <c r="K978" s="173" t="n"/>
      <c r="L978" s="173" t="n"/>
      <c r="M978" s="173" t="n"/>
      <c r="N978" s="173" t="n"/>
      <c r="O978" s="173" t="n"/>
      <c r="P978" s="173" t="n"/>
    </row>
    <row r="979" ht="18.75" customHeight="1">
      <c r="A979" s="173" t="n"/>
      <c r="B979" s="175">
        <f>IF('DADOS_CRIACAO'!$F$6="","","⚠ "&amp;'DADOS_CRIACAO'!$F$6)</f>
        <v/>
      </c>
      <c r="H979" s="173" t="n"/>
      <c r="I979" s="173" t="n"/>
      <c r="J979" s="175">
        <f>IF('DADOS_CRIACAO'!$F$7="","","⚠ "&amp;'DADOS_CRIACAO'!$F$7)</f>
        <v/>
      </c>
      <c r="P979" s="173" t="n"/>
    </row>
    <row r="980" ht="18.75" customHeight="1">
      <c r="A980" s="173" t="n"/>
      <c r="B980" s="173" t="n"/>
      <c r="C980" s="173" t="n"/>
      <c r="D980" s="173" t="n"/>
      <c r="E980" s="173" t="n"/>
      <c r="F980" s="173" t="n"/>
      <c r="G980" s="173" t="n"/>
      <c r="H980" s="173" t="n"/>
      <c r="I980" s="173" t="n"/>
      <c r="J980" s="173" t="n"/>
      <c r="K980" s="173" t="n"/>
      <c r="L980" s="173" t="n"/>
      <c r="M980" s="173" t="n"/>
      <c r="N980" s="173" t="n"/>
      <c r="O980" s="173" t="n"/>
      <c r="P980" s="173" t="n"/>
    </row>
    <row r="981" ht="18.75" customHeight="1">
      <c r="A981" s="173" t="n"/>
      <c r="B981" s="176" t="inlineStr">
        <is>
          <t>FAMÍLIA · 7</t>
        </is>
      </c>
      <c r="H981" s="173" t="n"/>
      <c r="I981" s="173" t="n"/>
      <c r="J981" s="176" t="inlineStr">
        <is>
          <t>FAMÍLIA · 8</t>
        </is>
      </c>
      <c r="P981" s="173" t="n"/>
    </row>
    <row r="982" ht="18.75" customHeight="1">
      <c r="A982" s="173" t="n"/>
      <c r="B982" s="177" t="inlineStr">
        <is>
          <t>TIPO</t>
        </is>
      </c>
      <c r="C982" s="178" t="n"/>
      <c r="D982" s="178" t="n"/>
      <c r="E982" s="179" t="n"/>
      <c r="F982" s="177" t="inlineStr">
        <is>
          <t>MESTRE VIU</t>
        </is>
      </c>
      <c r="G982" s="179" t="n"/>
      <c r="H982" s="173" t="n"/>
      <c r="I982" s="173" t="n"/>
      <c r="J982" s="177" t="inlineStr">
        <is>
          <t>TIPO</t>
        </is>
      </c>
      <c r="K982" s="178" t="n"/>
      <c r="L982" s="178" t="n"/>
      <c r="M982" s="179" t="n"/>
      <c r="N982" s="177" t="inlineStr">
        <is>
          <t>MESTRE VIU</t>
        </is>
      </c>
      <c r="O982" s="179" t="n"/>
      <c r="P982" s="173" t="n"/>
    </row>
    <row r="983" ht="18.75" customHeight="1">
      <c r="A983" s="173" t="n"/>
      <c r="B983" s="181" t="inlineStr">
        <is>
          <t>Família</t>
        </is>
      </c>
      <c r="C983" s="178" t="n"/>
      <c r="D983" s="178" t="n"/>
      <c r="E983" s="179" t="n"/>
      <c r="F983" s="180" t="b">
        <v>0</v>
      </c>
      <c r="G983" s="179" t="n"/>
      <c r="H983" s="173" t="n"/>
      <c r="I983" s="173" t="n"/>
      <c r="J983" s="181" t="inlineStr">
        <is>
          <t>Família</t>
        </is>
      </c>
      <c r="K983" s="178" t="n"/>
      <c r="L983" s="178" t="n"/>
      <c r="M983" s="179" t="n"/>
      <c r="N983" s="180" t="b">
        <v>0</v>
      </c>
      <c r="O983" s="179" t="n"/>
      <c r="P983" s="173" t="n"/>
    </row>
    <row r="984" ht="18.75" customHeight="1">
      <c r="A984" s="173" t="n"/>
      <c r="B984" s="177" t="inlineStr">
        <is>
          <t>NOME</t>
        </is>
      </c>
      <c r="C984" s="178" t="n"/>
      <c r="D984" s="178" t="n"/>
      <c r="E984" s="178" t="n"/>
      <c r="F984" s="178" t="n"/>
      <c r="G984" s="179" t="n"/>
      <c r="H984" s="173" t="n"/>
      <c r="I984" s="173" t="n"/>
      <c r="J984" s="177" t="inlineStr">
        <is>
          <t>NOME</t>
        </is>
      </c>
      <c r="K984" s="178" t="n"/>
      <c r="L984" s="178" t="n"/>
      <c r="M984" s="178" t="n"/>
      <c r="N984" s="178" t="n"/>
      <c r="O984" s="179" t="n"/>
      <c r="P984" s="173" t="n"/>
    </row>
    <row r="985" ht="18.75" customHeight="1">
      <c r="A985" s="173" t="n"/>
      <c r="B985" s="181" t="n"/>
      <c r="C985" s="178" t="n"/>
      <c r="D985" s="178" t="n"/>
      <c r="E985" s="178" t="n"/>
      <c r="F985" s="178" t="n"/>
      <c r="G985" s="179" t="n"/>
      <c r="H985" s="173" t="n"/>
      <c r="I985" s="173" t="n"/>
      <c r="J985" s="181" t="n"/>
      <c r="K985" s="178" t="n"/>
      <c r="L985" s="178" t="n"/>
      <c r="M985" s="178" t="n"/>
      <c r="N985" s="178" t="n"/>
      <c r="O985" s="179" t="n"/>
      <c r="P985" s="173" t="n"/>
    </row>
    <row r="986" ht="18.75" customHeight="1">
      <c r="A986" s="173" t="n"/>
      <c r="B986" s="177" t="inlineStr">
        <is>
          <t>ESTADO</t>
        </is>
      </c>
      <c r="C986" s="178" t="n"/>
      <c r="D986" s="179" t="n"/>
      <c r="E986" s="181" t="inlineStr">
        <is>
          <t>Neutra</t>
        </is>
      </c>
      <c r="F986" s="178" t="n"/>
      <c r="G986" s="179" t="n"/>
      <c r="H986" s="173" t="n"/>
      <c r="I986" s="173" t="n"/>
      <c r="J986" s="177" t="inlineStr">
        <is>
          <t>ESTADO</t>
        </is>
      </c>
      <c r="K986" s="178" t="n"/>
      <c r="L986" s="179" t="n"/>
      <c r="M986" s="181" t="inlineStr">
        <is>
          <t>Neutra</t>
        </is>
      </c>
      <c r="N986" s="178" t="n"/>
      <c r="O986" s="179" t="n"/>
      <c r="P986" s="173" t="n"/>
    </row>
    <row r="987" ht="18.75" customHeight="1">
      <c r="A987" s="173" t="n"/>
      <c r="B987" s="177" t="inlineStr">
        <is>
          <t>DESCRIÇÃO</t>
        </is>
      </c>
      <c r="C987" s="178" t="n"/>
      <c r="D987" s="178" t="n"/>
      <c r="E987" s="178" t="n"/>
      <c r="F987" s="178" t="n"/>
      <c r="G987" s="179" t="n"/>
      <c r="H987" s="173" t="n"/>
      <c r="I987" s="173" t="n"/>
      <c r="J987" s="177" t="inlineStr">
        <is>
          <t>DESCRIÇÃO</t>
        </is>
      </c>
      <c r="K987" s="178" t="n"/>
      <c r="L987" s="178" t="n"/>
      <c r="M987" s="178" t="n"/>
      <c r="N987" s="178" t="n"/>
      <c r="O987" s="179" t="n"/>
      <c r="P987" s="173" t="n"/>
    </row>
    <row r="988" ht="18.75" customHeight="1">
      <c r="A988" s="173" t="n"/>
      <c r="B988" s="183" t="n"/>
      <c r="C988" s="184" t="n"/>
      <c r="D988" s="184" t="n"/>
      <c r="E988" s="184" t="n"/>
      <c r="F988" s="184" t="n"/>
      <c r="G988" s="185" t="n"/>
      <c r="H988" s="173" t="n"/>
      <c r="I988" s="173" t="n"/>
      <c r="J988" s="183" t="n"/>
      <c r="K988" s="184" t="n"/>
      <c r="L988" s="184" t="n"/>
      <c r="M988" s="184" t="n"/>
      <c r="N988" s="184" t="n"/>
      <c r="O988" s="185" t="n"/>
      <c r="P988" s="173" t="n"/>
    </row>
    <row r="989" ht="18.75" customHeight="1">
      <c r="A989" s="173" t="n"/>
      <c r="B989" s="186" t="n"/>
      <c r="G989" s="187" t="n"/>
      <c r="H989" s="173" t="n"/>
      <c r="I989" s="173" t="n"/>
      <c r="J989" s="186" t="n"/>
      <c r="O989" s="187" t="n"/>
      <c r="P989" s="173" t="n"/>
    </row>
    <row r="990" ht="18.75" customHeight="1">
      <c r="A990" s="173" t="n"/>
      <c r="B990" s="186" t="n"/>
      <c r="G990" s="187" t="n"/>
      <c r="H990" s="173" t="n"/>
      <c r="I990" s="173" t="n"/>
      <c r="J990" s="186" t="n"/>
      <c r="O990" s="187" t="n"/>
      <c r="P990" s="173" t="n"/>
    </row>
    <row r="991" ht="18.75" customHeight="1">
      <c r="A991" s="173" t="n"/>
      <c r="B991" s="188" t="n"/>
      <c r="C991" s="189" t="n"/>
      <c r="D991" s="189" t="n"/>
      <c r="E991" s="189" t="n"/>
      <c r="F991" s="189" t="n"/>
      <c r="G991" s="190" t="n"/>
      <c r="H991" s="173" t="n"/>
      <c r="I991" s="173" t="n"/>
      <c r="J991" s="188" t="n"/>
      <c r="K991" s="189" t="n"/>
      <c r="L991" s="189" t="n"/>
      <c r="M991" s="189" t="n"/>
      <c r="N991" s="189" t="n"/>
      <c r="O991" s="190" t="n"/>
      <c r="P991" s="173" t="n"/>
    </row>
    <row r="992" ht="18.75" customHeight="1">
      <c r="A992" s="173" t="n"/>
      <c r="B992" s="173" t="n"/>
      <c r="C992" s="173" t="n"/>
      <c r="D992" s="173" t="n"/>
      <c r="E992" s="173" t="n"/>
      <c r="F992" s="173" t="n"/>
      <c r="G992" s="173" t="n"/>
      <c r="H992" s="173" t="n"/>
      <c r="I992" s="173" t="n"/>
      <c r="J992" s="173" t="n"/>
      <c r="K992" s="173" t="n"/>
      <c r="L992" s="173" t="n"/>
      <c r="M992" s="173" t="n"/>
      <c r="N992" s="173" t="n"/>
      <c r="O992" s="173" t="n"/>
      <c r="P992" s="173" t="n"/>
    </row>
    <row r="993" ht="18.75" customHeight="1">
      <c r="A993" s="173" t="n"/>
      <c r="B993" s="175">
        <f>IF('DADOS_CRIACAO'!$F$8="","","⚠ "&amp;'DADOS_CRIACAO'!$F$8)</f>
        <v/>
      </c>
      <c r="H993" s="173" t="n"/>
      <c r="I993" s="173" t="n"/>
      <c r="J993" s="175">
        <f>IF('DADOS_CRIACAO'!$F$9="","","⚠ "&amp;'DADOS_CRIACAO'!$F$9)</f>
        <v/>
      </c>
      <c r="P993" s="173" t="n"/>
    </row>
    <row r="994" ht="18.75" customHeight="1">
      <c r="A994" s="173" t="n"/>
      <c r="B994" s="173" t="n"/>
      <c r="C994" s="173" t="n"/>
      <c r="D994" s="173" t="n"/>
      <c r="E994" s="173" t="n"/>
      <c r="F994" s="173" t="n"/>
      <c r="G994" s="173" t="n"/>
      <c r="H994" s="173" t="n"/>
      <c r="I994" s="173" t="n"/>
      <c r="J994" s="173" t="n"/>
      <c r="K994" s="173" t="n"/>
      <c r="L994" s="173" t="n"/>
      <c r="M994" s="173" t="n"/>
      <c r="N994" s="173" t="n"/>
      <c r="O994" s="173" t="n"/>
      <c r="P994" s="173" t="n"/>
    </row>
    <row r="995" ht="18.75" customHeight="1">
      <c r="A995" s="173" t="n"/>
      <c r="B995" s="176" t="inlineStr">
        <is>
          <t>FAMÍLIA · 9</t>
        </is>
      </c>
      <c r="H995" s="173" t="n"/>
      <c r="I995" s="173" t="n"/>
      <c r="J995" s="176" t="inlineStr">
        <is>
          <t>FAMÍLIA · 10</t>
        </is>
      </c>
      <c r="P995" s="173" t="n"/>
    </row>
    <row r="996" ht="18.75" customHeight="1">
      <c r="A996" s="173" t="n"/>
      <c r="B996" s="177" t="inlineStr">
        <is>
          <t>TIPO</t>
        </is>
      </c>
      <c r="C996" s="178" t="n"/>
      <c r="D996" s="178" t="n"/>
      <c r="E996" s="179" t="n"/>
      <c r="F996" s="177" t="inlineStr">
        <is>
          <t>MESTRE VIU</t>
        </is>
      </c>
      <c r="G996" s="179" t="n"/>
      <c r="H996" s="173" t="n"/>
      <c r="I996" s="173" t="n"/>
      <c r="J996" s="177" t="inlineStr">
        <is>
          <t>TIPO</t>
        </is>
      </c>
      <c r="K996" s="178" t="n"/>
      <c r="L996" s="178" t="n"/>
      <c r="M996" s="179" t="n"/>
      <c r="N996" s="177" t="inlineStr">
        <is>
          <t>MESTRE VIU</t>
        </is>
      </c>
      <c r="O996" s="179" t="n"/>
      <c r="P996" s="173" t="n"/>
    </row>
    <row r="997" ht="18.75" customHeight="1">
      <c r="A997" s="173" t="n"/>
      <c r="B997" s="181" t="inlineStr">
        <is>
          <t>Família</t>
        </is>
      </c>
      <c r="C997" s="178" t="n"/>
      <c r="D997" s="178" t="n"/>
      <c r="E997" s="179" t="n"/>
      <c r="F997" s="180" t="b">
        <v>0</v>
      </c>
      <c r="G997" s="179" t="n"/>
      <c r="H997" s="173" t="n"/>
      <c r="I997" s="173" t="n"/>
      <c r="J997" s="181" t="inlineStr">
        <is>
          <t>Família</t>
        </is>
      </c>
      <c r="K997" s="178" t="n"/>
      <c r="L997" s="178" t="n"/>
      <c r="M997" s="179" t="n"/>
      <c r="N997" s="180" t="b">
        <v>0</v>
      </c>
      <c r="O997" s="179" t="n"/>
      <c r="P997" s="173" t="n"/>
    </row>
    <row r="998" ht="18.75" customHeight="1">
      <c r="A998" s="173" t="n"/>
      <c r="B998" s="177" t="inlineStr">
        <is>
          <t>NOME</t>
        </is>
      </c>
      <c r="C998" s="178" t="n"/>
      <c r="D998" s="178" t="n"/>
      <c r="E998" s="178" t="n"/>
      <c r="F998" s="178" t="n"/>
      <c r="G998" s="179" t="n"/>
      <c r="H998" s="173" t="n"/>
      <c r="I998" s="173" t="n"/>
      <c r="J998" s="177" t="inlineStr">
        <is>
          <t>NOME</t>
        </is>
      </c>
      <c r="K998" s="178" t="n"/>
      <c r="L998" s="178" t="n"/>
      <c r="M998" s="178" t="n"/>
      <c r="N998" s="178" t="n"/>
      <c r="O998" s="179" t="n"/>
      <c r="P998" s="173" t="n"/>
    </row>
    <row r="999" ht="18.75" customHeight="1">
      <c r="A999" s="173" t="n"/>
      <c r="B999" s="181" t="n"/>
      <c r="C999" s="178" t="n"/>
      <c r="D999" s="178" t="n"/>
      <c r="E999" s="178" t="n"/>
      <c r="F999" s="178" t="n"/>
      <c r="G999" s="179" t="n"/>
      <c r="H999" s="173" t="n"/>
      <c r="I999" s="173" t="n"/>
      <c r="J999" s="181" t="n"/>
      <c r="K999" s="178" t="n"/>
      <c r="L999" s="178" t="n"/>
      <c r="M999" s="178" t="n"/>
      <c r="N999" s="178" t="n"/>
      <c r="O999" s="179" t="n"/>
      <c r="P999" s="173" t="n"/>
    </row>
    <row r="1000" ht="18.75" customHeight="1">
      <c r="A1000" s="173" t="n"/>
      <c r="B1000" s="177" t="inlineStr">
        <is>
          <t>ESTADO</t>
        </is>
      </c>
      <c r="C1000" s="178" t="n"/>
      <c r="D1000" s="179" t="n"/>
      <c r="E1000" s="181" t="inlineStr">
        <is>
          <t>Neutra</t>
        </is>
      </c>
      <c r="F1000" s="178" t="n"/>
      <c r="G1000" s="179" t="n"/>
      <c r="H1000" s="173" t="n"/>
      <c r="I1000" s="173" t="n"/>
      <c r="J1000" s="177" t="inlineStr">
        <is>
          <t>ESTADO</t>
        </is>
      </c>
      <c r="K1000" s="178" t="n"/>
      <c r="L1000" s="179" t="n"/>
      <c r="M1000" s="181" t="inlineStr">
        <is>
          <t>Neutra</t>
        </is>
      </c>
      <c r="N1000" s="178" t="n"/>
      <c r="O1000" s="179" t="n"/>
      <c r="P1000" s="173" t="n"/>
    </row>
    <row r="1001" ht="18.75" customHeight="1">
      <c r="A1001" s="173" t="n"/>
      <c r="B1001" s="177" t="inlineStr">
        <is>
          <t>DESCRIÇÃO</t>
        </is>
      </c>
      <c r="C1001" s="178" t="n"/>
      <c r="D1001" s="178" t="n"/>
      <c r="E1001" s="178" t="n"/>
      <c r="F1001" s="178" t="n"/>
      <c r="G1001" s="179" t="n"/>
      <c r="H1001" s="173" t="n"/>
      <c r="I1001" s="173" t="n"/>
      <c r="J1001" s="177" t="inlineStr">
        <is>
          <t>DESCRIÇÃO</t>
        </is>
      </c>
      <c r="K1001" s="178" t="n"/>
      <c r="L1001" s="178" t="n"/>
      <c r="M1001" s="178" t="n"/>
      <c r="N1001" s="178" t="n"/>
      <c r="O1001" s="179" t="n"/>
      <c r="P1001" s="173" t="n"/>
    </row>
    <row r="1002" ht="18.75" customHeight="1">
      <c r="A1002" s="173" t="n"/>
      <c r="B1002" s="183" t="n"/>
      <c r="C1002" s="184" t="n"/>
      <c r="D1002" s="184" t="n"/>
      <c r="E1002" s="184" t="n"/>
      <c r="F1002" s="184" t="n"/>
      <c r="G1002" s="185" t="n"/>
      <c r="H1002" s="173" t="n"/>
      <c r="I1002" s="173" t="n"/>
      <c r="J1002" s="183" t="n"/>
      <c r="K1002" s="184" t="n"/>
      <c r="L1002" s="184" t="n"/>
      <c r="M1002" s="184" t="n"/>
      <c r="N1002" s="184" t="n"/>
      <c r="O1002" s="185" t="n"/>
      <c r="P1002" s="173" t="n"/>
    </row>
    <row r="1003" ht="18.75" customHeight="1">
      <c r="A1003" s="173" t="n"/>
      <c r="B1003" s="186" t="n"/>
      <c r="G1003" s="187" t="n"/>
      <c r="H1003" s="173" t="n"/>
      <c r="I1003" s="173" t="n"/>
      <c r="J1003" s="186" t="n"/>
      <c r="O1003" s="187" t="n"/>
      <c r="P1003" s="173" t="n"/>
    </row>
    <row r="1004" ht="18.75" customHeight="1">
      <c r="A1004" s="173" t="n"/>
      <c r="B1004" s="186" t="n"/>
      <c r="G1004" s="187" t="n"/>
      <c r="H1004" s="173" t="n"/>
      <c r="I1004" s="173" t="n"/>
      <c r="J1004" s="186" t="n"/>
      <c r="O1004" s="187" t="n"/>
      <c r="P1004" s="173" t="n"/>
    </row>
    <row r="1005" ht="18.75" customHeight="1">
      <c r="A1005" s="173" t="n"/>
      <c r="B1005" s="188" t="n"/>
      <c r="C1005" s="189" t="n"/>
      <c r="D1005" s="189" t="n"/>
      <c r="E1005" s="189" t="n"/>
      <c r="F1005" s="189" t="n"/>
      <c r="G1005" s="190" t="n"/>
      <c r="H1005" s="173" t="n"/>
      <c r="I1005" s="173" t="n"/>
      <c r="J1005" s="188" t="n"/>
      <c r="K1005" s="189" t="n"/>
      <c r="L1005" s="189" t="n"/>
      <c r="M1005" s="189" t="n"/>
      <c r="N1005" s="189" t="n"/>
      <c r="O1005" s="190" t="n"/>
      <c r="P1005" s="173" t="n"/>
    </row>
    <row r="1006" ht="18.75" customHeight="1">
      <c r="A1006" s="173" t="n"/>
      <c r="B1006" s="173" t="n"/>
      <c r="C1006" s="173" t="n"/>
      <c r="D1006" s="173" t="n"/>
      <c r="E1006" s="173" t="n"/>
      <c r="F1006" s="173" t="n"/>
      <c r="G1006" s="173" t="n"/>
      <c r="H1006" s="173" t="n"/>
      <c r="I1006" s="173" t="n"/>
      <c r="J1006" s="173" t="n"/>
      <c r="K1006" s="173" t="n"/>
      <c r="L1006" s="173" t="n"/>
      <c r="M1006" s="173" t="n"/>
      <c r="N1006" s="173" t="n"/>
      <c r="O1006" s="173" t="n"/>
      <c r="P1006" s="173" t="n"/>
    </row>
    <row r="1007" ht="18.75" customHeight="1">
      <c r="A1007" s="173" t="n"/>
      <c r="B1007" s="175">
        <f>IF('DADOS_CRIACAO'!$F$10="","","⚠ "&amp;'DADOS_CRIACAO'!$F$10)</f>
        <v/>
      </c>
      <c r="H1007" s="173" t="n"/>
      <c r="I1007" s="173" t="n"/>
      <c r="J1007" s="175">
        <f>IF('DADOS_CRIACAO'!$F$11="","","⚠ "&amp;'DADOS_CRIACAO'!$F$11)</f>
        <v/>
      </c>
      <c r="P1007" s="173" t="n"/>
    </row>
    <row r="1009" ht="18.75" customHeight="1">
      <c r="B1009" s="176" t="inlineStr">
        <is>
          <t>MELHORIAS CUSTOM</t>
        </is>
      </c>
    </row>
    <row r="1010" ht="18.75" customHeight="1"/>
    <row r="1011" ht="18.75" customHeight="1">
      <c r="B1011" s="176" t="inlineStr">
        <is>
          <t>MELHORIA · 1</t>
        </is>
      </c>
      <c r="J1011" s="176" t="inlineStr">
        <is>
          <t>MELHORIA · 2</t>
        </is>
      </c>
    </row>
    <row r="1012" ht="18.75" customHeight="1">
      <c r="B1012" s="177" t="inlineStr">
        <is>
          <t>TIPO</t>
        </is>
      </c>
      <c r="C1012" s="178" t="n"/>
      <c r="D1012" s="178" t="n"/>
      <c r="E1012" s="179" t="n"/>
      <c r="F1012" s="177" t="inlineStr">
        <is>
          <t>MESTRE VIU</t>
        </is>
      </c>
      <c r="G1012" s="179" t="n"/>
      <c r="J1012" s="177" t="inlineStr">
        <is>
          <t>TIPO</t>
        </is>
      </c>
      <c r="K1012" s="178" t="n"/>
      <c r="L1012" s="178" t="n"/>
      <c r="M1012" s="179" t="n"/>
      <c r="N1012" s="177" t="inlineStr">
        <is>
          <t>MESTRE VIU</t>
        </is>
      </c>
      <c r="O1012" s="179" t="n"/>
    </row>
    <row r="1013" ht="18.75" customHeight="1">
      <c r="B1013" s="181" t="inlineStr">
        <is>
          <t>Melhoria</t>
        </is>
      </c>
      <c r="C1013" s="178" t="n"/>
      <c r="D1013" s="178" t="n"/>
      <c r="E1013" s="179" t="n"/>
      <c r="F1013" s="180" t="b">
        <v>0</v>
      </c>
      <c r="G1013" s="179" t="n"/>
      <c r="J1013" s="181" t="inlineStr">
        <is>
          <t>Melhoria</t>
        </is>
      </c>
      <c r="K1013" s="178" t="n"/>
      <c r="L1013" s="178" t="n"/>
      <c r="M1013" s="179" t="n"/>
      <c r="N1013" s="180" t="b">
        <v>0</v>
      </c>
      <c r="O1013" s="179" t="n"/>
    </row>
    <row r="1014" ht="18.75" customHeight="1">
      <c r="B1014" s="177" t="inlineStr">
        <is>
          <t>NOME</t>
        </is>
      </c>
      <c r="C1014" s="178" t="n"/>
      <c r="D1014" s="178" t="n"/>
      <c r="E1014" s="178" t="n"/>
      <c r="F1014" s="178" t="n"/>
      <c r="G1014" s="179" t="n"/>
      <c r="J1014" s="177" t="inlineStr">
        <is>
          <t>NOME</t>
        </is>
      </c>
      <c r="K1014" s="178" t="n"/>
      <c r="L1014" s="178" t="n"/>
      <c r="M1014" s="178" t="n"/>
      <c r="N1014" s="178" t="n"/>
      <c r="O1014" s="179" t="n"/>
    </row>
    <row r="1015" ht="18.75" customHeight="1">
      <c r="B1015" s="181" t="n"/>
      <c r="C1015" s="178" t="n"/>
      <c r="D1015" s="178" t="n"/>
      <c r="E1015" s="178" t="n"/>
      <c r="F1015" s="178" t="n"/>
      <c r="G1015" s="179" t="n"/>
      <c r="J1015" s="181" t="n"/>
      <c r="K1015" s="178" t="n"/>
      <c r="L1015" s="178" t="n"/>
      <c r="M1015" s="178" t="n"/>
      <c r="N1015" s="178" t="n"/>
      <c r="O1015" s="179" t="n"/>
    </row>
    <row r="1016" ht="18.75" customHeight="1">
      <c r="B1016" s="177" t="inlineStr">
        <is>
          <t>BASE DO LIVRO</t>
        </is>
      </c>
      <c r="C1016" s="178" t="n"/>
      <c r="D1016" s="179" t="n"/>
      <c r="E1016" s="181" t="inlineStr">
        <is>
          <t>Nenhuma</t>
        </is>
      </c>
      <c r="F1016" s="178" t="n"/>
      <c r="G1016" s="179" t="n"/>
      <c r="J1016" s="177" t="inlineStr">
        <is>
          <t>BASE DO LIVRO</t>
        </is>
      </c>
      <c r="K1016" s="178" t="n"/>
      <c r="L1016" s="179" t="n"/>
      <c r="M1016" s="181" t="inlineStr">
        <is>
          <t>Nenhuma</t>
        </is>
      </c>
      <c r="N1016" s="178" t="n"/>
      <c r="O1016" s="179" t="n"/>
    </row>
    <row r="1017" ht="18.75" customHeight="1">
      <c r="B1017" s="177" t="inlineStr">
        <is>
          <t>FAMÍLIA</t>
        </is>
      </c>
      <c r="C1017" s="178" t="n"/>
      <c r="D1017" s="179" t="n"/>
      <c r="E1017" s="181" t="n"/>
      <c r="F1017" s="178" t="n"/>
      <c r="G1017" s="179" t="n"/>
      <c r="J1017" s="177" t="inlineStr">
        <is>
          <t>FAMÍLIA</t>
        </is>
      </c>
      <c r="K1017" s="178" t="n"/>
      <c r="L1017" s="179" t="n"/>
      <c r="M1017" s="181" t="n"/>
      <c r="N1017" s="178" t="n"/>
      <c r="O1017" s="179" t="n"/>
    </row>
    <row r="1018" ht="18.75" customHeight="1">
      <c r="B1018" s="177" t="inlineStr">
        <is>
          <t>PESO</t>
        </is>
      </c>
      <c r="C1018" s="178" t="n"/>
      <c r="D1018" s="179" t="n"/>
      <c r="E1018" s="181" t="n"/>
      <c r="F1018" s="178" t="n"/>
      <c r="G1018" s="179" t="n"/>
      <c r="J1018" s="177" t="inlineStr">
        <is>
          <t>PESO</t>
        </is>
      </c>
      <c r="K1018" s="178" t="n"/>
      <c r="L1018" s="179" t="n"/>
      <c r="M1018" s="181" t="n"/>
      <c r="N1018" s="178" t="n"/>
      <c r="O1018" s="179" t="n"/>
    </row>
    <row r="1019" ht="18.75" customHeight="1">
      <c r="B1019" s="177" t="inlineStr">
        <is>
          <t>EXIGE TR</t>
        </is>
      </c>
      <c r="C1019" s="178" t="n"/>
      <c r="D1019" s="179" t="n"/>
      <c r="E1019" s="181" t="n"/>
      <c r="F1019" s="178" t="n"/>
      <c r="G1019" s="179" t="n"/>
      <c r="J1019" s="177" t="inlineStr">
        <is>
          <t>EXIGE TR</t>
        </is>
      </c>
      <c r="K1019" s="178" t="n"/>
      <c r="L1019" s="179" t="n"/>
      <c r="M1019" s="181" t="n"/>
      <c r="N1019" s="178" t="n"/>
      <c r="O1019" s="179" t="n"/>
    </row>
    <row r="1020" ht="18.75" customHeight="1"/>
    <row r="1021" ht="18.75" customHeight="1">
      <c r="B1021" s="177" t="inlineStr">
        <is>
          <t>REQUISITOS E REPETIÇÃO</t>
        </is>
      </c>
      <c r="C1021" s="178" t="n"/>
      <c r="D1021" s="178" t="n"/>
      <c r="E1021" s="178" t="n"/>
      <c r="F1021" s="178" t="n"/>
      <c r="G1021" s="179" t="n"/>
      <c r="J1021" s="177" t="inlineStr">
        <is>
          <t>REQUISITOS E REPETIÇÃO</t>
        </is>
      </c>
      <c r="K1021" s="178" t="n"/>
      <c r="L1021" s="178" t="n"/>
      <c r="M1021" s="178" t="n"/>
      <c r="N1021" s="178" t="n"/>
      <c r="O1021" s="179" t="n"/>
    </row>
    <row r="1022" ht="18.75" customHeight="1">
      <c r="B1022" s="183" t="n"/>
      <c r="C1022" s="184" t="n"/>
      <c r="D1022" s="184" t="n"/>
      <c r="E1022" s="184" t="n"/>
      <c r="F1022" s="184" t="n"/>
      <c r="G1022" s="185" t="n"/>
      <c r="J1022" s="183" t="n"/>
      <c r="K1022" s="184" t="n"/>
      <c r="L1022" s="184" t="n"/>
      <c r="M1022" s="184" t="n"/>
      <c r="N1022" s="184" t="n"/>
      <c r="O1022" s="185" t="n"/>
    </row>
    <row r="1023" ht="18.75" customHeight="1">
      <c r="B1023" s="186" t="n"/>
      <c r="G1023" s="187" t="n"/>
      <c r="J1023" s="186" t="n"/>
      <c r="O1023" s="187" t="n"/>
    </row>
    <row r="1024" ht="18.75" customHeight="1">
      <c r="B1024" s="186" t="n"/>
      <c r="G1024" s="187" t="n"/>
      <c r="J1024" s="186" t="n"/>
      <c r="O1024" s="187" t="n"/>
    </row>
    <row r="1025" ht="18.75" customHeight="1">
      <c r="B1025" s="188" t="n"/>
      <c r="C1025" s="189" t="n"/>
      <c r="D1025" s="189" t="n"/>
      <c r="E1025" s="189" t="n"/>
      <c r="F1025" s="189" t="n"/>
      <c r="G1025" s="190" t="n"/>
      <c r="J1025" s="188" t="n"/>
      <c r="K1025" s="189" t="n"/>
      <c r="L1025" s="189" t="n"/>
      <c r="M1025" s="189" t="n"/>
      <c r="N1025" s="189" t="n"/>
      <c r="O1025" s="190" t="n"/>
    </row>
    <row r="1026" ht="18.75" customHeight="1"/>
    <row r="1027" ht="18.75" customHeight="1">
      <c r="B1027" s="177" t="inlineStr">
        <is>
          <t>EFEITO</t>
        </is>
      </c>
      <c r="C1027" s="178" t="n"/>
      <c r="D1027" s="178" t="n"/>
      <c r="E1027" s="178" t="n"/>
      <c r="F1027" s="178" t="n"/>
      <c r="G1027" s="179" t="n"/>
      <c r="J1027" s="177" t="inlineStr">
        <is>
          <t>EFEITO</t>
        </is>
      </c>
      <c r="K1027" s="178" t="n"/>
      <c r="L1027" s="178" t="n"/>
      <c r="M1027" s="178" t="n"/>
      <c r="N1027" s="178" t="n"/>
      <c r="O1027" s="179" t="n"/>
    </row>
    <row r="1028" ht="18.75" customHeight="1">
      <c r="B1028" s="183" t="n"/>
      <c r="C1028" s="184" t="n"/>
      <c r="D1028" s="184" t="n"/>
      <c r="E1028" s="184" t="n"/>
      <c r="F1028" s="184" t="n"/>
      <c r="G1028" s="185" t="n"/>
      <c r="J1028" s="183" t="n"/>
      <c r="K1028" s="184" t="n"/>
      <c r="L1028" s="184" t="n"/>
      <c r="M1028" s="184" t="n"/>
      <c r="N1028" s="184" t="n"/>
      <c r="O1028" s="185" t="n"/>
    </row>
    <row r="1029" ht="18.75" customHeight="1">
      <c r="B1029" s="186" t="n"/>
      <c r="G1029" s="187" t="n"/>
      <c r="J1029" s="186" t="n"/>
      <c r="O1029" s="187" t="n"/>
    </row>
    <row r="1030" ht="18.75" customHeight="1">
      <c r="B1030" s="186" t="n"/>
      <c r="G1030" s="187" t="n"/>
      <c r="J1030" s="186" t="n"/>
      <c r="O1030" s="187" t="n"/>
    </row>
    <row r="1031" ht="18.75" customHeight="1">
      <c r="B1031" s="186" t="n"/>
      <c r="G1031" s="187" t="n"/>
      <c r="J1031" s="186" t="n"/>
      <c r="O1031" s="187" t="n"/>
    </row>
    <row r="1032" ht="18.75" customHeight="1">
      <c r="B1032" s="188" t="n"/>
      <c r="C1032" s="189" t="n"/>
      <c r="D1032" s="189" t="n"/>
      <c r="E1032" s="189" t="n"/>
      <c r="F1032" s="189" t="n"/>
      <c r="G1032" s="190" t="n"/>
      <c r="J1032" s="188" t="n"/>
      <c r="K1032" s="189" t="n"/>
      <c r="L1032" s="189" t="n"/>
      <c r="M1032" s="189" t="n"/>
      <c r="N1032" s="189" t="n"/>
      <c r="O1032" s="190" t="n"/>
    </row>
    <row r="1033" ht="18.75" customHeight="1"/>
    <row r="1034" ht="18.75" customHeight="1">
      <c r="B1034" s="175">
        <f>IF('DADOS_MELHORIAS'!$M$2="","","⚠ "&amp;'DADOS_MELHORIAS'!$M$2)</f>
        <v/>
      </c>
      <c r="J1034" s="175">
        <f>IF('DADOS_MELHORIAS'!$M$3="","","⚠ "&amp;'DADOS_MELHORIAS'!$M$3)</f>
        <v/>
      </c>
    </row>
    <row r="1035" ht="18.75" customHeight="1"/>
    <row r="1036" ht="18.75" customHeight="1"/>
    <row r="1037" ht="18.75" customHeight="1">
      <c r="B1037" s="176" t="inlineStr">
        <is>
          <t>MELHORIA · 3</t>
        </is>
      </c>
      <c r="J1037" s="176" t="inlineStr">
        <is>
          <t>MELHORIA · 4</t>
        </is>
      </c>
    </row>
    <row r="1038" ht="18.75" customHeight="1">
      <c r="B1038" s="177" t="inlineStr">
        <is>
          <t>TIPO</t>
        </is>
      </c>
      <c r="C1038" s="178" t="n"/>
      <c r="D1038" s="178" t="n"/>
      <c r="E1038" s="179" t="n"/>
      <c r="F1038" s="177" t="inlineStr">
        <is>
          <t>MESTRE VIU</t>
        </is>
      </c>
      <c r="G1038" s="179" t="n"/>
      <c r="J1038" s="177" t="inlineStr">
        <is>
          <t>TIPO</t>
        </is>
      </c>
      <c r="K1038" s="178" t="n"/>
      <c r="L1038" s="178" t="n"/>
      <c r="M1038" s="179" t="n"/>
      <c r="N1038" s="177" t="inlineStr">
        <is>
          <t>MESTRE VIU</t>
        </is>
      </c>
      <c r="O1038" s="179" t="n"/>
    </row>
    <row r="1039" ht="18.75" customHeight="1">
      <c r="B1039" s="181" t="inlineStr">
        <is>
          <t>Melhoria</t>
        </is>
      </c>
      <c r="C1039" s="178" t="n"/>
      <c r="D1039" s="178" t="n"/>
      <c r="E1039" s="179" t="n"/>
      <c r="F1039" s="180" t="b">
        <v>0</v>
      </c>
      <c r="G1039" s="179" t="n"/>
      <c r="J1039" s="181" t="inlineStr">
        <is>
          <t>Melhoria</t>
        </is>
      </c>
      <c r="K1039" s="178" t="n"/>
      <c r="L1039" s="178" t="n"/>
      <c r="M1039" s="179" t="n"/>
      <c r="N1039" s="180" t="b">
        <v>0</v>
      </c>
      <c r="O1039" s="179" t="n"/>
    </row>
    <row r="1040" ht="18.75" customHeight="1">
      <c r="B1040" s="177" t="inlineStr">
        <is>
          <t>NOME</t>
        </is>
      </c>
      <c r="C1040" s="178" t="n"/>
      <c r="D1040" s="178" t="n"/>
      <c r="E1040" s="178" t="n"/>
      <c r="F1040" s="178" t="n"/>
      <c r="G1040" s="179" t="n"/>
      <c r="J1040" s="177" t="inlineStr">
        <is>
          <t>NOME</t>
        </is>
      </c>
      <c r="K1040" s="178" t="n"/>
      <c r="L1040" s="178" t="n"/>
      <c r="M1040" s="178" t="n"/>
      <c r="N1040" s="178" t="n"/>
      <c r="O1040" s="179" t="n"/>
    </row>
    <row r="1041" ht="18.75" customHeight="1">
      <c r="B1041" s="181" t="n"/>
      <c r="C1041" s="178" t="n"/>
      <c r="D1041" s="178" t="n"/>
      <c r="E1041" s="178" t="n"/>
      <c r="F1041" s="178" t="n"/>
      <c r="G1041" s="179" t="n"/>
      <c r="J1041" s="181" t="n"/>
      <c r="K1041" s="178" t="n"/>
      <c r="L1041" s="178" t="n"/>
      <c r="M1041" s="178" t="n"/>
      <c r="N1041" s="178" t="n"/>
      <c r="O1041" s="179" t="n"/>
    </row>
    <row r="1042" ht="18.75" customHeight="1">
      <c r="B1042" s="177" t="inlineStr">
        <is>
          <t>BASE DO LIVRO</t>
        </is>
      </c>
      <c r="C1042" s="178" t="n"/>
      <c r="D1042" s="179" t="n"/>
      <c r="E1042" s="181" t="inlineStr">
        <is>
          <t>Nenhuma</t>
        </is>
      </c>
      <c r="F1042" s="178" t="n"/>
      <c r="G1042" s="179" t="n"/>
      <c r="J1042" s="177" t="inlineStr">
        <is>
          <t>BASE DO LIVRO</t>
        </is>
      </c>
      <c r="K1042" s="178" t="n"/>
      <c r="L1042" s="179" t="n"/>
      <c r="M1042" s="181" t="inlineStr">
        <is>
          <t>Nenhuma</t>
        </is>
      </c>
      <c r="N1042" s="178" t="n"/>
      <c r="O1042" s="179" t="n"/>
    </row>
    <row r="1043" ht="18.75" customHeight="1">
      <c r="B1043" s="177" t="inlineStr">
        <is>
          <t>FAMÍLIA</t>
        </is>
      </c>
      <c r="C1043" s="178" t="n"/>
      <c r="D1043" s="179" t="n"/>
      <c r="E1043" s="181" t="n"/>
      <c r="F1043" s="178" t="n"/>
      <c r="G1043" s="179" t="n"/>
      <c r="J1043" s="177" t="inlineStr">
        <is>
          <t>FAMÍLIA</t>
        </is>
      </c>
      <c r="K1043" s="178" t="n"/>
      <c r="L1043" s="179" t="n"/>
      <c r="M1043" s="181" t="n"/>
      <c r="N1043" s="178" t="n"/>
      <c r="O1043" s="179" t="n"/>
    </row>
    <row r="1044" ht="18.75" customHeight="1">
      <c r="B1044" s="177" t="inlineStr">
        <is>
          <t>PESO</t>
        </is>
      </c>
      <c r="C1044" s="178" t="n"/>
      <c r="D1044" s="179" t="n"/>
      <c r="E1044" s="181" t="n"/>
      <c r="F1044" s="178" t="n"/>
      <c r="G1044" s="179" t="n"/>
      <c r="J1044" s="177" t="inlineStr">
        <is>
          <t>PESO</t>
        </is>
      </c>
      <c r="K1044" s="178" t="n"/>
      <c r="L1044" s="179" t="n"/>
      <c r="M1044" s="181" t="n"/>
      <c r="N1044" s="178" t="n"/>
      <c r="O1044" s="179" t="n"/>
    </row>
    <row r="1045" ht="18.75" customHeight="1">
      <c r="B1045" s="177" t="inlineStr">
        <is>
          <t>EXIGE TR</t>
        </is>
      </c>
      <c r="C1045" s="178" t="n"/>
      <c r="D1045" s="179" t="n"/>
      <c r="E1045" s="181" t="n"/>
      <c r="F1045" s="178" t="n"/>
      <c r="G1045" s="179" t="n"/>
      <c r="J1045" s="177" t="inlineStr">
        <is>
          <t>EXIGE TR</t>
        </is>
      </c>
      <c r="K1045" s="178" t="n"/>
      <c r="L1045" s="179" t="n"/>
      <c r="M1045" s="181" t="n"/>
      <c r="N1045" s="178" t="n"/>
      <c r="O1045" s="179" t="n"/>
    </row>
    <row r="1046" ht="18.75" customHeight="1"/>
    <row r="1047" ht="18.75" customHeight="1">
      <c r="B1047" s="177" t="inlineStr">
        <is>
          <t>REQUISITOS E REPETIÇÃO</t>
        </is>
      </c>
      <c r="C1047" s="178" t="n"/>
      <c r="D1047" s="178" t="n"/>
      <c r="E1047" s="178" t="n"/>
      <c r="F1047" s="178" t="n"/>
      <c r="G1047" s="179" t="n"/>
      <c r="J1047" s="177" t="inlineStr">
        <is>
          <t>REQUISITOS E REPETIÇÃO</t>
        </is>
      </c>
      <c r="K1047" s="178" t="n"/>
      <c r="L1047" s="178" t="n"/>
      <c r="M1047" s="178" t="n"/>
      <c r="N1047" s="178" t="n"/>
      <c r="O1047" s="179" t="n"/>
    </row>
    <row r="1048" ht="18.75" customHeight="1">
      <c r="B1048" s="183" t="n"/>
      <c r="C1048" s="184" t="n"/>
      <c r="D1048" s="184" t="n"/>
      <c r="E1048" s="184" t="n"/>
      <c r="F1048" s="184" t="n"/>
      <c r="G1048" s="185" t="n"/>
      <c r="J1048" s="183" t="n"/>
      <c r="K1048" s="184" t="n"/>
      <c r="L1048" s="184" t="n"/>
      <c r="M1048" s="184" t="n"/>
      <c r="N1048" s="184" t="n"/>
      <c r="O1048" s="185" t="n"/>
    </row>
    <row r="1049" ht="18.75" customHeight="1">
      <c r="B1049" s="186" t="n"/>
      <c r="G1049" s="187" t="n"/>
      <c r="J1049" s="186" t="n"/>
      <c r="O1049" s="187" t="n"/>
    </row>
    <row r="1050" ht="18.75" customHeight="1">
      <c r="B1050" s="186" t="n"/>
      <c r="G1050" s="187" t="n"/>
      <c r="J1050" s="186" t="n"/>
      <c r="O1050" s="187" t="n"/>
    </row>
    <row r="1051" ht="18.75" customHeight="1">
      <c r="B1051" s="188" t="n"/>
      <c r="C1051" s="189" t="n"/>
      <c r="D1051" s="189" t="n"/>
      <c r="E1051" s="189" t="n"/>
      <c r="F1051" s="189" t="n"/>
      <c r="G1051" s="190" t="n"/>
      <c r="J1051" s="188" t="n"/>
      <c r="K1051" s="189" t="n"/>
      <c r="L1051" s="189" t="n"/>
      <c r="M1051" s="189" t="n"/>
      <c r="N1051" s="189" t="n"/>
      <c r="O1051" s="190" t="n"/>
    </row>
    <row r="1052" ht="18.75" customHeight="1"/>
    <row r="1053" ht="18.75" customHeight="1">
      <c r="B1053" s="177" t="inlineStr">
        <is>
          <t>EFEITO</t>
        </is>
      </c>
      <c r="C1053" s="178" t="n"/>
      <c r="D1053" s="178" t="n"/>
      <c r="E1053" s="178" t="n"/>
      <c r="F1053" s="178" t="n"/>
      <c r="G1053" s="179" t="n"/>
      <c r="J1053" s="177" t="inlineStr">
        <is>
          <t>EFEITO</t>
        </is>
      </c>
      <c r="K1053" s="178" t="n"/>
      <c r="L1053" s="178" t="n"/>
      <c r="M1053" s="178" t="n"/>
      <c r="N1053" s="178" t="n"/>
      <c r="O1053" s="179" t="n"/>
    </row>
    <row r="1054" ht="18.75" customHeight="1">
      <c r="B1054" s="183" t="n"/>
      <c r="C1054" s="184" t="n"/>
      <c r="D1054" s="184" t="n"/>
      <c r="E1054" s="184" t="n"/>
      <c r="F1054" s="184" t="n"/>
      <c r="G1054" s="185" t="n"/>
      <c r="J1054" s="183" t="n"/>
      <c r="K1054" s="184" t="n"/>
      <c r="L1054" s="184" t="n"/>
      <c r="M1054" s="184" t="n"/>
      <c r="N1054" s="184" t="n"/>
      <c r="O1054" s="185" t="n"/>
    </row>
    <row r="1055" ht="18.75" customHeight="1">
      <c r="B1055" s="186" t="n"/>
      <c r="G1055" s="187" t="n"/>
      <c r="J1055" s="186" t="n"/>
      <c r="O1055" s="187" t="n"/>
    </row>
    <row r="1056" ht="18.75" customHeight="1">
      <c r="B1056" s="186" t="n"/>
      <c r="G1056" s="187" t="n"/>
      <c r="J1056" s="186" t="n"/>
      <c r="O1056" s="187" t="n"/>
    </row>
    <row r="1057" ht="18.75" customHeight="1">
      <c r="B1057" s="186" t="n"/>
      <c r="G1057" s="187" t="n"/>
      <c r="J1057" s="186" t="n"/>
      <c r="O1057" s="187" t="n"/>
    </row>
    <row r="1058" ht="18.75" customHeight="1">
      <c r="B1058" s="188" t="n"/>
      <c r="C1058" s="189" t="n"/>
      <c r="D1058" s="189" t="n"/>
      <c r="E1058" s="189" t="n"/>
      <c r="F1058" s="189" t="n"/>
      <c r="G1058" s="190" t="n"/>
      <c r="J1058" s="188" t="n"/>
      <c r="K1058" s="189" t="n"/>
      <c r="L1058" s="189" t="n"/>
      <c r="M1058" s="189" t="n"/>
      <c r="N1058" s="189" t="n"/>
      <c r="O1058" s="190" t="n"/>
    </row>
    <row r="1059" ht="18.75" customHeight="1"/>
    <row r="1060" ht="18.75" customHeight="1">
      <c r="B1060" s="175">
        <f>IF('DADOS_MELHORIAS'!$M$4="","","⚠ "&amp;'DADOS_MELHORIAS'!$M$4)</f>
        <v/>
      </c>
      <c r="J1060" s="175">
        <f>IF('DADOS_MELHORIAS'!$M$5="","","⚠ "&amp;'DADOS_MELHORIAS'!$M$5)</f>
        <v/>
      </c>
    </row>
    <row r="1061" ht="18.75" customHeight="1"/>
    <row r="1062" ht="18.75" customHeight="1"/>
    <row r="1063" ht="18.75" customHeight="1">
      <c r="B1063" s="176" t="inlineStr">
        <is>
          <t>MELHORIA · 5</t>
        </is>
      </c>
      <c r="J1063" s="176" t="inlineStr">
        <is>
          <t>MELHORIA · 6</t>
        </is>
      </c>
    </row>
    <row r="1064" ht="18.75" customHeight="1">
      <c r="B1064" s="177" t="inlineStr">
        <is>
          <t>TIPO</t>
        </is>
      </c>
      <c r="C1064" s="178" t="n"/>
      <c r="D1064" s="178" t="n"/>
      <c r="E1064" s="179" t="n"/>
      <c r="F1064" s="177" t="inlineStr">
        <is>
          <t>MESTRE VIU</t>
        </is>
      </c>
      <c r="G1064" s="179" t="n"/>
      <c r="J1064" s="177" t="inlineStr">
        <is>
          <t>TIPO</t>
        </is>
      </c>
      <c r="K1064" s="178" t="n"/>
      <c r="L1064" s="178" t="n"/>
      <c r="M1064" s="179" t="n"/>
      <c r="N1064" s="177" t="inlineStr">
        <is>
          <t>MESTRE VIU</t>
        </is>
      </c>
      <c r="O1064" s="179" t="n"/>
    </row>
    <row r="1065" ht="18.75" customHeight="1">
      <c r="B1065" s="181" t="inlineStr">
        <is>
          <t>Melhoria</t>
        </is>
      </c>
      <c r="C1065" s="178" t="n"/>
      <c r="D1065" s="178" t="n"/>
      <c r="E1065" s="179" t="n"/>
      <c r="F1065" s="180" t="b">
        <v>0</v>
      </c>
      <c r="G1065" s="179" t="n"/>
      <c r="J1065" s="181" t="inlineStr">
        <is>
          <t>Melhoria</t>
        </is>
      </c>
      <c r="K1065" s="178" t="n"/>
      <c r="L1065" s="178" t="n"/>
      <c r="M1065" s="179" t="n"/>
      <c r="N1065" s="180" t="b">
        <v>0</v>
      </c>
      <c r="O1065" s="179" t="n"/>
    </row>
    <row r="1066" ht="18.75" customHeight="1">
      <c r="B1066" s="177" t="inlineStr">
        <is>
          <t>NOME</t>
        </is>
      </c>
      <c r="C1066" s="178" t="n"/>
      <c r="D1066" s="178" t="n"/>
      <c r="E1066" s="178" t="n"/>
      <c r="F1066" s="178" t="n"/>
      <c r="G1066" s="179" t="n"/>
      <c r="J1066" s="177" t="inlineStr">
        <is>
          <t>NOME</t>
        </is>
      </c>
      <c r="K1066" s="178" t="n"/>
      <c r="L1066" s="178" t="n"/>
      <c r="M1066" s="178" t="n"/>
      <c r="N1066" s="178" t="n"/>
      <c r="O1066" s="179" t="n"/>
    </row>
    <row r="1067" ht="18.75" customHeight="1">
      <c r="B1067" s="181" t="n"/>
      <c r="C1067" s="178" t="n"/>
      <c r="D1067" s="178" t="n"/>
      <c r="E1067" s="178" t="n"/>
      <c r="F1067" s="178" t="n"/>
      <c r="G1067" s="179" t="n"/>
      <c r="J1067" s="181" t="n"/>
      <c r="K1067" s="178" t="n"/>
      <c r="L1067" s="178" t="n"/>
      <c r="M1067" s="178" t="n"/>
      <c r="N1067" s="178" t="n"/>
      <c r="O1067" s="179" t="n"/>
    </row>
    <row r="1068" ht="18.75" customHeight="1">
      <c r="B1068" s="177" t="inlineStr">
        <is>
          <t>BASE DO LIVRO</t>
        </is>
      </c>
      <c r="C1068" s="178" t="n"/>
      <c r="D1068" s="179" t="n"/>
      <c r="E1068" s="181" t="inlineStr">
        <is>
          <t>Nenhuma</t>
        </is>
      </c>
      <c r="F1068" s="178" t="n"/>
      <c r="G1068" s="179" t="n"/>
      <c r="J1068" s="177" t="inlineStr">
        <is>
          <t>BASE DO LIVRO</t>
        </is>
      </c>
      <c r="K1068" s="178" t="n"/>
      <c r="L1068" s="179" t="n"/>
      <c r="M1068" s="181" t="inlineStr">
        <is>
          <t>Nenhuma</t>
        </is>
      </c>
      <c r="N1068" s="178" t="n"/>
      <c r="O1068" s="179" t="n"/>
    </row>
    <row r="1069" ht="18.75" customHeight="1">
      <c r="B1069" s="177" t="inlineStr">
        <is>
          <t>FAMÍLIA</t>
        </is>
      </c>
      <c r="C1069" s="178" t="n"/>
      <c r="D1069" s="179" t="n"/>
      <c r="E1069" s="181" t="n"/>
      <c r="F1069" s="178" t="n"/>
      <c r="G1069" s="179" t="n"/>
      <c r="J1069" s="177" t="inlineStr">
        <is>
          <t>FAMÍLIA</t>
        </is>
      </c>
      <c r="K1069" s="178" t="n"/>
      <c r="L1069" s="179" t="n"/>
      <c r="M1069" s="181" t="n"/>
      <c r="N1069" s="178" t="n"/>
      <c r="O1069" s="179" t="n"/>
    </row>
    <row r="1070" ht="18.75" customHeight="1">
      <c r="B1070" s="177" t="inlineStr">
        <is>
          <t>PESO</t>
        </is>
      </c>
      <c r="C1070" s="178" t="n"/>
      <c r="D1070" s="179" t="n"/>
      <c r="E1070" s="181" t="n"/>
      <c r="F1070" s="178" t="n"/>
      <c r="G1070" s="179" t="n"/>
      <c r="J1070" s="177" t="inlineStr">
        <is>
          <t>PESO</t>
        </is>
      </c>
      <c r="K1070" s="178" t="n"/>
      <c r="L1070" s="179" t="n"/>
      <c r="M1070" s="181" t="n"/>
      <c r="N1070" s="178" t="n"/>
      <c r="O1070" s="179" t="n"/>
    </row>
    <row r="1071" ht="18.75" customHeight="1">
      <c r="B1071" s="177" t="inlineStr">
        <is>
          <t>EXIGE TR</t>
        </is>
      </c>
      <c r="C1071" s="178" t="n"/>
      <c r="D1071" s="179" t="n"/>
      <c r="E1071" s="181" t="n"/>
      <c r="F1071" s="178" t="n"/>
      <c r="G1071" s="179" t="n"/>
      <c r="J1071" s="177" t="inlineStr">
        <is>
          <t>EXIGE TR</t>
        </is>
      </c>
      <c r="K1071" s="178" t="n"/>
      <c r="L1071" s="179" t="n"/>
      <c r="M1071" s="181" t="n"/>
      <c r="N1071" s="178" t="n"/>
      <c r="O1071" s="179" t="n"/>
    </row>
    <row r="1072" ht="18.75" customHeight="1"/>
    <row r="1073" ht="18.75" customHeight="1">
      <c r="B1073" s="177" t="inlineStr">
        <is>
          <t>REQUISITOS E REPETIÇÃO</t>
        </is>
      </c>
      <c r="C1073" s="178" t="n"/>
      <c r="D1073" s="178" t="n"/>
      <c r="E1073" s="178" t="n"/>
      <c r="F1073" s="178" t="n"/>
      <c r="G1073" s="179" t="n"/>
      <c r="J1073" s="177" t="inlineStr">
        <is>
          <t>REQUISITOS E REPETIÇÃO</t>
        </is>
      </c>
      <c r="K1073" s="178" t="n"/>
      <c r="L1073" s="178" t="n"/>
      <c r="M1073" s="178" t="n"/>
      <c r="N1073" s="178" t="n"/>
      <c r="O1073" s="179" t="n"/>
    </row>
    <row r="1074" ht="18.75" customHeight="1">
      <c r="B1074" s="183" t="n"/>
      <c r="C1074" s="184" t="n"/>
      <c r="D1074" s="184" t="n"/>
      <c r="E1074" s="184" t="n"/>
      <c r="F1074" s="184" t="n"/>
      <c r="G1074" s="185" t="n"/>
      <c r="J1074" s="183" t="n"/>
      <c r="K1074" s="184" t="n"/>
      <c r="L1074" s="184" t="n"/>
      <c r="M1074" s="184" t="n"/>
      <c r="N1074" s="184" t="n"/>
      <c r="O1074" s="185" t="n"/>
    </row>
    <row r="1075" ht="18.75" customHeight="1">
      <c r="B1075" s="186" t="n"/>
      <c r="G1075" s="187" t="n"/>
      <c r="J1075" s="186" t="n"/>
      <c r="O1075" s="187" t="n"/>
    </row>
    <row r="1076" ht="18.75" customHeight="1">
      <c r="B1076" s="186" t="n"/>
      <c r="G1076" s="187" t="n"/>
      <c r="J1076" s="186" t="n"/>
      <c r="O1076" s="187" t="n"/>
    </row>
    <row r="1077" ht="18.75" customHeight="1">
      <c r="B1077" s="188" t="n"/>
      <c r="C1077" s="189" t="n"/>
      <c r="D1077" s="189" t="n"/>
      <c r="E1077" s="189" t="n"/>
      <c r="F1077" s="189" t="n"/>
      <c r="G1077" s="190" t="n"/>
      <c r="J1077" s="188" t="n"/>
      <c r="K1077" s="189" t="n"/>
      <c r="L1077" s="189" t="n"/>
      <c r="M1077" s="189" t="n"/>
      <c r="N1077" s="189" t="n"/>
      <c r="O1077" s="190" t="n"/>
    </row>
    <row r="1078" ht="18.75" customHeight="1"/>
    <row r="1079" ht="18.75" customHeight="1">
      <c r="B1079" s="177" t="inlineStr">
        <is>
          <t>EFEITO</t>
        </is>
      </c>
      <c r="C1079" s="178" t="n"/>
      <c r="D1079" s="178" t="n"/>
      <c r="E1079" s="178" t="n"/>
      <c r="F1079" s="178" t="n"/>
      <c r="G1079" s="179" t="n"/>
      <c r="J1079" s="177" t="inlineStr">
        <is>
          <t>EFEITO</t>
        </is>
      </c>
      <c r="K1079" s="178" t="n"/>
      <c r="L1079" s="178" t="n"/>
      <c r="M1079" s="178" t="n"/>
      <c r="N1079" s="178" t="n"/>
      <c r="O1079" s="179" t="n"/>
    </row>
    <row r="1080" ht="18.75" customHeight="1">
      <c r="B1080" s="183" t="n"/>
      <c r="C1080" s="184" t="n"/>
      <c r="D1080" s="184" t="n"/>
      <c r="E1080" s="184" t="n"/>
      <c r="F1080" s="184" t="n"/>
      <c r="G1080" s="185" t="n"/>
      <c r="J1080" s="183" t="n"/>
      <c r="K1080" s="184" t="n"/>
      <c r="L1080" s="184" t="n"/>
      <c r="M1080" s="184" t="n"/>
      <c r="N1080" s="184" t="n"/>
      <c r="O1080" s="185" t="n"/>
    </row>
    <row r="1081" ht="18.75" customHeight="1">
      <c r="B1081" s="186" t="n"/>
      <c r="G1081" s="187" t="n"/>
      <c r="J1081" s="186" t="n"/>
      <c r="O1081" s="187" t="n"/>
    </row>
    <row r="1082" ht="18.75" customHeight="1">
      <c r="B1082" s="186" t="n"/>
      <c r="G1082" s="187" t="n"/>
      <c r="J1082" s="186" t="n"/>
      <c r="O1082" s="187" t="n"/>
    </row>
    <row r="1083" ht="18.75" customHeight="1">
      <c r="B1083" s="186" t="n"/>
      <c r="G1083" s="187" t="n"/>
      <c r="J1083" s="186" t="n"/>
      <c r="O1083" s="187" t="n"/>
    </row>
    <row r="1084" ht="18.75" customHeight="1">
      <c r="B1084" s="188" t="n"/>
      <c r="C1084" s="189" t="n"/>
      <c r="D1084" s="189" t="n"/>
      <c r="E1084" s="189" t="n"/>
      <c r="F1084" s="189" t="n"/>
      <c r="G1084" s="190" t="n"/>
      <c r="J1084" s="188" t="n"/>
      <c r="K1084" s="189" t="n"/>
      <c r="L1084" s="189" t="n"/>
      <c r="M1084" s="189" t="n"/>
      <c r="N1084" s="189" t="n"/>
      <c r="O1084" s="190" t="n"/>
    </row>
    <row r="1085" ht="18.75" customHeight="1"/>
    <row r="1086" ht="18.75" customHeight="1">
      <c r="B1086" s="175">
        <f>IF('DADOS_MELHORIAS'!$M$6="","","⚠ "&amp;'DADOS_MELHORIAS'!$M$6)</f>
        <v/>
      </c>
      <c r="J1086" s="175">
        <f>IF('DADOS_MELHORIAS'!$M$7="","","⚠ "&amp;'DADOS_MELHORIAS'!$M$7)</f>
        <v/>
      </c>
    </row>
    <row r="1087" ht="18.75" customHeight="1"/>
    <row r="1088" ht="18.75" customHeight="1"/>
    <row r="1089" ht="18.75" customHeight="1">
      <c r="B1089" s="176" t="inlineStr">
        <is>
          <t>MELHORIA · 7</t>
        </is>
      </c>
      <c r="J1089" s="176" t="inlineStr">
        <is>
          <t>MELHORIA · 8</t>
        </is>
      </c>
    </row>
    <row r="1090" ht="18.75" customHeight="1">
      <c r="B1090" s="177" t="inlineStr">
        <is>
          <t>TIPO</t>
        </is>
      </c>
      <c r="C1090" s="178" t="n"/>
      <c r="D1090" s="178" t="n"/>
      <c r="E1090" s="179" t="n"/>
      <c r="F1090" s="177" t="inlineStr">
        <is>
          <t>MESTRE VIU</t>
        </is>
      </c>
      <c r="G1090" s="179" t="n"/>
      <c r="J1090" s="177" t="inlineStr">
        <is>
          <t>TIPO</t>
        </is>
      </c>
      <c r="K1090" s="178" t="n"/>
      <c r="L1090" s="178" t="n"/>
      <c r="M1090" s="179" t="n"/>
      <c r="N1090" s="177" t="inlineStr">
        <is>
          <t>MESTRE VIU</t>
        </is>
      </c>
      <c r="O1090" s="179" t="n"/>
    </row>
    <row r="1091" ht="18.75" customHeight="1">
      <c r="B1091" s="181" t="inlineStr">
        <is>
          <t>Melhoria</t>
        </is>
      </c>
      <c r="C1091" s="178" t="n"/>
      <c r="D1091" s="178" t="n"/>
      <c r="E1091" s="179" t="n"/>
      <c r="F1091" s="180" t="b">
        <v>0</v>
      </c>
      <c r="G1091" s="179" t="n"/>
      <c r="J1091" s="181" t="inlineStr">
        <is>
          <t>Melhoria</t>
        </is>
      </c>
      <c r="K1091" s="178" t="n"/>
      <c r="L1091" s="178" t="n"/>
      <c r="M1091" s="179" t="n"/>
      <c r="N1091" s="180" t="b">
        <v>0</v>
      </c>
      <c r="O1091" s="179" t="n"/>
    </row>
    <row r="1092" ht="18.75" customHeight="1">
      <c r="B1092" s="177" t="inlineStr">
        <is>
          <t>NOME</t>
        </is>
      </c>
      <c r="C1092" s="178" t="n"/>
      <c r="D1092" s="178" t="n"/>
      <c r="E1092" s="178" t="n"/>
      <c r="F1092" s="178" t="n"/>
      <c r="G1092" s="179" t="n"/>
      <c r="J1092" s="177" t="inlineStr">
        <is>
          <t>NOME</t>
        </is>
      </c>
      <c r="K1092" s="178" t="n"/>
      <c r="L1092" s="178" t="n"/>
      <c r="M1092" s="178" t="n"/>
      <c r="N1092" s="178" t="n"/>
      <c r="O1092" s="179" t="n"/>
    </row>
    <row r="1093" ht="18.75" customHeight="1">
      <c r="B1093" s="181" t="n"/>
      <c r="C1093" s="178" t="n"/>
      <c r="D1093" s="178" t="n"/>
      <c r="E1093" s="178" t="n"/>
      <c r="F1093" s="178" t="n"/>
      <c r="G1093" s="179" t="n"/>
      <c r="J1093" s="181" t="n"/>
      <c r="K1093" s="178" t="n"/>
      <c r="L1093" s="178" t="n"/>
      <c r="M1093" s="178" t="n"/>
      <c r="N1093" s="178" t="n"/>
      <c r="O1093" s="179" t="n"/>
    </row>
    <row r="1094" ht="18.75" customHeight="1">
      <c r="B1094" s="177" t="inlineStr">
        <is>
          <t>BASE DO LIVRO</t>
        </is>
      </c>
      <c r="C1094" s="178" t="n"/>
      <c r="D1094" s="179" t="n"/>
      <c r="E1094" s="181" t="inlineStr">
        <is>
          <t>Nenhuma</t>
        </is>
      </c>
      <c r="F1094" s="178" t="n"/>
      <c r="G1094" s="179" t="n"/>
      <c r="J1094" s="177" t="inlineStr">
        <is>
          <t>BASE DO LIVRO</t>
        </is>
      </c>
      <c r="K1094" s="178" t="n"/>
      <c r="L1094" s="179" t="n"/>
      <c r="M1094" s="181" t="inlineStr">
        <is>
          <t>Nenhuma</t>
        </is>
      </c>
      <c r="N1094" s="178" t="n"/>
      <c r="O1094" s="179" t="n"/>
    </row>
    <row r="1095" ht="18.75" customHeight="1">
      <c r="B1095" s="177" t="inlineStr">
        <is>
          <t>FAMÍLIA</t>
        </is>
      </c>
      <c r="C1095" s="178" t="n"/>
      <c r="D1095" s="179" t="n"/>
      <c r="E1095" s="181" t="n"/>
      <c r="F1095" s="178" t="n"/>
      <c r="G1095" s="179" t="n"/>
      <c r="J1095" s="177" t="inlineStr">
        <is>
          <t>FAMÍLIA</t>
        </is>
      </c>
      <c r="K1095" s="178" t="n"/>
      <c r="L1095" s="179" t="n"/>
      <c r="M1095" s="181" t="n"/>
      <c r="N1095" s="178" t="n"/>
      <c r="O1095" s="179" t="n"/>
    </row>
    <row r="1096" ht="18.75" customHeight="1">
      <c r="B1096" s="177" t="inlineStr">
        <is>
          <t>PESO</t>
        </is>
      </c>
      <c r="C1096" s="178" t="n"/>
      <c r="D1096" s="179" t="n"/>
      <c r="E1096" s="181" t="n"/>
      <c r="F1096" s="178" t="n"/>
      <c r="G1096" s="179" t="n"/>
      <c r="J1096" s="177" t="inlineStr">
        <is>
          <t>PESO</t>
        </is>
      </c>
      <c r="K1096" s="178" t="n"/>
      <c r="L1096" s="179" t="n"/>
      <c r="M1096" s="181" t="n"/>
      <c r="N1096" s="178" t="n"/>
      <c r="O1096" s="179" t="n"/>
    </row>
    <row r="1097" ht="18.75" customHeight="1">
      <c r="B1097" s="177" t="inlineStr">
        <is>
          <t>EXIGE TR</t>
        </is>
      </c>
      <c r="C1097" s="178" t="n"/>
      <c r="D1097" s="179" t="n"/>
      <c r="E1097" s="181" t="n"/>
      <c r="F1097" s="178" t="n"/>
      <c r="G1097" s="179" t="n"/>
      <c r="J1097" s="177" t="inlineStr">
        <is>
          <t>EXIGE TR</t>
        </is>
      </c>
      <c r="K1097" s="178" t="n"/>
      <c r="L1097" s="179" t="n"/>
      <c r="M1097" s="181" t="n"/>
      <c r="N1097" s="178" t="n"/>
      <c r="O1097" s="179" t="n"/>
    </row>
    <row r="1098" ht="18.75" customHeight="1"/>
    <row r="1099" ht="18.75" customHeight="1">
      <c r="B1099" s="177" t="inlineStr">
        <is>
          <t>REQUISITOS E REPETIÇÃO</t>
        </is>
      </c>
      <c r="C1099" s="178" t="n"/>
      <c r="D1099" s="178" t="n"/>
      <c r="E1099" s="178" t="n"/>
      <c r="F1099" s="178" t="n"/>
      <c r="G1099" s="179" t="n"/>
      <c r="J1099" s="177" t="inlineStr">
        <is>
          <t>REQUISITOS E REPETIÇÃO</t>
        </is>
      </c>
      <c r="K1099" s="178" t="n"/>
      <c r="L1099" s="178" t="n"/>
      <c r="M1099" s="178" t="n"/>
      <c r="N1099" s="178" t="n"/>
      <c r="O1099" s="179" t="n"/>
    </row>
    <row r="1100" ht="18.75" customHeight="1">
      <c r="B1100" s="183" t="n"/>
      <c r="C1100" s="184" t="n"/>
      <c r="D1100" s="184" t="n"/>
      <c r="E1100" s="184" t="n"/>
      <c r="F1100" s="184" t="n"/>
      <c r="G1100" s="185" t="n"/>
      <c r="J1100" s="183" t="n"/>
      <c r="K1100" s="184" t="n"/>
      <c r="L1100" s="184" t="n"/>
      <c r="M1100" s="184" t="n"/>
      <c r="N1100" s="184" t="n"/>
      <c r="O1100" s="185" t="n"/>
    </row>
    <row r="1101" ht="18.75" customHeight="1">
      <c r="B1101" s="186" t="n"/>
      <c r="G1101" s="187" t="n"/>
      <c r="J1101" s="186" t="n"/>
      <c r="O1101" s="187" t="n"/>
    </row>
    <row r="1102" ht="18.75" customHeight="1">
      <c r="B1102" s="186" t="n"/>
      <c r="G1102" s="187" t="n"/>
      <c r="J1102" s="186" t="n"/>
      <c r="O1102" s="187" t="n"/>
    </row>
    <row r="1103" ht="18.75" customHeight="1">
      <c r="B1103" s="188" t="n"/>
      <c r="C1103" s="189" t="n"/>
      <c r="D1103" s="189" t="n"/>
      <c r="E1103" s="189" t="n"/>
      <c r="F1103" s="189" t="n"/>
      <c r="G1103" s="190" t="n"/>
      <c r="J1103" s="188" t="n"/>
      <c r="K1103" s="189" t="n"/>
      <c r="L1103" s="189" t="n"/>
      <c r="M1103" s="189" t="n"/>
      <c r="N1103" s="189" t="n"/>
      <c r="O1103" s="190" t="n"/>
    </row>
    <row r="1104" ht="18.75" customHeight="1"/>
    <row r="1105" ht="18.75" customHeight="1">
      <c r="B1105" s="177" t="inlineStr">
        <is>
          <t>EFEITO</t>
        </is>
      </c>
      <c r="C1105" s="178" t="n"/>
      <c r="D1105" s="178" t="n"/>
      <c r="E1105" s="178" t="n"/>
      <c r="F1105" s="178" t="n"/>
      <c r="G1105" s="179" t="n"/>
      <c r="J1105" s="177" t="inlineStr">
        <is>
          <t>EFEITO</t>
        </is>
      </c>
      <c r="K1105" s="178" t="n"/>
      <c r="L1105" s="178" t="n"/>
      <c r="M1105" s="178" t="n"/>
      <c r="N1105" s="178" t="n"/>
      <c r="O1105" s="179" t="n"/>
    </row>
    <row r="1106" ht="18.75" customHeight="1">
      <c r="B1106" s="183" t="n"/>
      <c r="C1106" s="184" t="n"/>
      <c r="D1106" s="184" t="n"/>
      <c r="E1106" s="184" t="n"/>
      <c r="F1106" s="184" t="n"/>
      <c r="G1106" s="185" t="n"/>
      <c r="J1106" s="183" t="n"/>
      <c r="K1106" s="184" t="n"/>
      <c r="L1106" s="184" t="n"/>
      <c r="M1106" s="184" t="n"/>
      <c r="N1106" s="184" t="n"/>
      <c r="O1106" s="185" t="n"/>
    </row>
    <row r="1107" ht="18.75" customHeight="1">
      <c r="B1107" s="186" t="n"/>
      <c r="G1107" s="187" t="n"/>
      <c r="J1107" s="186" t="n"/>
      <c r="O1107" s="187" t="n"/>
    </row>
    <row r="1108" ht="18.75" customHeight="1">
      <c r="B1108" s="186" t="n"/>
      <c r="G1108" s="187" t="n"/>
      <c r="J1108" s="186" t="n"/>
      <c r="O1108" s="187" t="n"/>
    </row>
    <row r="1109" ht="18.75" customHeight="1">
      <c r="B1109" s="186" t="n"/>
      <c r="G1109" s="187" t="n"/>
      <c r="J1109" s="186" t="n"/>
      <c r="O1109" s="187" t="n"/>
    </row>
    <row r="1110" ht="18.75" customHeight="1">
      <c r="B1110" s="188" t="n"/>
      <c r="C1110" s="189" t="n"/>
      <c r="D1110" s="189" t="n"/>
      <c r="E1110" s="189" t="n"/>
      <c r="F1110" s="189" t="n"/>
      <c r="G1110" s="190" t="n"/>
      <c r="J1110" s="188" t="n"/>
      <c r="K1110" s="189" t="n"/>
      <c r="L1110" s="189" t="n"/>
      <c r="M1110" s="189" t="n"/>
      <c r="N1110" s="189" t="n"/>
      <c r="O1110" s="190" t="n"/>
    </row>
    <row r="1111" ht="18.75" customHeight="1"/>
    <row r="1112" ht="18.75" customHeight="1">
      <c r="B1112" s="175">
        <f>IF('DADOS_MELHORIAS'!$M$8="","","⚠ "&amp;'DADOS_MELHORIAS'!$M$8)</f>
        <v/>
      </c>
      <c r="J1112" s="175">
        <f>IF('DADOS_MELHORIAS'!$M$9="","","⚠ "&amp;'DADOS_MELHORIAS'!$M$9)</f>
        <v/>
      </c>
    </row>
    <row r="1113" ht="18.75" customHeight="1"/>
    <row r="1114" ht="18.75" customHeight="1"/>
    <row r="1115" ht="18.75" customHeight="1">
      <c r="B1115" s="176" t="inlineStr">
        <is>
          <t>MELHORIA · 9</t>
        </is>
      </c>
      <c r="J1115" s="176" t="inlineStr">
        <is>
          <t>MELHORIA · 10</t>
        </is>
      </c>
    </row>
    <row r="1116" ht="18.75" customHeight="1">
      <c r="B1116" s="177" t="inlineStr">
        <is>
          <t>TIPO</t>
        </is>
      </c>
      <c r="C1116" s="178" t="n"/>
      <c r="D1116" s="178" t="n"/>
      <c r="E1116" s="179" t="n"/>
      <c r="F1116" s="177" t="inlineStr">
        <is>
          <t>MESTRE VIU</t>
        </is>
      </c>
      <c r="G1116" s="179" t="n"/>
      <c r="J1116" s="177" t="inlineStr">
        <is>
          <t>TIPO</t>
        </is>
      </c>
      <c r="K1116" s="178" t="n"/>
      <c r="L1116" s="178" t="n"/>
      <c r="M1116" s="179" t="n"/>
      <c r="N1116" s="177" t="inlineStr">
        <is>
          <t>MESTRE VIU</t>
        </is>
      </c>
      <c r="O1116" s="179" t="n"/>
    </row>
    <row r="1117" ht="18.75" customHeight="1">
      <c r="B1117" s="181" t="inlineStr">
        <is>
          <t>Melhoria</t>
        </is>
      </c>
      <c r="C1117" s="178" t="n"/>
      <c r="D1117" s="178" t="n"/>
      <c r="E1117" s="179" t="n"/>
      <c r="F1117" s="180" t="b">
        <v>0</v>
      </c>
      <c r="G1117" s="179" t="n"/>
      <c r="J1117" s="181" t="inlineStr">
        <is>
          <t>Melhoria</t>
        </is>
      </c>
      <c r="K1117" s="178" t="n"/>
      <c r="L1117" s="178" t="n"/>
      <c r="M1117" s="179" t="n"/>
      <c r="N1117" s="180" t="b">
        <v>0</v>
      </c>
      <c r="O1117" s="179" t="n"/>
    </row>
    <row r="1118" ht="18.75" customHeight="1">
      <c r="B1118" s="177" t="inlineStr">
        <is>
          <t>NOME</t>
        </is>
      </c>
      <c r="C1118" s="178" t="n"/>
      <c r="D1118" s="178" t="n"/>
      <c r="E1118" s="178" t="n"/>
      <c r="F1118" s="178" t="n"/>
      <c r="G1118" s="179" t="n"/>
      <c r="J1118" s="177" t="inlineStr">
        <is>
          <t>NOME</t>
        </is>
      </c>
      <c r="K1118" s="178" t="n"/>
      <c r="L1118" s="178" t="n"/>
      <c r="M1118" s="178" t="n"/>
      <c r="N1118" s="178" t="n"/>
      <c r="O1118" s="179" t="n"/>
    </row>
    <row r="1119" ht="18.75" customHeight="1">
      <c r="B1119" s="181" t="n"/>
      <c r="C1119" s="178" t="n"/>
      <c r="D1119" s="178" t="n"/>
      <c r="E1119" s="178" t="n"/>
      <c r="F1119" s="178" t="n"/>
      <c r="G1119" s="179" t="n"/>
      <c r="J1119" s="181" t="n"/>
      <c r="K1119" s="178" t="n"/>
      <c r="L1119" s="178" t="n"/>
      <c r="M1119" s="178" t="n"/>
      <c r="N1119" s="178" t="n"/>
      <c r="O1119" s="179" t="n"/>
    </row>
    <row r="1120" ht="18.75" customHeight="1">
      <c r="B1120" s="177" t="inlineStr">
        <is>
          <t>BASE DO LIVRO</t>
        </is>
      </c>
      <c r="C1120" s="178" t="n"/>
      <c r="D1120" s="179" t="n"/>
      <c r="E1120" s="181" t="inlineStr">
        <is>
          <t>Nenhuma</t>
        </is>
      </c>
      <c r="F1120" s="178" t="n"/>
      <c r="G1120" s="179" t="n"/>
      <c r="J1120" s="177" t="inlineStr">
        <is>
          <t>BASE DO LIVRO</t>
        </is>
      </c>
      <c r="K1120" s="178" t="n"/>
      <c r="L1120" s="179" t="n"/>
      <c r="M1120" s="181" t="inlineStr">
        <is>
          <t>Nenhuma</t>
        </is>
      </c>
      <c r="N1120" s="178" t="n"/>
      <c r="O1120" s="179" t="n"/>
    </row>
    <row r="1121" ht="18.75" customHeight="1">
      <c r="B1121" s="177" t="inlineStr">
        <is>
          <t>FAMÍLIA</t>
        </is>
      </c>
      <c r="C1121" s="178" t="n"/>
      <c r="D1121" s="179" t="n"/>
      <c r="E1121" s="181" t="n"/>
      <c r="F1121" s="178" t="n"/>
      <c r="G1121" s="179" t="n"/>
      <c r="J1121" s="177" t="inlineStr">
        <is>
          <t>FAMÍLIA</t>
        </is>
      </c>
      <c r="K1121" s="178" t="n"/>
      <c r="L1121" s="179" t="n"/>
      <c r="M1121" s="181" t="n"/>
      <c r="N1121" s="178" t="n"/>
      <c r="O1121" s="179" t="n"/>
    </row>
    <row r="1122" ht="18.75" customHeight="1">
      <c r="B1122" s="177" t="inlineStr">
        <is>
          <t>PESO</t>
        </is>
      </c>
      <c r="C1122" s="178" t="n"/>
      <c r="D1122" s="179" t="n"/>
      <c r="E1122" s="181" t="n"/>
      <c r="F1122" s="178" t="n"/>
      <c r="G1122" s="179" t="n"/>
      <c r="J1122" s="177" t="inlineStr">
        <is>
          <t>PESO</t>
        </is>
      </c>
      <c r="K1122" s="178" t="n"/>
      <c r="L1122" s="179" t="n"/>
      <c r="M1122" s="181" t="n"/>
      <c r="N1122" s="178" t="n"/>
      <c r="O1122" s="179" t="n"/>
    </row>
    <row r="1123" ht="18.75" customHeight="1">
      <c r="B1123" s="177" t="inlineStr">
        <is>
          <t>EXIGE TR</t>
        </is>
      </c>
      <c r="C1123" s="178" t="n"/>
      <c r="D1123" s="179" t="n"/>
      <c r="E1123" s="181" t="n"/>
      <c r="F1123" s="178" t="n"/>
      <c r="G1123" s="179" t="n"/>
      <c r="J1123" s="177" t="inlineStr">
        <is>
          <t>EXIGE TR</t>
        </is>
      </c>
      <c r="K1123" s="178" t="n"/>
      <c r="L1123" s="179" t="n"/>
      <c r="M1123" s="181" t="n"/>
      <c r="N1123" s="178" t="n"/>
      <c r="O1123" s="179" t="n"/>
    </row>
    <row r="1124" ht="18.75" customHeight="1"/>
    <row r="1125" ht="18.75" customHeight="1">
      <c r="B1125" s="177" t="inlineStr">
        <is>
          <t>REQUISITOS E REPETIÇÃO</t>
        </is>
      </c>
      <c r="C1125" s="178" t="n"/>
      <c r="D1125" s="178" t="n"/>
      <c r="E1125" s="178" t="n"/>
      <c r="F1125" s="178" t="n"/>
      <c r="G1125" s="179" t="n"/>
      <c r="J1125" s="177" t="inlineStr">
        <is>
          <t>REQUISITOS E REPETIÇÃO</t>
        </is>
      </c>
      <c r="K1125" s="178" t="n"/>
      <c r="L1125" s="178" t="n"/>
      <c r="M1125" s="178" t="n"/>
      <c r="N1125" s="178" t="n"/>
      <c r="O1125" s="179" t="n"/>
    </row>
    <row r="1126" ht="18.75" customHeight="1">
      <c r="B1126" s="183" t="n"/>
      <c r="C1126" s="184" t="n"/>
      <c r="D1126" s="184" t="n"/>
      <c r="E1126" s="184" t="n"/>
      <c r="F1126" s="184" t="n"/>
      <c r="G1126" s="185" t="n"/>
      <c r="J1126" s="183" t="n"/>
      <c r="K1126" s="184" t="n"/>
      <c r="L1126" s="184" t="n"/>
      <c r="M1126" s="184" t="n"/>
      <c r="N1126" s="184" t="n"/>
      <c r="O1126" s="185" t="n"/>
    </row>
    <row r="1127" ht="18.75" customHeight="1">
      <c r="B1127" s="186" t="n"/>
      <c r="G1127" s="187" t="n"/>
      <c r="J1127" s="186" t="n"/>
      <c r="O1127" s="187" t="n"/>
    </row>
    <row r="1128" ht="18.75" customHeight="1">
      <c r="B1128" s="186" t="n"/>
      <c r="G1128" s="187" t="n"/>
      <c r="J1128" s="186" t="n"/>
      <c r="O1128" s="187" t="n"/>
    </row>
    <row r="1129" ht="18.75" customHeight="1">
      <c r="B1129" s="188" t="n"/>
      <c r="C1129" s="189" t="n"/>
      <c r="D1129" s="189" t="n"/>
      <c r="E1129" s="189" t="n"/>
      <c r="F1129" s="189" t="n"/>
      <c r="G1129" s="190" t="n"/>
      <c r="J1129" s="188" t="n"/>
      <c r="K1129" s="189" t="n"/>
      <c r="L1129" s="189" t="n"/>
      <c r="M1129" s="189" t="n"/>
      <c r="N1129" s="189" t="n"/>
      <c r="O1129" s="190" t="n"/>
    </row>
    <row r="1130" ht="18.75" customHeight="1"/>
    <row r="1131" ht="18.75" customHeight="1">
      <c r="B1131" s="177" t="inlineStr">
        <is>
          <t>EFEITO</t>
        </is>
      </c>
      <c r="C1131" s="178" t="n"/>
      <c r="D1131" s="178" t="n"/>
      <c r="E1131" s="178" t="n"/>
      <c r="F1131" s="178" t="n"/>
      <c r="G1131" s="179" t="n"/>
      <c r="J1131" s="177" t="inlineStr">
        <is>
          <t>EFEITO</t>
        </is>
      </c>
      <c r="K1131" s="178" t="n"/>
      <c r="L1131" s="178" t="n"/>
      <c r="M1131" s="178" t="n"/>
      <c r="N1131" s="178" t="n"/>
      <c r="O1131" s="179" t="n"/>
    </row>
    <row r="1132" ht="18.75" customHeight="1">
      <c r="B1132" s="183" t="n"/>
      <c r="C1132" s="184" t="n"/>
      <c r="D1132" s="184" t="n"/>
      <c r="E1132" s="184" t="n"/>
      <c r="F1132" s="184" t="n"/>
      <c r="G1132" s="185" t="n"/>
      <c r="J1132" s="183" t="n"/>
      <c r="K1132" s="184" t="n"/>
      <c r="L1132" s="184" t="n"/>
      <c r="M1132" s="184" t="n"/>
      <c r="N1132" s="184" t="n"/>
      <c r="O1132" s="185" t="n"/>
    </row>
    <row r="1133" ht="18.75" customHeight="1">
      <c r="B1133" s="186" t="n"/>
      <c r="G1133" s="187" t="n"/>
      <c r="J1133" s="186" t="n"/>
      <c r="O1133" s="187" t="n"/>
    </row>
    <row r="1134" ht="18.75" customHeight="1">
      <c r="B1134" s="186" t="n"/>
      <c r="G1134" s="187" t="n"/>
      <c r="J1134" s="186" t="n"/>
      <c r="O1134" s="187" t="n"/>
    </row>
    <row r="1135" ht="18.75" customHeight="1">
      <c r="B1135" s="186" t="n"/>
      <c r="G1135" s="187" t="n"/>
      <c r="J1135" s="186" t="n"/>
      <c r="O1135" s="187" t="n"/>
    </row>
    <row r="1136" ht="18.75" customHeight="1">
      <c r="B1136" s="188" t="n"/>
      <c r="C1136" s="189" t="n"/>
      <c r="D1136" s="189" t="n"/>
      <c r="E1136" s="189" t="n"/>
      <c r="F1136" s="189" t="n"/>
      <c r="G1136" s="190" t="n"/>
      <c r="J1136" s="188" t="n"/>
      <c r="K1136" s="189" t="n"/>
      <c r="L1136" s="189" t="n"/>
      <c r="M1136" s="189" t="n"/>
      <c r="N1136" s="189" t="n"/>
      <c r="O1136" s="190" t="n"/>
    </row>
    <row r="1137" ht="18.75" customHeight="1"/>
    <row r="1138" ht="18.75" customHeight="1">
      <c r="B1138" s="175">
        <f>IF('DADOS_MELHORIAS'!$M$10="","","⚠ "&amp;'DADOS_MELHORIAS'!$M$10)</f>
        <v/>
      </c>
      <c r="J1138" s="175">
        <f>IF('DADOS_MELHORIAS'!$M$11="","","⚠ "&amp;'DADOS_MELHORIAS'!$M$11)</f>
        <v/>
      </c>
    </row>
    <row r="1139" ht="18.75" customHeight="1"/>
    <row r="1140" ht="18.75" customHeight="1"/>
    <row r="1141" ht="18.75" customHeight="1">
      <c r="B1141" s="176" t="inlineStr">
        <is>
          <t>MELHORIA · 11</t>
        </is>
      </c>
      <c r="J1141" s="176" t="inlineStr">
        <is>
          <t>MELHORIA · 12</t>
        </is>
      </c>
    </row>
    <row r="1142" ht="18.75" customHeight="1">
      <c r="B1142" s="177" t="inlineStr">
        <is>
          <t>TIPO</t>
        </is>
      </c>
      <c r="C1142" s="178" t="n"/>
      <c r="D1142" s="178" t="n"/>
      <c r="E1142" s="179" t="n"/>
      <c r="F1142" s="177" t="inlineStr">
        <is>
          <t>MESTRE VIU</t>
        </is>
      </c>
      <c r="G1142" s="179" t="n"/>
      <c r="J1142" s="177" t="inlineStr">
        <is>
          <t>TIPO</t>
        </is>
      </c>
      <c r="K1142" s="178" t="n"/>
      <c r="L1142" s="178" t="n"/>
      <c r="M1142" s="179" t="n"/>
      <c r="N1142" s="177" t="inlineStr">
        <is>
          <t>MESTRE VIU</t>
        </is>
      </c>
      <c r="O1142" s="179" t="n"/>
    </row>
    <row r="1143" ht="18.75" customHeight="1">
      <c r="B1143" s="181" t="inlineStr">
        <is>
          <t>Melhoria</t>
        </is>
      </c>
      <c r="C1143" s="178" t="n"/>
      <c r="D1143" s="178" t="n"/>
      <c r="E1143" s="179" t="n"/>
      <c r="F1143" s="180" t="b">
        <v>0</v>
      </c>
      <c r="G1143" s="179" t="n"/>
      <c r="J1143" s="181" t="inlineStr">
        <is>
          <t>Melhoria</t>
        </is>
      </c>
      <c r="K1143" s="178" t="n"/>
      <c r="L1143" s="178" t="n"/>
      <c r="M1143" s="179" t="n"/>
      <c r="N1143" s="180" t="b">
        <v>0</v>
      </c>
      <c r="O1143" s="179" t="n"/>
    </row>
    <row r="1144" ht="18.75" customHeight="1">
      <c r="B1144" s="177" t="inlineStr">
        <is>
          <t>NOME</t>
        </is>
      </c>
      <c r="C1144" s="178" t="n"/>
      <c r="D1144" s="178" t="n"/>
      <c r="E1144" s="178" t="n"/>
      <c r="F1144" s="178" t="n"/>
      <c r="G1144" s="179" t="n"/>
      <c r="J1144" s="177" t="inlineStr">
        <is>
          <t>NOME</t>
        </is>
      </c>
      <c r="K1144" s="178" t="n"/>
      <c r="L1144" s="178" t="n"/>
      <c r="M1144" s="178" t="n"/>
      <c r="N1144" s="178" t="n"/>
      <c r="O1144" s="179" t="n"/>
    </row>
    <row r="1145" ht="18.75" customHeight="1">
      <c r="B1145" s="181" t="n"/>
      <c r="C1145" s="178" t="n"/>
      <c r="D1145" s="178" t="n"/>
      <c r="E1145" s="178" t="n"/>
      <c r="F1145" s="178" t="n"/>
      <c r="G1145" s="179" t="n"/>
      <c r="J1145" s="181" t="n"/>
      <c r="K1145" s="178" t="n"/>
      <c r="L1145" s="178" t="n"/>
      <c r="M1145" s="178" t="n"/>
      <c r="N1145" s="178" t="n"/>
      <c r="O1145" s="179" t="n"/>
    </row>
    <row r="1146" ht="18.75" customHeight="1">
      <c r="B1146" s="177" t="inlineStr">
        <is>
          <t>BASE DO LIVRO</t>
        </is>
      </c>
      <c r="C1146" s="178" t="n"/>
      <c r="D1146" s="179" t="n"/>
      <c r="E1146" s="181" t="inlineStr">
        <is>
          <t>Nenhuma</t>
        </is>
      </c>
      <c r="F1146" s="178" t="n"/>
      <c r="G1146" s="179" t="n"/>
      <c r="J1146" s="177" t="inlineStr">
        <is>
          <t>BASE DO LIVRO</t>
        </is>
      </c>
      <c r="K1146" s="178" t="n"/>
      <c r="L1146" s="179" t="n"/>
      <c r="M1146" s="181" t="inlineStr">
        <is>
          <t>Nenhuma</t>
        </is>
      </c>
      <c r="N1146" s="178" t="n"/>
      <c r="O1146" s="179" t="n"/>
    </row>
    <row r="1147" ht="18.75" customHeight="1">
      <c r="B1147" s="177" t="inlineStr">
        <is>
          <t>FAMÍLIA</t>
        </is>
      </c>
      <c r="C1147" s="178" t="n"/>
      <c r="D1147" s="179" t="n"/>
      <c r="E1147" s="181" t="n"/>
      <c r="F1147" s="178" t="n"/>
      <c r="G1147" s="179" t="n"/>
      <c r="J1147" s="177" t="inlineStr">
        <is>
          <t>FAMÍLIA</t>
        </is>
      </c>
      <c r="K1147" s="178" t="n"/>
      <c r="L1147" s="179" t="n"/>
      <c r="M1147" s="181" t="n"/>
      <c r="N1147" s="178" t="n"/>
      <c r="O1147" s="179" t="n"/>
    </row>
    <row r="1148" ht="18.75" customHeight="1">
      <c r="B1148" s="177" t="inlineStr">
        <is>
          <t>PESO</t>
        </is>
      </c>
      <c r="C1148" s="178" t="n"/>
      <c r="D1148" s="179" t="n"/>
      <c r="E1148" s="181" t="n"/>
      <c r="F1148" s="178" t="n"/>
      <c r="G1148" s="179" t="n"/>
      <c r="J1148" s="177" t="inlineStr">
        <is>
          <t>PESO</t>
        </is>
      </c>
      <c r="K1148" s="178" t="n"/>
      <c r="L1148" s="179" t="n"/>
      <c r="M1148" s="181" t="n"/>
      <c r="N1148" s="178" t="n"/>
      <c r="O1148" s="179" t="n"/>
    </row>
    <row r="1149" ht="18.75" customHeight="1">
      <c r="B1149" s="177" t="inlineStr">
        <is>
          <t>EXIGE TR</t>
        </is>
      </c>
      <c r="C1149" s="178" t="n"/>
      <c r="D1149" s="179" t="n"/>
      <c r="E1149" s="181" t="n"/>
      <c r="F1149" s="178" t="n"/>
      <c r="G1149" s="179" t="n"/>
      <c r="J1149" s="177" t="inlineStr">
        <is>
          <t>EXIGE TR</t>
        </is>
      </c>
      <c r="K1149" s="178" t="n"/>
      <c r="L1149" s="179" t="n"/>
      <c r="M1149" s="181" t="n"/>
      <c r="N1149" s="178" t="n"/>
      <c r="O1149" s="179" t="n"/>
    </row>
    <row r="1150" ht="18.75" customHeight="1"/>
    <row r="1151" ht="18.75" customHeight="1">
      <c r="B1151" s="177" t="inlineStr">
        <is>
          <t>REQUISITOS E REPETIÇÃO</t>
        </is>
      </c>
      <c r="C1151" s="178" t="n"/>
      <c r="D1151" s="178" t="n"/>
      <c r="E1151" s="178" t="n"/>
      <c r="F1151" s="178" t="n"/>
      <c r="G1151" s="179" t="n"/>
      <c r="J1151" s="177" t="inlineStr">
        <is>
          <t>REQUISITOS E REPETIÇÃO</t>
        </is>
      </c>
      <c r="K1151" s="178" t="n"/>
      <c r="L1151" s="178" t="n"/>
      <c r="M1151" s="178" t="n"/>
      <c r="N1151" s="178" t="n"/>
      <c r="O1151" s="179" t="n"/>
    </row>
    <row r="1152" ht="18.75" customHeight="1">
      <c r="B1152" s="183" t="n"/>
      <c r="C1152" s="184" t="n"/>
      <c r="D1152" s="184" t="n"/>
      <c r="E1152" s="184" t="n"/>
      <c r="F1152" s="184" t="n"/>
      <c r="G1152" s="185" t="n"/>
      <c r="J1152" s="183" t="n"/>
      <c r="K1152" s="184" t="n"/>
      <c r="L1152" s="184" t="n"/>
      <c r="M1152" s="184" t="n"/>
      <c r="N1152" s="184" t="n"/>
      <c r="O1152" s="185" t="n"/>
    </row>
    <row r="1153" ht="18.75" customHeight="1">
      <c r="B1153" s="186" t="n"/>
      <c r="G1153" s="187" t="n"/>
      <c r="J1153" s="186" t="n"/>
      <c r="O1153" s="187" t="n"/>
    </row>
    <row r="1154" ht="18.75" customHeight="1">
      <c r="B1154" s="186" t="n"/>
      <c r="G1154" s="187" t="n"/>
      <c r="J1154" s="186" t="n"/>
      <c r="O1154" s="187" t="n"/>
    </row>
    <row r="1155" ht="18.75" customHeight="1">
      <c r="B1155" s="188" t="n"/>
      <c r="C1155" s="189" t="n"/>
      <c r="D1155" s="189" t="n"/>
      <c r="E1155" s="189" t="n"/>
      <c r="F1155" s="189" t="n"/>
      <c r="G1155" s="190" t="n"/>
      <c r="J1155" s="188" t="n"/>
      <c r="K1155" s="189" t="n"/>
      <c r="L1155" s="189" t="n"/>
      <c r="M1155" s="189" t="n"/>
      <c r="N1155" s="189" t="n"/>
      <c r="O1155" s="190" t="n"/>
    </row>
    <row r="1156" ht="18.75" customHeight="1"/>
    <row r="1157" ht="18.75" customHeight="1">
      <c r="B1157" s="177" t="inlineStr">
        <is>
          <t>EFEITO</t>
        </is>
      </c>
      <c r="C1157" s="178" t="n"/>
      <c r="D1157" s="178" t="n"/>
      <c r="E1157" s="178" t="n"/>
      <c r="F1157" s="178" t="n"/>
      <c r="G1157" s="179" t="n"/>
      <c r="J1157" s="177" t="inlineStr">
        <is>
          <t>EFEITO</t>
        </is>
      </c>
      <c r="K1157" s="178" t="n"/>
      <c r="L1157" s="178" t="n"/>
      <c r="M1157" s="178" t="n"/>
      <c r="N1157" s="178" t="n"/>
      <c r="O1157" s="179" t="n"/>
    </row>
    <row r="1158" ht="18.75" customHeight="1">
      <c r="B1158" s="183" t="n"/>
      <c r="C1158" s="184" t="n"/>
      <c r="D1158" s="184" t="n"/>
      <c r="E1158" s="184" t="n"/>
      <c r="F1158" s="184" t="n"/>
      <c r="G1158" s="185" t="n"/>
      <c r="J1158" s="183" t="n"/>
      <c r="K1158" s="184" t="n"/>
      <c r="L1158" s="184" t="n"/>
      <c r="M1158" s="184" t="n"/>
      <c r="N1158" s="184" t="n"/>
      <c r="O1158" s="185" t="n"/>
    </row>
    <row r="1159" ht="18.75" customHeight="1">
      <c r="B1159" s="186" t="n"/>
      <c r="G1159" s="187" t="n"/>
      <c r="J1159" s="186" t="n"/>
      <c r="O1159" s="187" t="n"/>
    </row>
    <row r="1160" ht="18.75" customHeight="1">
      <c r="B1160" s="186" t="n"/>
      <c r="G1160" s="187" t="n"/>
      <c r="J1160" s="186" t="n"/>
      <c r="O1160" s="187" t="n"/>
    </row>
    <row r="1161" ht="18.75" customHeight="1">
      <c r="B1161" s="186" t="n"/>
      <c r="G1161" s="187" t="n"/>
      <c r="J1161" s="186" t="n"/>
      <c r="O1161" s="187" t="n"/>
    </row>
    <row r="1162" ht="18.75" customHeight="1">
      <c r="B1162" s="188" t="n"/>
      <c r="C1162" s="189" t="n"/>
      <c r="D1162" s="189" t="n"/>
      <c r="E1162" s="189" t="n"/>
      <c r="F1162" s="189" t="n"/>
      <c r="G1162" s="190" t="n"/>
      <c r="J1162" s="188" t="n"/>
      <c r="K1162" s="189" t="n"/>
      <c r="L1162" s="189" t="n"/>
      <c r="M1162" s="189" t="n"/>
      <c r="N1162" s="189" t="n"/>
      <c r="O1162" s="190" t="n"/>
    </row>
    <row r="1163" ht="18.75" customHeight="1"/>
    <row r="1164" ht="18.75" customHeight="1">
      <c r="B1164" s="175">
        <f>IF('DADOS_MELHORIAS'!$M$12="","","⚠ "&amp;'DADOS_MELHORIAS'!$M$12)</f>
        <v/>
      </c>
      <c r="J1164" s="175">
        <f>IF('DADOS_MELHORIAS'!$M$13="","","⚠ "&amp;'DADOS_MELHORIAS'!$M$13)</f>
        <v/>
      </c>
    </row>
    <row r="1165" ht="18.75" customHeight="1"/>
    <row r="1166" ht="18.75" customHeight="1"/>
    <row r="1167" ht="18.75" customHeight="1">
      <c r="B1167" s="176" t="inlineStr">
        <is>
          <t>MELHORIA · 13</t>
        </is>
      </c>
      <c r="J1167" s="176" t="inlineStr">
        <is>
          <t>MELHORIA · 14</t>
        </is>
      </c>
    </row>
    <row r="1168" ht="18.75" customHeight="1">
      <c r="B1168" s="177" t="inlineStr">
        <is>
          <t>TIPO</t>
        </is>
      </c>
      <c r="C1168" s="178" t="n"/>
      <c r="D1168" s="178" t="n"/>
      <c r="E1168" s="179" t="n"/>
      <c r="F1168" s="177" t="inlineStr">
        <is>
          <t>MESTRE VIU</t>
        </is>
      </c>
      <c r="G1168" s="179" t="n"/>
      <c r="J1168" s="177" t="inlineStr">
        <is>
          <t>TIPO</t>
        </is>
      </c>
      <c r="K1168" s="178" t="n"/>
      <c r="L1168" s="178" t="n"/>
      <c r="M1168" s="179" t="n"/>
      <c r="N1168" s="177" t="inlineStr">
        <is>
          <t>MESTRE VIU</t>
        </is>
      </c>
      <c r="O1168" s="179" t="n"/>
    </row>
    <row r="1169" ht="18.75" customHeight="1">
      <c r="B1169" s="181" t="inlineStr">
        <is>
          <t>Melhoria</t>
        </is>
      </c>
      <c r="C1169" s="178" t="n"/>
      <c r="D1169" s="178" t="n"/>
      <c r="E1169" s="179" t="n"/>
      <c r="F1169" s="180" t="b">
        <v>0</v>
      </c>
      <c r="G1169" s="179" t="n"/>
      <c r="J1169" s="181" t="inlineStr">
        <is>
          <t>Melhoria</t>
        </is>
      </c>
      <c r="K1169" s="178" t="n"/>
      <c r="L1169" s="178" t="n"/>
      <c r="M1169" s="179" t="n"/>
      <c r="N1169" s="180" t="b">
        <v>0</v>
      </c>
      <c r="O1169" s="179" t="n"/>
    </row>
    <row r="1170" ht="18.75" customHeight="1">
      <c r="B1170" s="177" t="inlineStr">
        <is>
          <t>NOME</t>
        </is>
      </c>
      <c r="C1170" s="178" t="n"/>
      <c r="D1170" s="178" t="n"/>
      <c r="E1170" s="178" t="n"/>
      <c r="F1170" s="178" t="n"/>
      <c r="G1170" s="179" t="n"/>
      <c r="J1170" s="177" t="inlineStr">
        <is>
          <t>NOME</t>
        </is>
      </c>
      <c r="K1170" s="178" t="n"/>
      <c r="L1170" s="178" t="n"/>
      <c r="M1170" s="178" t="n"/>
      <c r="N1170" s="178" t="n"/>
      <c r="O1170" s="179" t="n"/>
    </row>
    <row r="1171" ht="18.75" customHeight="1">
      <c r="B1171" s="181" t="n"/>
      <c r="C1171" s="178" t="n"/>
      <c r="D1171" s="178" t="n"/>
      <c r="E1171" s="178" t="n"/>
      <c r="F1171" s="178" t="n"/>
      <c r="G1171" s="179" t="n"/>
      <c r="J1171" s="181" t="n"/>
      <c r="K1171" s="178" t="n"/>
      <c r="L1171" s="178" t="n"/>
      <c r="M1171" s="178" t="n"/>
      <c r="N1171" s="178" t="n"/>
      <c r="O1171" s="179" t="n"/>
    </row>
    <row r="1172" ht="18.75" customHeight="1">
      <c r="B1172" s="177" t="inlineStr">
        <is>
          <t>BASE DO LIVRO</t>
        </is>
      </c>
      <c r="C1172" s="178" t="n"/>
      <c r="D1172" s="179" t="n"/>
      <c r="E1172" s="181" t="inlineStr">
        <is>
          <t>Nenhuma</t>
        </is>
      </c>
      <c r="F1172" s="178" t="n"/>
      <c r="G1172" s="179" t="n"/>
      <c r="J1172" s="177" t="inlineStr">
        <is>
          <t>BASE DO LIVRO</t>
        </is>
      </c>
      <c r="K1172" s="178" t="n"/>
      <c r="L1172" s="179" t="n"/>
      <c r="M1172" s="181" t="inlineStr">
        <is>
          <t>Nenhuma</t>
        </is>
      </c>
      <c r="N1172" s="178" t="n"/>
      <c r="O1172" s="179" t="n"/>
    </row>
    <row r="1173" ht="18.75" customHeight="1">
      <c r="B1173" s="177" t="inlineStr">
        <is>
          <t>FAMÍLIA</t>
        </is>
      </c>
      <c r="C1173" s="178" t="n"/>
      <c r="D1173" s="179" t="n"/>
      <c r="E1173" s="181" t="n"/>
      <c r="F1173" s="178" t="n"/>
      <c r="G1173" s="179" t="n"/>
      <c r="J1173" s="177" t="inlineStr">
        <is>
          <t>FAMÍLIA</t>
        </is>
      </c>
      <c r="K1173" s="178" t="n"/>
      <c r="L1173" s="179" t="n"/>
      <c r="M1173" s="181" t="n"/>
      <c r="N1173" s="178" t="n"/>
      <c r="O1173" s="179" t="n"/>
    </row>
    <row r="1174" ht="18.75" customHeight="1">
      <c r="B1174" s="177" t="inlineStr">
        <is>
          <t>PESO</t>
        </is>
      </c>
      <c r="C1174" s="178" t="n"/>
      <c r="D1174" s="179" t="n"/>
      <c r="E1174" s="181" t="n"/>
      <c r="F1174" s="178" t="n"/>
      <c r="G1174" s="179" t="n"/>
      <c r="J1174" s="177" t="inlineStr">
        <is>
          <t>PESO</t>
        </is>
      </c>
      <c r="K1174" s="178" t="n"/>
      <c r="L1174" s="179" t="n"/>
      <c r="M1174" s="181" t="n"/>
      <c r="N1174" s="178" t="n"/>
      <c r="O1174" s="179" t="n"/>
    </row>
    <row r="1175" ht="18.75" customHeight="1">
      <c r="B1175" s="177" t="inlineStr">
        <is>
          <t>EXIGE TR</t>
        </is>
      </c>
      <c r="C1175" s="178" t="n"/>
      <c r="D1175" s="179" t="n"/>
      <c r="E1175" s="181" t="n"/>
      <c r="F1175" s="178" t="n"/>
      <c r="G1175" s="179" t="n"/>
      <c r="J1175" s="177" t="inlineStr">
        <is>
          <t>EXIGE TR</t>
        </is>
      </c>
      <c r="K1175" s="178" t="n"/>
      <c r="L1175" s="179" t="n"/>
      <c r="M1175" s="181" t="n"/>
      <c r="N1175" s="178" t="n"/>
      <c r="O1175" s="179" t="n"/>
    </row>
    <row r="1176" ht="18.75" customHeight="1"/>
    <row r="1177" ht="18.75" customHeight="1">
      <c r="B1177" s="177" t="inlineStr">
        <is>
          <t>REQUISITOS E REPETIÇÃO</t>
        </is>
      </c>
      <c r="C1177" s="178" t="n"/>
      <c r="D1177" s="178" t="n"/>
      <c r="E1177" s="178" t="n"/>
      <c r="F1177" s="178" t="n"/>
      <c r="G1177" s="179" t="n"/>
      <c r="J1177" s="177" t="inlineStr">
        <is>
          <t>REQUISITOS E REPETIÇÃO</t>
        </is>
      </c>
      <c r="K1177" s="178" t="n"/>
      <c r="L1177" s="178" t="n"/>
      <c r="M1177" s="178" t="n"/>
      <c r="N1177" s="178" t="n"/>
      <c r="O1177" s="179" t="n"/>
    </row>
    <row r="1178" ht="18.75" customHeight="1">
      <c r="B1178" s="183" t="n"/>
      <c r="C1178" s="184" t="n"/>
      <c r="D1178" s="184" t="n"/>
      <c r="E1178" s="184" t="n"/>
      <c r="F1178" s="184" t="n"/>
      <c r="G1178" s="185" t="n"/>
      <c r="J1178" s="183" t="n"/>
      <c r="K1178" s="184" t="n"/>
      <c r="L1178" s="184" t="n"/>
      <c r="M1178" s="184" t="n"/>
      <c r="N1178" s="184" t="n"/>
      <c r="O1178" s="185" t="n"/>
    </row>
    <row r="1179" ht="18.75" customHeight="1">
      <c r="B1179" s="186" t="n"/>
      <c r="G1179" s="187" t="n"/>
      <c r="J1179" s="186" t="n"/>
      <c r="O1179" s="187" t="n"/>
    </row>
    <row r="1180" ht="18.75" customHeight="1">
      <c r="B1180" s="186" t="n"/>
      <c r="G1180" s="187" t="n"/>
      <c r="J1180" s="186" t="n"/>
      <c r="O1180" s="187" t="n"/>
    </row>
    <row r="1181" ht="18.75" customHeight="1">
      <c r="B1181" s="188" t="n"/>
      <c r="C1181" s="189" t="n"/>
      <c r="D1181" s="189" t="n"/>
      <c r="E1181" s="189" t="n"/>
      <c r="F1181" s="189" t="n"/>
      <c r="G1181" s="190" t="n"/>
      <c r="J1181" s="188" t="n"/>
      <c r="K1181" s="189" t="n"/>
      <c r="L1181" s="189" t="n"/>
      <c r="M1181" s="189" t="n"/>
      <c r="N1181" s="189" t="n"/>
      <c r="O1181" s="190" t="n"/>
    </row>
    <row r="1182" ht="18.75" customHeight="1"/>
    <row r="1183" ht="18.75" customHeight="1">
      <c r="B1183" s="177" t="inlineStr">
        <is>
          <t>EFEITO</t>
        </is>
      </c>
      <c r="C1183" s="178" t="n"/>
      <c r="D1183" s="178" t="n"/>
      <c r="E1183" s="178" t="n"/>
      <c r="F1183" s="178" t="n"/>
      <c r="G1183" s="179" t="n"/>
      <c r="J1183" s="177" t="inlineStr">
        <is>
          <t>EFEITO</t>
        </is>
      </c>
      <c r="K1183" s="178" t="n"/>
      <c r="L1183" s="178" t="n"/>
      <c r="M1183" s="178" t="n"/>
      <c r="N1183" s="178" t="n"/>
      <c r="O1183" s="179" t="n"/>
    </row>
    <row r="1184" ht="18.75" customHeight="1">
      <c r="B1184" s="183" t="n"/>
      <c r="C1184" s="184" t="n"/>
      <c r="D1184" s="184" t="n"/>
      <c r="E1184" s="184" t="n"/>
      <c r="F1184" s="184" t="n"/>
      <c r="G1184" s="185" t="n"/>
      <c r="J1184" s="183" t="n"/>
      <c r="K1184" s="184" t="n"/>
      <c r="L1184" s="184" t="n"/>
      <c r="M1184" s="184" t="n"/>
      <c r="N1184" s="184" t="n"/>
      <c r="O1184" s="185" t="n"/>
    </row>
    <row r="1185" ht="18.75" customHeight="1">
      <c r="B1185" s="186" t="n"/>
      <c r="G1185" s="187" t="n"/>
      <c r="J1185" s="186" t="n"/>
      <c r="O1185" s="187" t="n"/>
    </row>
    <row r="1186" ht="18.75" customHeight="1">
      <c r="B1186" s="186" t="n"/>
      <c r="G1186" s="187" t="n"/>
      <c r="J1186" s="186" t="n"/>
      <c r="O1186" s="187" t="n"/>
    </row>
    <row r="1187" ht="18.75" customHeight="1">
      <c r="B1187" s="186" t="n"/>
      <c r="G1187" s="187" t="n"/>
      <c r="J1187" s="186" t="n"/>
      <c r="O1187" s="187" t="n"/>
    </row>
    <row r="1188" ht="18.75" customHeight="1">
      <c r="B1188" s="188" t="n"/>
      <c r="C1188" s="189" t="n"/>
      <c r="D1188" s="189" t="n"/>
      <c r="E1188" s="189" t="n"/>
      <c r="F1188" s="189" t="n"/>
      <c r="G1188" s="190" t="n"/>
      <c r="J1188" s="188" t="n"/>
      <c r="K1188" s="189" t="n"/>
      <c r="L1188" s="189" t="n"/>
      <c r="M1188" s="189" t="n"/>
      <c r="N1188" s="189" t="n"/>
      <c r="O1188" s="190" t="n"/>
    </row>
    <row r="1189" ht="18.75" customHeight="1"/>
    <row r="1190" ht="18.75" customHeight="1">
      <c r="B1190" s="175">
        <f>IF('DADOS_MELHORIAS'!$M$14="","","⚠ "&amp;'DADOS_MELHORIAS'!$M$14)</f>
        <v/>
      </c>
      <c r="J1190" s="175">
        <f>IF('DADOS_MELHORIAS'!$M$15="","","⚠ "&amp;'DADOS_MELHORIAS'!$M$15)</f>
        <v/>
      </c>
    </row>
    <row r="1191" ht="18.75" customHeight="1"/>
    <row r="1192" ht="18.75" customHeight="1"/>
    <row r="1193" ht="18.75" customHeight="1">
      <c r="B1193" s="176" t="inlineStr">
        <is>
          <t>MELHORIA · 15</t>
        </is>
      </c>
      <c r="J1193" s="176" t="inlineStr">
        <is>
          <t>MELHORIA · 16</t>
        </is>
      </c>
    </row>
    <row r="1194" ht="18.75" customHeight="1">
      <c r="B1194" s="177" t="inlineStr">
        <is>
          <t>TIPO</t>
        </is>
      </c>
      <c r="C1194" s="178" t="n"/>
      <c r="D1194" s="178" t="n"/>
      <c r="E1194" s="179" t="n"/>
      <c r="F1194" s="177" t="inlineStr">
        <is>
          <t>MESTRE VIU</t>
        </is>
      </c>
      <c r="G1194" s="179" t="n"/>
      <c r="J1194" s="177" t="inlineStr">
        <is>
          <t>TIPO</t>
        </is>
      </c>
      <c r="K1194" s="178" t="n"/>
      <c r="L1194" s="178" t="n"/>
      <c r="M1194" s="179" t="n"/>
      <c r="N1194" s="177" t="inlineStr">
        <is>
          <t>MESTRE VIU</t>
        </is>
      </c>
      <c r="O1194" s="179" t="n"/>
    </row>
    <row r="1195" ht="18.75" customHeight="1">
      <c r="B1195" s="181" t="inlineStr">
        <is>
          <t>Melhoria</t>
        </is>
      </c>
      <c r="C1195" s="178" t="n"/>
      <c r="D1195" s="178" t="n"/>
      <c r="E1195" s="179" t="n"/>
      <c r="F1195" s="180" t="b">
        <v>0</v>
      </c>
      <c r="G1195" s="179" t="n"/>
      <c r="J1195" s="181" t="inlineStr">
        <is>
          <t>Melhoria</t>
        </is>
      </c>
      <c r="K1195" s="178" t="n"/>
      <c r="L1195" s="178" t="n"/>
      <c r="M1195" s="179" t="n"/>
      <c r="N1195" s="180" t="b">
        <v>0</v>
      </c>
      <c r="O1195" s="179" t="n"/>
    </row>
    <row r="1196" ht="18.75" customHeight="1">
      <c r="B1196" s="177" t="inlineStr">
        <is>
          <t>NOME</t>
        </is>
      </c>
      <c r="C1196" s="178" t="n"/>
      <c r="D1196" s="178" t="n"/>
      <c r="E1196" s="178" t="n"/>
      <c r="F1196" s="178" t="n"/>
      <c r="G1196" s="179" t="n"/>
      <c r="J1196" s="177" t="inlineStr">
        <is>
          <t>NOME</t>
        </is>
      </c>
      <c r="K1196" s="178" t="n"/>
      <c r="L1196" s="178" t="n"/>
      <c r="M1196" s="178" t="n"/>
      <c r="N1196" s="178" t="n"/>
      <c r="O1196" s="179" t="n"/>
    </row>
    <row r="1197" ht="18.75" customHeight="1">
      <c r="B1197" s="181" t="n"/>
      <c r="C1197" s="178" t="n"/>
      <c r="D1197" s="178" t="n"/>
      <c r="E1197" s="178" t="n"/>
      <c r="F1197" s="178" t="n"/>
      <c r="G1197" s="179" t="n"/>
      <c r="J1197" s="181" t="n"/>
      <c r="K1197" s="178" t="n"/>
      <c r="L1197" s="178" t="n"/>
      <c r="M1197" s="178" t="n"/>
      <c r="N1197" s="178" t="n"/>
      <c r="O1197" s="179" t="n"/>
    </row>
    <row r="1198" ht="18.75" customHeight="1">
      <c r="B1198" s="177" t="inlineStr">
        <is>
          <t>BASE DO LIVRO</t>
        </is>
      </c>
      <c r="C1198" s="178" t="n"/>
      <c r="D1198" s="179" t="n"/>
      <c r="E1198" s="181" t="inlineStr">
        <is>
          <t>Nenhuma</t>
        </is>
      </c>
      <c r="F1198" s="178" t="n"/>
      <c r="G1198" s="179" t="n"/>
      <c r="J1198" s="177" t="inlineStr">
        <is>
          <t>BASE DO LIVRO</t>
        </is>
      </c>
      <c r="K1198" s="178" t="n"/>
      <c r="L1198" s="179" t="n"/>
      <c r="M1198" s="181" t="inlineStr">
        <is>
          <t>Nenhuma</t>
        </is>
      </c>
      <c r="N1198" s="178" t="n"/>
      <c r="O1198" s="179" t="n"/>
    </row>
    <row r="1199" ht="18.75" customHeight="1">
      <c r="B1199" s="177" t="inlineStr">
        <is>
          <t>FAMÍLIA</t>
        </is>
      </c>
      <c r="C1199" s="178" t="n"/>
      <c r="D1199" s="179" t="n"/>
      <c r="E1199" s="181" t="n"/>
      <c r="F1199" s="178" t="n"/>
      <c r="G1199" s="179" t="n"/>
      <c r="J1199" s="177" t="inlineStr">
        <is>
          <t>FAMÍLIA</t>
        </is>
      </c>
      <c r="K1199" s="178" t="n"/>
      <c r="L1199" s="179" t="n"/>
      <c r="M1199" s="181" t="n"/>
      <c r="N1199" s="178" t="n"/>
      <c r="O1199" s="179" t="n"/>
    </row>
    <row r="1200" ht="18.75" customHeight="1">
      <c r="B1200" s="177" t="inlineStr">
        <is>
          <t>PESO</t>
        </is>
      </c>
      <c r="C1200" s="178" t="n"/>
      <c r="D1200" s="179" t="n"/>
      <c r="E1200" s="181" t="n"/>
      <c r="F1200" s="178" t="n"/>
      <c r="G1200" s="179" t="n"/>
      <c r="J1200" s="177" t="inlineStr">
        <is>
          <t>PESO</t>
        </is>
      </c>
      <c r="K1200" s="178" t="n"/>
      <c r="L1200" s="179" t="n"/>
      <c r="M1200" s="181" t="n"/>
      <c r="N1200" s="178" t="n"/>
      <c r="O1200" s="179" t="n"/>
    </row>
    <row r="1201" ht="18.75" customHeight="1">
      <c r="B1201" s="177" t="inlineStr">
        <is>
          <t>EXIGE TR</t>
        </is>
      </c>
      <c r="C1201" s="178" t="n"/>
      <c r="D1201" s="179" t="n"/>
      <c r="E1201" s="181" t="n"/>
      <c r="F1201" s="178" t="n"/>
      <c r="G1201" s="179" t="n"/>
      <c r="J1201" s="177" t="inlineStr">
        <is>
          <t>EXIGE TR</t>
        </is>
      </c>
      <c r="K1201" s="178" t="n"/>
      <c r="L1201" s="179" t="n"/>
      <c r="M1201" s="181" t="n"/>
      <c r="N1201" s="178" t="n"/>
      <c r="O1201" s="179" t="n"/>
    </row>
    <row r="1202" ht="18.75" customHeight="1"/>
    <row r="1203" ht="18.75" customHeight="1">
      <c r="B1203" s="177" t="inlineStr">
        <is>
          <t>REQUISITOS E REPETIÇÃO</t>
        </is>
      </c>
      <c r="C1203" s="178" t="n"/>
      <c r="D1203" s="178" t="n"/>
      <c r="E1203" s="178" t="n"/>
      <c r="F1203" s="178" t="n"/>
      <c r="G1203" s="179" t="n"/>
      <c r="J1203" s="177" t="inlineStr">
        <is>
          <t>REQUISITOS E REPETIÇÃO</t>
        </is>
      </c>
      <c r="K1203" s="178" t="n"/>
      <c r="L1203" s="178" t="n"/>
      <c r="M1203" s="178" t="n"/>
      <c r="N1203" s="178" t="n"/>
      <c r="O1203" s="179" t="n"/>
    </row>
    <row r="1204" ht="18.75" customHeight="1">
      <c r="B1204" s="183" t="n"/>
      <c r="C1204" s="184" t="n"/>
      <c r="D1204" s="184" t="n"/>
      <c r="E1204" s="184" t="n"/>
      <c r="F1204" s="184" t="n"/>
      <c r="G1204" s="185" t="n"/>
      <c r="J1204" s="183" t="n"/>
      <c r="K1204" s="184" t="n"/>
      <c r="L1204" s="184" t="n"/>
      <c r="M1204" s="184" t="n"/>
      <c r="N1204" s="184" t="n"/>
      <c r="O1204" s="185" t="n"/>
    </row>
    <row r="1205" ht="18.75" customHeight="1">
      <c r="B1205" s="186" t="n"/>
      <c r="G1205" s="187" t="n"/>
      <c r="J1205" s="186" t="n"/>
      <c r="O1205" s="187" t="n"/>
    </row>
    <row r="1206" ht="18.75" customHeight="1">
      <c r="B1206" s="186" t="n"/>
      <c r="G1206" s="187" t="n"/>
      <c r="J1206" s="186" t="n"/>
      <c r="O1206" s="187" t="n"/>
    </row>
    <row r="1207" ht="18.75" customHeight="1">
      <c r="B1207" s="188" t="n"/>
      <c r="C1207" s="189" t="n"/>
      <c r="D1207" s="189" t="n"/>
      <c r="E1207" s="189" t="n"/>
      <c r="F1207" s="189" t="n"/>
      <c r="G1207" s="190" t="n"/>
      <c r="J1207" s="188" t="n"/>
      <c r="K1207" s="189" t="n"/>
      <c r="L1207" s="189" t="n"/>
      <c r="M1207" s="189" t="n"/>
      <c r="N1207" s="189" t="n"/>
      <c r="O1207" s="190" t="n"/>
    </row>
    <row r="1208" ht="18.75" customHeight="1"/>
    <row r="1209" ht="18.75" customHeight="1">
      <c r="B1209" s="177" t="inlineStr">
        <is>
          <t>EFEITO</t>
        </is>
      </c>
      <c r="C1209" s="178" t="n"/>
      <c r="D1209" s="178" t="n"/>
      <c r="E1209" s="178" t="n"/>
      <c r="F1209" s="178" t="n"/>
      <c r="G1209" s="179" t="n"/>
      <c r="J1209" s="177" t="inlineStr">
        <is>
          <t>EFEITO</t>
        </is>
      </c>
      <c r="K1209" s="178" t="n"/>
      <c r="L1209" s="178" t="n"/>
      <c r="M1209" s="178" t="n"/>
      <c r="N1209" s="178" t="n"/>
      <c r="O1209" s="179" t="n"/>
    </row>
    <row r="1210" ht="18.75" customHeight="1">
      <c r="B1210" s="183" t="n"/>
      <c r="C1210" s="184" t="n"/>
      <c r="D1210" s="184" t="n"/>
      <c r="E1210" s="184" t="n"/>
      <c r="F1210" s="184" t="n"/>
      <c r="G1210" s="185" t="n"/>
      <c r="J1210" s="183" t="n"/>
      <c r="K1210" s="184" t="n"/>
      <c r="L1210" s="184" t="n"/>
      <c r="M1210" s="184" t="n"/>
      <c r="N1210" s="184" t="n"/>
      <c r="O1210" s="185" t="n"/>
    </row>
    <row r="1211" ht="18.75" customHeight="1">
      <c r="B1211" s="186" t="n"/>
      <c r="G1211" s="187" t="n"/>
      <c r="J1211" s="186" t="n"/>
      <c r="O1211" s="187" t="n"/>
    </row>
    <row r="1212" ht="18.75" customHeight="1">
      <c r="B1212" s="186" t="n"/>
      <c r="G1212" s="187" t="n"/>
      <c r="J1212" s="186" t="n"/>
      <c r="O1212" s="187" t="n"/>
    </row>
    <row r="1213" ht="18.75" customHeight="1">
      <c r="B1213" s="186" t="n"/>
      <c r="G1213" s="187" t="n"/>
      <c r="J1213" s="186" t="n"/>
      <c r="O1213" s="187" t="n"/>
    </row>
    <row r="1214" ht="18.75" customHeight="1">
      <c r="B1214" s="188" t="n"/>
      <c r="C1214" s="189" t="n"/>
      <c r="D1214" s="189" t="n"/>
      <c r="E1214" s="189" t="n"/>
      <c r="F1214" s="189" t="n"/>
      <c r="G1214" s="190" t="n"/>
      <c r="J1214" s="188" t="n"/>
      <c r="K1214" s="189" t="n"/>
      <c r="L1214" s="189" t="n"/>
      <c r="M1214" s="189" t="n"/>
      <c r="N1214" s="189" t="n"/>
      <c r="O1214" s="190" t="n"/>
    </row>
    <row r="1215" ht="18.75" customHeight="1"/>
    <row r="1216" ht="18.75" customHeight="1">
      <c r="B1216" s="175">
        <f>IF('DADOS_MELHORIAS'!$M$16="","","⚠ "&amp;'DADOS_MELHORIAS'!$M$16)</f>
        <v/>
      </c>
      <c r="J1216" s="175">
        <f>IF('DADOS_MELHORIAS'!$M$17="","","⚠ "&amp;'DADOS_MELHORIAS'!$M$17)</f>
        <v/>
      </c>
    </row>
    <row r="1217" ht="18.75" customHeight="1"/>
    <row r="1218" ht="18.75" customHeight="1"/>
    <row r="1219" ht="18.75" customHeight="1">
      <c r="B1219" s="176" t="inlineStr">
        <is>
          <t>MELHORIA · 17</t>
        </is>
      </c>
      <c r="J1219" s="176" t="inlineStr">
        <is>
          <t>MELHORIA · 18</t>
        </is>
      </c>
    </row>
    <row r="1220" ht="18.75" customHeight="1">
      <c r="B1220" s="177" t="inlineStr">
        <is>
          <t>TIPO</t>
        </is>
      </c>
      <c r="C1220" s="178" t="n"/>
      <c r="D1220" s="178" t="n"/>
      <c r="E1220" s="179" t="n"/>
      <c r="F1220" s="177" t="inlineStr">
        <is>
          <t>MESTRE VIU</t>
        </is>
      </c>
      <c r="G1220" s="179" t="n"/>
      <c r="J1220" s="177" t="inlineStr">
        <is>
          <t>TIPO</t>
        </is>
      </c>
      <c r="K1220" s="178" t="n"/>
      <c r="L1220" s="178" t="n"/>
      <c r="M1220" s="179" t="n"/>
      <c r="N1220" s="177" t="inlineStr">
        <is>
          <t>MESTRE VIU</t>
        </is>
      </c>
      <c r="O1220" s="179" t="n"/>
    </row>
    <row r="1221" ht="18.75" customHeight="1">
      <c r="B1221" s="181" t="inlineStr">
        <is>
          <t>Melhoria</t>
        </is>
      </c>
      <c r="C1221" s="178" t="n"/>
      <c r="D1221" s="178" t="n"/>
      <c r="E1221" s="179" t="n"/>
      <c r="F1221" s="180" t="b">
        <v>0</v>
      </c>
      <c r="G1221" s="179" t="n"/>
      <c r="J1221" s="181" t="inlineStr">
        <is>
          <t>Melhoria</t>
        </is>
      </c>
      <c r="K1221" s="178" t="n"/>
      <c r="L1221" s="178" t="n"/>
      <c r="M1221" s="179" t="n"/>
      <c r="N1221" s="180" t="b">
        <v>0</v>
      </c>
      <c r="O1221" s="179" t="n"/>
    </row>
    <row r="1222" ht="18.75" customHeight="1">
      <c r="B1222" s="177" t="inlineStr">
        <is>
          <t>NOME</t>
        </is>
      </c>
      <c r="C1222" s="178" t="n"/>
      <c r="D1222" s="178" t="n"/>
      <c r="E1222" s="178" t="n"/>
      <c r="F1222" s="178" t="n"/>
      <c r="G1222" s="179" t="n"/>
      <c r="J1222" s="177" t="inlineStr">
        <is>
          <t>NOME</t>
        </is>
      </c>
      <c r="K1222" s="178" t="n"/>
      <c r="L1222" s="178" t="n"/>
      <c r="M1222" s="178" t="n"/>
      <c r="N1222" s="178" t="n"/>
      <c r="O1222" s="179" t="n"/>
    </row>
    <row r="1223" ht="18.75" customHeight="1">
      <c r="B1223" s="181" t="n"/>
      <c r="C1223" s="178" t="n"/>
      <c r="D1223" s="178" t="n"/>
      <c r="E1223" s="178" t="n"/>
      <c r="F1223" s="178" t="n"/>
      <c r="G1223" s="179" t="n"/>
      <c r="J1223" s="181" t="n"/>
      <c r="K1223" s="178" t="n"/>
      <c r="L1223" s="178" t="n"/>
      <c r="M1223" s="178" t="n"/>
      <c r="N1223" s="178" t="n"/>
      <c r="O1223" s="179" t="n"/>
    </row>
    <row r="1224" ht="18.75" customHeight="1">
      <c r="B1224" s="177" t="inlineStr">
        <is>
          <t>BASE DO LIVRO</t>
        </is>
      </c>
      <c r="C1224" s="178" t="n"/>
      <c r="D1224" s="179" t="n"/>
      <c r="E1224" s="181" t="inlineStr">
        <is>
          <t>Nenhuma</t>
        </is>
      </c>
      <c r="F1224" s="178" t="n"/>
      <c r="G1224" s="179" t="n"/>
      <c r="J1224" s="177" t="inlineStr">
        <is>
          <t>BASE DO LIVRO</t>
        </is>
      </c>
      <c r="K1224" s="178" t="n"/>
      <c r="L1224" s="179" t="n"/>
      <c r="M1224" s="181" t="inlineStr">
        <is>
          <t>Nenhuma</t>
        </is>
      </c>
      <c r="N1224" s="178" t="n"/>
      <c r="O1224" s="179" t="n"/>
    </row>
    <row r="1225" ht="18.75" customHeight="1">
      <c r="B1225" s="177" t="inlineStr">
        <is>
          <t>FAMÍLIA</t>
        </is>
      </c>
      <c r="C1225" s="178" t="n"/>
      <c r="D1225" s="179" t="n"/>
      <c r="E1225" s="181" t="n"/>
      <c r="F1225" s="178" t="n"/>
      <c r="G1225" s="179" t="n"/>
      <c r="J1225" s="177" t="inlineStr">
        <is>
          <t>FAMÍLIA</t>
        </is>
      </c>
      <c r="K1225" s="178" t="n"/>
      <c r="L1225" s="179" t="n"/>
      <c r="M1225" s="181" t="n"/>
      <c r="N1225" s="178" t="n"/>
      <c r="O1225" s="179" t="n"/>
    </row>
    <row r="1226" ht="18.75" customHeight="1">
      <c r="B1226" s="177" t="inlineStr">
        <is>
          <t>PESO</t>
        </is>
      </c>
      <c r="C1226" s="178" t="n"/>
      <c r="D1226" s="179" t="n"/>
      <c r="E1226" s="181" t="n"/>
      <c r="F1226" s="178" t="n"/>
      <c r="G1226" s="179" t="n"/>
      <c r="J1226" s="177" t="inlineStr">
        <is>
          <t>PESO</t>
        </is>
      </c>
      <c r="K1226" s="178" t="n"/>
      <c r="L1226" s="179" t="n"/>
      <c r="M1226" s="181" t="n"/>
      <c r="N1226" s="178" t="n"/>
      <c r="O1226" s="179" t="n"/>
    </row>
    <row r="1227" ht="18.75" customHeight="1">
      <c r="B1227" s="177" t="inlineStr">
        <is>
          <t>EXIGE TR</t>
        </is>
      </c>
      <c r="C1227" s="178" t="n"/>
      <c r="D1227" s="179" t="n"/>
      <c r="E1227" s="181" t="n"/>
      <c r="F1227" s="178" t="n"/>
      <c r="G1227" s="179" t="n"/>
      <c r="J1227" s="177" t="inlineStr">
        <is>
          <t>EXIGE TR</t>
        </is>
      </c>
      <c r="K1227" s="178" t="n"/>
      <c r="L1227" s="179" t="n"/>
      <c r="M1227" s="181" t="n"/>
      <c r="N1227" s="178" t="n"/>
      <c r="O1227" s="179" t="n"/>
    </row>
    <row r="1228" ht="18.75" customHeight="1"/>
    <row r="1229" ht="18.75" customHeight="1">
      <c r="B1229" s="177" t="inlineStr">
        <is>
          <t>REQUISITOS E REPETIÇÃO</t>
        </is>
      </c>
      <c r="C1229" s="178" t="n"/>
      <c r="D1229" s="178" t="n"/>
      <c r="E1229" s="178" t="n"/>
      <c r="F1229" s="178" t="n"/>
      <c r="G1229" s="179" t="n"/>
      <c r="J1229" s="177" t="inlineStr">
        <is>
          <t>REQUISITOS E REPETIÇÃO</t>
        </is>
      </c>
      <c r="K1229" s="178" t="n"/>
      <c r="L1229" s="178" t="n"/>
      <c r="M1229" s="178" t="n"/>
      <c r="N1229" s="178" t="n"/>
      <c r="O1229" s="179" t="n"/>
    </row>
    <row r="1230" ht="18.75" customHeight="1">
      <c r="B1230" s="183" t="n"/>
      <c r="C1230" s="184" t="n"/>
      <c r="D1230" s="184" t="n"/>
      <c r="E1230" s="184" t="n"/>
      <c r="F1230" s="184" t="n"/>
      <c r="G1230" s="185" t="n"/>
      <c r="J1230" s="183" t="n"/>
      <c r="K1230" s="184" t="n"/>
      <c r="L1230" s="184" t="n"/>
      <c r="M1230" s="184" t="n"/>
      <c r="N1230" s="184" t="n"/>
      <c r="O1230" s="185" t="n"/>
    </row>
    <row r="1231" ht="18.75" customHeight="1">
      <c r="B1231" s="186" t="n"/>
      <c r="G1231" s="187" t="n"/>
      <c r="J1231" s="186" t="n"/>
      <c r="O1231" s="187" t="n"/>
    </row>
    <row r="1232" ht="18.75" customHeight="1">
      <c r="B1232" s="186" t="n"/>
      <c r="G1232" s="187" t="n"/>
      <c r="J1232" s="186" t="n"/>
      <c r="O1232" s="187" t="n"/>
    </row>
    <row r="1233" ht="18.75" customHeight="1">
      <c r="B1233" s="188" t="n"/>
      <c r="C1233" s="189" t="n"/>
      <c r="D1233" s="189" t="n"/>
      <c r="E1233" s="189" t="n"/>
      <c r="F1233" s="189" t="n"/>
      <c r="G1233" s="190" t="n"/>
      <c r="J1233" s="188" t="n"/>
      <c r="K1233" s="189" t="n"/>
      <c r="L1233" s="189" t="n"/>
      <c r="M1233" s="189" t="n"/>
      <c r="N1233" s="189" t="n"/>
      <c r="O1233" s="190" t="n"/>
    </row>
    <row r="1234" ht="18.75" customHeight="1"/>
    <row r="1235" ht="18.75" customHeight="1">
      <c r="B1235" s="177" t="inlineStr">
        <is>
          <t>EFEITO</t>
        </is>
      </c>
      <c r="C1235" s="178" t="n"/>
      <c r="D1235" s="178" t="n"/>
      <c r="E1235" s="178" t="n"/>
      <c r="F1235" s="178" t="n"/>
      <c r="G1235" s="179" t="n"/>
      <c r="J1235" s="177" t="inlineStr">
        <is>
          <t>EFEITO</t>
        </is>
      </c>
      <c r="K1235" s="178" t="n"/>
      <c r="L1235" s="178" t="n"/>
      <c r="M1235" s="178" t="n"/>
      <c r="N1235" s="178" t="n"/>
      <c r="O1235" s="179" t="n"/>
    </row>
    <row r="1236" ht="18.75" customHeight="1">
      <c r="B1236" s="183" t="n"/>
      <c r="C1236" s="184" t="n"/>
      <c r="D1236" s="184" t="n"/>
      <c r="E1236" s="184" t="n"/>
      <c r="F1236" s="184" t="n"/>
      <c r="G1236" s="185" t="n"/>
      <c r="J1236" s="183" t="n"/>
      <c r="K1236" s="184" t="n"/>
      <c r="L1236" s="184" t="n"/>
      <c r="M1236" s="184" t="n"/>
      <c r="N1236" s="184" t="n"/>
      <c r="O1236" s="185" t="n"/>
    </row>
    <row r="1237" ht="18.75" customHeight="1">
      <c r="B1237" s="186" t="n"/>
      <c r="G1237" s="187" t="n"/>
      <c r="J1237" s="186" t="n"/>
      <c r="O1237" s="187" t="n"/>
    </row>
    <row r="1238" ht="18.75" customHeight="1">
      <c r="B1238" s="186" t="n"/>
      <c r="G1238" s="187" t="n"/>
      <c r="J1238" s="186" t="n"/>
      <c r="O1238" s="187" t="n"/>
    </row>
    <row r="1239" ht="18.75" customHeight="1">
      <c r="B1239" s="186" t="n"/>
      <c r="G1239" s="187" t="n"/>
      <c r="J1239" s="186" t="n"/>
      <c r="O1239" s="187" t="n"/>
    </row>
    <row r="1240" ht="18.75" customHeight="1">
      <c r="B1240" s="188" t="n"/>
      <c r="C1240" s="189" t="n"/>
      <c r="D1240" s="189" t="n"/>
      <c r="E1240" s="189" t="n"/>
      <c r="F1240" s="189" t="n"/>
      <c r="G1240" s="190" t="n"/>
      <c r="J1240" s="188" t="n"/>
      <c r="K1240" s="189" t="n"/>
      <c r="L1240" s="189" t="n"/>
      <c r="M1240" s="189" t="n"/>
      <c r="N1240" s="189" t="n"/>
      <c r="O1240" s="190" t="n"/>
    </row>
    <row r="1241" ht="18.75" customHeight="1"/>
    <row r="1242" ht="18.75" customHeight="1">
      <c r="B1242" s="175">
        <f>IF('DADOS_MELHORIAS'!$M$18="","","⚠ "&amp;'DADOS_MELHORIAS'!$M$18)</f>
        <v/>
      </c>
      <c r="J1242" s="175">
        <f>IF('DADOS_MELHORIAS'!$M$19="","","⚠ "&amp;'DADOS_MELHORIAS'!$M$19)</f>
        <v/>
      </c>
    </row>
    <row r="1243" ht="18.75" customHeight="1"/>
    <row r="1244" ht="18.75" customHeight="1"/>
    <row r="1245" ht="18.75" customHeight="1">
      <c r="B1245" s="176" t="inlineStr">
        <is>
          <t>MELHORIA · 19</t>
        </is>
      </c>
      <c r="J1245" s="176" t="inlineStr">
        <is>
          <t>MELHORIA · 20</t>
        </is>
      </c>
    </row>
    <row r="1246" ht="18.75" customHeight="1">
      <c r="B1246" s="177" t="inlineStr">
        <is>
          <t>TIPO</t>
        </is>
      </c>
      <c r="C1246" s="178" t="n"/>
      <c r="D1246" s="178" t="n"/>
      <c r="E1246" s="179" t="n"/>
      <c r="F1246" s="177" t="inlineStr">
        <is>
          <t>MESTRE VIU</t>
        </is>
      </c>
      <c r="G1246" s="179" t="n"/>
      <c r="J1246" s="177" t="inlineStr">
        <is>
          <t>TIPO</t>
        </is>
      </c>
      <c r="K1246" s="178" t="n"/>
      <c r="L1246" s="178" t="n"/>
      <c r="M1246" s="179" t="n"/>
      <c r="N1246" s="177" t="inlineStr">
        <is>
          <t>MESTRE VIU</t>
        </is>
      </c>
      <c r="O1246" s="179" t="n"/>
    </row>
    <row r="1247" ht="18.75" customHeight="1">
      <c r="B1247" s="181" t="inlineStr">
        <is>
          <t>Melhoria</t>
        </is>
      </c>
      <c r="C1247" s="178" t="n"/>
      <c r="D1247" s="178" t="n"/>
      <c r="E1247" s="179" t="n"/>
      <c r="F1247" s="180" t="b">
        <v>0</v>
      </c>
      <c r="G1247" s="179" t="n"/>
      <c r="J1247" s="181" t="inlineStr">
        <is>
          <t>Melhoria</t>
        </is>
      </c>
      <c r="K1247" s="178" t="n"/>
      <c r="L1247" s="178" t="n"/>
      <c r="M1247" s="179" t="n"/>
      <c r="N1247" s="180" t="b">
        <v>0</v>
      </c>
      <c r="O1247" s="179" t="n"/>
    </row>
    <row r="1248" ht="18.75" customHeight="1">
      <c r="B1248" s="177" t="inlineStr">
        <is>
          <t>NOME</t>
        </is>
      </c>
      <c r="C1248" s="178" t="n"/>
      <c r="D1248" s="178" t="n"/>
      <c r="E1248" s="178" t="n"/>
      <c r="F1248" s="178" t="n"/>
      <c r="G1248" s="179" t="n"/>
      <c r="J1248" s="177" t="inlineStr">
        <is>
          <t>NOME</t>
        </is>
      </c>
      <c r="K1248" s="178" t="n"/>
      <c r="L1248" s="178" t="n"/>
      <c r="M1248" s="178" t="n"/>
      <c r="N1248" s="178" t="n"/>
      <c r="O1248" s="179" t="n"/>
    </row>
    <row r="1249" ht="18.75" customHeight="1">
      <c r="B1249" s="181" t="n"/>
      <c r="C1249" s="178" t="n"/>
      <c r="D1249" s="178" t="n"/>
      <c r="E1249" s="178" t="n"/>
      <c r="F1249" s="178" t="n"/>
      <c r="G1249" s="179" t="n"/>
      <c r="J1249" s="181" t="n"/>
      <c r="K1249" s="178" t="n"/>
      <c r="L1249" s="178" t="n"/>
      <c r="M1249" s="178" t="n"/>
      <c r="N1249" s="178" t="n"/>
      <c r="O1249" s="179" t="n"/>
    </row>
    <row r="1250" ht="18.75" customHeight="1">
      <c r="B1250" s="177" t="inlineStr">
        <is>
          <t>BASE DO LIVRO</t>
        </is>
      </c>
      <c r="C1250" s="178" t="n"/>
      <c r="D1250" s="179" t="n"/>
      <c r="E1250" s="181" t="inlineStr">
        <is>
          <t>Nenhuma</t>
        </is>
      </c>
      <c r="F1250" s="178" t="n"/>
      <c r="G1250" s="179" t="n"/>
      <c r="J1250" s="177" t="inlineStr">
        <is>
          <t>BASE DO LIVRO</t>
        </is>
      </c>
      <c r="K1250" s="178" t="n"/>
      <c r="L1250" s="179" t="n"/>
      <c r="M1250" s="181" t="inlineStr">
        <is>
          <t>Nenhuma</t>
        </is>
      </c>
      <c r="N1250" s="178" t="n"/>
      <c r="O1250" s="179" t="n"/>
    </row>
    <row r="1251" ht="18.75" customHeight="1">
      <c r="B1251" s="177" t="inlineStr">
        <is>
          <t>FAMÍLIA</t>
        </is>
      </c>
      <c r="C1251" s="178" t="n"/>
      <c r="D1251" s="179" t="n"/>
      <c r="E1251" s="181" t="n"/>
      <c r="F1251" s="178" t="n"/>
      <c r="G1251" s="179" t="n"/>
      <c r="J1251" s="177" t="inlineStr">
        <is>
          <t>FAMÍLIA</t>
        </is>
      </c>
      <c r="K1251" s="178" t="n"/>
      <c r="L1251" s="179" t="n"/>
      <c r="M1251" s="181" t="n"/>
      <c r="N1251" s="178" t="n"/>
      <c r="O1251" s="179" t="n"/>
    </row>
    <row r="1252" ht="18.75" customHeight="1">
      <c r="B1252" s="177" t="inlineStr">
        <is>
          <t>PESO</t>
        </is>
      </c>
      <c r="C1252" s="178" t="n"/>
      <c r="D1252" s="179" t="n"/>
      <c r="E1252" s="181" t="n"/>
      <c r="F1252" s="178" t="n"/>
      <c r="G1252" s="179" t="n"/>
      <c r="J1252" s="177" t="inlineStr">
        <is>
          <t>PESO</t>
        </is>
      </c>
      <c r="K1252" s="178" t="n"/>
      <c r="L1252" s="179" t="n"/>
      <c r="M1252" s="181" t="n"/>
      <c r="N1252" s="178" t="n"/>
      <c r="O1252" s="179" t="n"/>
    </row>
    <row r="1253" ht="18.75" customHeight="1">
      <c r="B1253" s="177" t="inlineStr">
        <is>
          <t>EXIGE TR</t>
        </is>
      </c>
      <c r="C1253" s="178" t="n"/>
      <c r="D1253" s="179" t="n"/>
      <c r="E1253" s="181" t="n"/>
      <c r="F1253" s="178" t="n"/>
      <c r="G1253" s="179" t="n"/>
      <c r="J1253" s="177" t="inlineStr">
        <is>
          <t>EXIGE TR</t>
        </is>
      </c>
      <c r="K1253" s="178" t="n"/>
      <c r="L1253" s="179" t="n"/>
      <c r="M1253" s="181" t="n"/>
      <c r="N1253" s="178" t="n"/>
      <c r="O1253" s="179" t="n"/>
    </row>
    <row r="1254" ht="18.75" customHeight="1"/>
    <row r="1255" ht="18.75" customHeight="1">
      <c r="B1255" s="177" t="inlineStr">
        <is>
          <t>REQUISITOS E REPETIÇÃO</t>
        </is>
      </c>
      <c r="C1255" s="178" t="n"/>
      <c r="D1255" s="178" t="n"/>
      <c r="E1255" s="178" t="n"/>
      <c r="F1255" s="178" t="n"/>
      <c r="G1255" s="179" t="n"/>
      <c r="J1255" s="177" t="inlineStr">
        <is>
          <t>REQUISITOS E REPETIÇÃO</t>
        </is>
      </c>
      <c r="K1255" s="178" t="n"/>
      <c r="L1255" s="178" t="n"/>
      <c r="M1255" s="178" t="n"/>
      <c r="N1255" s="178" t="n"/>
      <c r="O1255" s="179" t="n"/>
    </row>
    <row r="1256" ht="18.75" customHeight="1">
      <c r="B1256" s="183" t="n"/>
      <c r="C1256" s="184" t="n"/>
      <c r="D1256" s="184" t="n"/>
      <c r="E1256" s="184" t="n"/>
      <c r="F1256" s="184" t="n"/>
      <c r="G1256" s="185" t="n"/>
      <c r="J1256" s="183" t="n"/>
      <c r="K1256" s="184" t="n"/>
      <c r="L1256" s="184" t="n"/>
      <c r="M1256" s="184" t="n"/>
      <c r="N1256" s="184" t="n"/>
      <c r="O1256" s="185" t="n"/>
    </row>
    <row r="1257" ht="18.75" customHeight="1">
      <c r="B1257" s="186" t="n"/>
      <c r="G1257" s="187" t="n"/>
      <c r="J1257" s="186" t="n"/>
      <c r="O1257" s="187" t="n"/>
    </row>
    <row r="1258" ht="18.75" customHeight="1">
      <c r="B1258" s="186" t="n"/>
      <c r="G1258" s="187" t="n"/>
      <c r="J1258" s="186" t="n"/>
      <c r="O1258" s="187" t="n"/>
    </row>
    <row r="1259" ht="18.75" customHeight="1">
      <c r="B1259" s="188" t="n"/>
      <c r="C1259" s="189" t="n"/>
      <c r="D1259" s="189" t="n"/>
      <c r="E1259" s="189" t="n"/>
      <c r="F1259" s="189" t="n"/>
      <c r="G1259" s="190" t="n"/>
      <c r="J1259" s="188" t="n"/>
      <c r="K1259" s="189" t="n"/>
      <c r="L1259" s="189" t="n"/>
      <c r="M1259" s="189" t="n"/>
      <c r="N1259" s="189" t="n"/>
      <c r="O1259" s="190" t="n"/>
    </row>
    <row r="1260" ht="18.75" customHeight="1"/>
    <row r="1261" ht="18.75" customHeight="1">
      <c r="B1261" s="177" t="inlineStr">
        <is>
          <t>EFEITO</t>
        </is>
      </c>
      <c r="C1261" s="178" t="n"/>
      <c r="D1261" s="178" t="n"/>
      <c r="E1261" s="178" t="n"/>
      <c r="F1261" s="178" t="n"/>
      <c r="G1261" s="179" t="n"/>
      <c r="J1261" s="177" t="inlineStr">
        <is>
          <t>EFEITO</t>
        </is>
      </c>
      <c r="K1261" s="178" t="n"/>
      <c r="L1261" s="178" t="n"/>
      <c r="M1261" s="178" t="n"/>
      <c r="N1261" s="178" t="n"/>
      <c r="O1261" s="179" t="n"/>
    </row>
    <row r="1262" ht="18.75" customHeight="1">
      <c r="B1262" s="183" t="n"/>
      <c r="C1262" s="184" t="n"/>
      <c r="D1262" s="184" t="n"/>
      <c r="E1262" s="184" t="n"/>
      <c r="F1262" s="184" t="n"/>
      <c r="G1262" s="185" t="n"/>
      <c r="J1262" s="183" t="n"/>
      <c r="K1262" s="184" t="n"/>
      <c r="L1262" s="184" t="n"/>
      <c r="M1262" s="184" t="n"/>
      <c r="N1262" s="184" t="n"/>
      <c r="O1262" s="185" t="n"/>
    </row>
    <row r="1263" ht="18.75" customHeight="1">
      <c r="B1263" s="186" t="n"/>
      <c r="G1263" s="187" t="n"/>
      <c r="J1263" s="186" t="n"/>
      <c r="O1263" s="187" t="n"/>
    </row>
    <row r="1264" ht="18.75" customHeight="1">
      <c r="B1264" s="186" t="n"/>
      <c r="G1264" s="187" t="n"/>
      <c r="J1264" s="186" t="n"/>
      <c r="O1264" s="187" t="n"/>
    </row>
    <row r="1265" ht="18.75" customHeight="1">
      <c r="B1265" s="186" t="n"/>
      <c r="G1265" s="187" t="n"/>
      <c r="J1265" s="186" t="n"/>
      <c r="O1265" s="187" t="n"/>
    </row>
    <row r="1266" ht="18.75" customHeight="1">
      <c r="B1266" s="188" t="n"/>
      <c r="C1266" s="189" t="n"/>
      <c r="D1266" s="189" t="n"/>
      <c r="E1266" s="189" t="n"/>
      <c r="F1266" s="189" t="n"/>
      <c r="G1266" s="190" t="n"/>
      <c r="J1266" s="188" t="n"/>
      <c r="K1266" s="189" t="n"/>
      <c r="L1266" s="189" t="n"/>
      <c r="M1266" s="189" t="n"/>
      <c r="N1266" s="189" t="n"/>
      <c r="O1266" s="190" t="n"/>
    </row>
    <row r="1267" ht="18.75" customHeight="1"/>
    <row r="1268" ht="18.75" customHeight="1">
      <c r="B1268" s="175">
        <f>IF('DADOS_MELHORIAS'!$M$20="","","⚠ "&amp;'DADOS_MELHORIAS'!$M$20)</f>
        <v/>
      </c>
      <c r="J1268" s="175">
        <f>IF('DADOS_MELHORIAS'!$M$21="","","⚠ "&amp;'DADOS_MELHORIAS'!$M$21)</f>
        <v/>
      </c>
    </row>
    <row r="1269" ht="18.75" customHeight="1"/>
    <row r="1270" ht="18.75" customHeight="1"/>
    <row r="1271" ht="18.75" customHeight="1">
      <c r="B1271" s="176" t="inlineStr">
        <is>
          <t>MELHORIA · 21</t>
        </is>
      </c>
      <c r="J1271" s="176" t="inlineStr">
        <is>
          <t>MELHORIA · 22</t>
        </is>
      </c>
    </row>
    <row r="1272" ht="18.75" customHeight="1">
      <c r="B1272" s="177" t="inlineStr">
        <is>
          <t>TIPO</t>
        </is>
      </c>
      <c r="C1272" s="178" t="n"/>
      <c r="D1272" s="178" t="n"/>
      <c r="E1272" s="179" t="n"/>
      <c r="F1272" s="177" t="inlineStr">
        <is>
          <t>MESTRE VIU</t>
        </is>
      </c>
      <c r="G1272" s="179" t="n"/>
      <c r="J1272" s="177" t="inlineStr">
        <is>
          <t>TIPO</t>
        </is>
      </c>
      <c r="K1272" s="178" t="n"/>
      <c r="L1272" s="178" t="n"/>
      <c r="M1272" s="179" t="n"/>
      <c r="N1272" s="177" t="inlineStr">
        <is>
          <t>MESTRE VIU</t>
        </is>
      </c>
      <c r="O1272" s="179" t="n"/>
    </row>
    <row r="1273" ht="18.75" customHeight="1">
      <c r="B1273" s="181" t="inlineStr">
        <is>
          <t>Melhoria</t>
        </is>
      </c>
      <c r="C1273" s="178" t="n"/>
      <c r="D1273" s="178" t="n"/>
      <c r="E1273" s="179" t="n"/>
      <c r="F1273" s="180" t="b">
        <v>0</v>
      </c>
      <c r="G1273" s="179" t="n"/>
      <c r="J1273" s="181" t="inlineStr">
        <is>
          <t>Melhoria</t>
        </is>
      </c>
      <c r="K1273" s="178" t="n"/>
      <c r="L1273" s="178" t="n"/>
      <c r="M1273" s="179" t="n"/>
      <c r="N1273" s="180" t="b">
        <v>0</v>
      </c>
      <c r="O1273" s="179" t="n"/>
    </row>
    <row r="1274" ht="18.75" customHeight="1">
      <c r="B1274" s="177" t="inlineStr">
        <is>
          <t>NOME</t>
        </is>
      </c>
      <c r="C1274" s="178" t="n"/>
      <c r="D1274" s="178" t="n"/>
      <c r="E1274" s="178" t="n"/>
      <c r="F1274" s="178" t="n"/>
      <c r="G1274" s="179" t="n"/>
      <c r="J1274" s="177" t="inlineStr">
        <is>
          <t>NOME</t>
        </is>
      </c>
      <c r="K1274" s="178" t="n"/>
      <c r="L1274" s="178" t="n"/>
      <c r="M1274" s="178" t="n"/>
      <c r="N1274" s="178" t="n"/>
      <c r="O1274" s="179" t="n"/>
    </row>
    <row r="1275" ht="18.75" customHeight="1">
      <c r="B1275" s="181" t="n"/>
      <c r="C1275" s="178" t="n"/>
      <c r="D1275" s="178" t="n"/>
      <c r="E1275" s="178" t="n"/>
      <c r="F1275" s="178" t="n"/>
      <c r="G1275" s="179" t="n"/>
      <c r="J1275" s="181" t="n"/>
      <c r="K1275" s="178" t="n"/>
      <c r="L1275" s="178" t="n"/>
      <c r="M1275" s="178" t="n"/>
      <c r="N1275" s="178" t="n"/>
      <c r="O1275" s="179" t="n"/>
    </row>
    <row r="1276" ht="18.75" customHeight="1">
      <c r="B1276" s="177" t="inlineStr">
        <is>
          <t>BASE DO LIVRO</t>
        </is>
      </c>
      <c r="C1276" s="178" t="n"/>
      <c r="D1276" s="179" t="n"/>
      <c r="E1276" s="181" t="inlineStr">
        <is>
          <t>Nenhuma</t>
        </is>
      </c>
      <c r="F1276" s="178" t="n"/>
      <c r="G1276" s="179" t="n"/>
      <c r="J1276" s="177" t="inlineStr">
        <is>
          <t>BASE DO LIVRO</t>
        </is>
      </c>
      <c r="K1276" s="178" t="n"/>
      <c r="L1276" s="179" t="n"/>
      <c r="M1276" s="181" t="inlineStr">
        <is>
          <t>Nenhuma</t>
        </is>
      </c>
      <c r="N1276" s="178" t="n"/>
      <c r="O1276" s="179" t="n"/>
    </row>
    <row r="1277" ht="18.75" customHeight="1">
      <c r="B1277" s="177" t="inlineStr">
        <is>
          <t>FAMÍLIA</t>
        </is>
      </c>
      <c r="C1277" s="178" t="n"/>
      <c r="D1277" s="179" t="n"/>
      <c r="E1277" s="181" t="n"/>
      <c r="F1277" s="178" t="n"/>
      <c r="G1277" s="179" t="n"/>
      <c r="J1277" s="177" t="inlineStr">
        <is>
          <t>FAMÍLIA</t>
        </is>
      </c>
      <c r="K1277" s="178" t="n"/>
      <c r="L1277" s="179" t="n"/>
      <c r="M1277" s="181" t="n"/>
      <c r="N1277" s="178" t="n"/>
      <c r="O1277" s="179" t="n"/>
    </row>
    <row r="1278" ht="18.75" customHeight="1">
      <c r="B1278" s="177" t="inlineStr">
        <is>
          <t>PESO</t>
        </is>
      </c>
      <c r="C1278" s="178" t="n"/>
      <c r="D1278" s="179" t="n"/>
      <c r="E1278" s="181" t="n"/>
      <c r="F1278" s="178" t="n"/>
      <c r="G1278" s="179" t="n"/>
      <c r="J1278" s="177" t="inlineStr">
        <is>
          <t>PESO</t>
        </is>
      </c>
      <c r="K1278" s="178" t="n"/>
      <c r="L1278" s="179" t="n"/>
      <c r="M1278" s="181" t="n"/>
      <c r="N1278" s="178" t="n"/>
      <c r="O1278" s="179" t="n"/>
    </row>
    <row r="1279" ht="18.75" customHeight="1">
      <c r="B1279" s="177" t="inlineStr">
        <is>
          <t>EXIGE TR</t>
        </is>
      </c>
      <c r="C1279" s="178" t="n"/>
      <c r="D1279" s="179" t="n"/>
      <c r="E1279" s="181" t="n"/>
      <c r="F1279" s="178" t="n"/>
      <c r="G1279" s="179" t="n"/>
      <c r="J1279" s="177" t="inlineStr">
        <is>
          <t>EXIGE TR</t>
        </is>
      </c>
      <c r="K1279" s="178" t="n"/>
      <c r="L1279" s="179" t="n"/>
      <c r="M1279" s="181" t="n"/>
      <c r="N1279" s="178" t="n"/>
      <c r="O1279" s="179" t="n"/>
    </row>
    <row r="1280" ht="18.75" customHeight="1"/>
    <row r="1281" ht="18.75" customHeight="1">
      <c r="B1281" s="177" t="inlineStr">
        <is>
          <t>REQUISITOS E REPETIÇÃO</t>
        </is>
      </c>
      <c r="C1281" s="178" t="n"/>
      <c r="D1281" s="178" t="n"/>
      <c r="E1281" s="178" t="n"/>
      <c r="F1281" s="178" t="n"/>
      <c r="G1281" s="179" t="n"/>
      <c r="J1281" s="177" t="inlineStr">
        <is>
          <t>REQUISITOS E REPETIÇÃO</t>
        </is>
      </c>
      <c r="K1281" s="178" t="n"/>
      <c r="L1281" s="178" t="n"/>
      <c r="M1281" s="178" t="n"/>
      <c r="N1281" s="178" t="n"/>
      <c r="O1281" s="179" t="n"/>
    </row>
    <row r="1282" ht="18.75" customHeight="1">
      <c r="B1282" s="183" t="n"/>
      <c r="C1282" s="184" t="n"/>
      <c r="D1282" s="184" t="n"/>
      <c r="E1282" s="184" t="n"/>
      <c r="F1282" s="184" t="n"/>
      <c r="G1282" s="185" t="n"/>
      <c r="J1282" s="183" t="n"/>
      <c r="K1282" s="184" t="n"/>
      <c r="L1282" s="184" t="n"/>
      <c r="M1282" s="184" t="n"/>
      <c r="N1282" s="184" t="n"/>
      <c r="O1282" s="185" t="n"/>
    </row>
    <row r="1283" ht="18.75" customHeight="1">
      <c r="B1283" s="186" t="n"/>
      <c r="G1283" s="187" t="n"/>
      <c r="J1283" s="186" t="n"/>
      <c r="O1283" s="187" t="n"/>
    </row>
    <row r="1284" ht="18.75" customHeight="1">
      <c r="B1284" s="186" t="n"/>
      <c r="G1284" s="187" t="n"/>
      <c r="J1284" s="186" t="n"/>
      <c r="O1284" s="187" t="n"/>
    </row>
    <row r="1285" ht="18.75" customHeight="1">
      <c r="B1285" s="188" t="n"/>
      <c r="C1285" s="189" t="n"/>
      <c r="D1285" s="189" t="n"/>
      <c r="E1285" s="189" t="n"/>
      <c r="F1285" s="189" t="n"/>
      <c r="G1285" s="190" t="n"/>
      <c r="J1285" s="188" t="n"/>
      <c r="K1285" s="189" t="n"/>
      <c r="L1285" s="189" t="n"/>
      <c r="M1285" s="189" t="n"/>
      <c r="N1285" s="189" t="n"/>
      <c r="O1285" s="190" t="n"/>
    </row>
    <row r="1286" ht="18.75" customHeight="1"/>
    <row r="1287" ht="18.75" customHeight="1">
      <c r="B1287" s="177" t="inlineStr">
        <is>
          <t>EFEITO</t>
        </is>
      </c>
      <c r="C1287" s="178" t="n"/>
      <c r="D1287" s="178" t="n"/>
      <c r="E1287" s="178" t="n"/>
      <c r="F1287" s="178" t="n"/>
      <c r="G1287" s="179" t="n"/>
      <c r="J1287" s="177" t="inlineStr">
        <is>
          <t>EFEITO</t>
        </is>
      </c>
      <c r="K1287" s="178" t="n"/>
      <c r="L1287" s="178" t="n"/>
      <c r="M1287" s="178" t="n"/>
      <c r="N1287" s="178" t="n"/>
      <c r="O1287" s="179" t="n"/>
    </row>
    <row r="1288" ht="18.75" customHeight="1">
      <c r="B1288" s="183" t="n"/>
      <c r="C1288" s="184" t="n"/>
      <c r="D1288" s="184" t="n"/>
      <c r="E1288" s="184" t="n"/>
      <c r="F1288" s="184" t="n"/>
      <c r="G1288" s="185" t="n"/>
      <c r="J1288" s="183" t="n"/>
      <c r="K1288" s="184" t="n"/>
      <c r="L1288" s="184" t="n"/>
      <c r="M1288" s="184" t="n"/>
      <c r="N1288" s="184" t="n"/>
      <c r="O1288" s="185" t="n"/>
    </row>
    <row r="1289" ht="18.75" customHeight="1">
      <c r="B1289" s="186" t="n"/>
      <c r="G1289" s="187" t="n"/>
      <c r="J1289" s="186" t="n"/>
      <c r="O1289" s="187" t="n"/>
    </row>
    <row r="1290" ht="18.75" customHeight="1">
      <c r="B1290" s="186" t="n"/>
      <c r="G1290" s="187" t="n"/>
      <c r="J1290" s="186" t="n"/>
      <c r="O1290" s="187" t="n"/>
    </row>
    <row r="1291" ht="18.75" customHeight="1">
      <c r="B1291" s="186" t="n"/>
      <c r="G1291" s="187" t="n"/>
      <c r="J1291" s="186" t="n"/>
      <c r="O1291" s="187" t="n"/>
    </row>
    <row r="1292" ht="18.75" customHeight="1">
      <c r="B1292" s="188" t="n"/>
      <c r="C1292" s="189" t="n"/>
      <c r="D1292" s="189" t="n"/>
      <c r="E1292" s="189" t="n"/>
      <c r="F1292" s="189" t="n"/>
      <c r="G1292" s="190" t="n"/>
      <c r="J1292" s="188" t="n"/>
      <c r="K1292" s="189" t="n"/>
      <c r="L1292" s="189" t="n"/>
      <c r="M1292" s="189" t="n"/>
      <c r="N1292" s="189" t="n"/>
      <c r="O1292" s="190" t="n"/>
    </row>
    <row r="1293" ht="18.75" customHeight="1"/>
    <row r="1294" ht="18.75" customHeight="1">
      <c r="B1294" s="175">
        <f>IF('DADOS_MELHORIAS'!$M$22="","","⚠ "&amp;'DADOS_MELHORIAS'!$M$22)</f>
        <v/>
      </c>
      <c r="J1294" s="175">
        <f>IF('DADOS_MELHORIAS'!$M$23="","","⚠ "&amp;'DADOS_MELHORIAS'!$M$23)</f>
        <v/>
      </c>
    </row>
    <row r="1295" ht="18.75" customHeight="1"/>
    <row r="1296" ht="18.75" customHeight="1"/>
    <row r="1297" ht="18.75" customHeight="1">
      <c r="B1297" s="176" t="inlineStr">
        <is>
          <t>MELHORIA · 23</t>
        </is>
      </c>
      <c r="J1297" s="176" t="inlineStr">
        <is>
          <t>MELHORIA · 24</t>
        </is>
      </c>
    </row>
    <row r="1298" ht="18.75" customHeight="1">
      <c r="B1298" s="177" t="inlineStr">
        <is>
          <t>TIPO</t>
        </is>
      </c>
      <c r="C1298" s="178" t="n"/>
      <c r="D1298" s="178" t="n"/>
      <c r="E1298" s="179" t="n"/>
      <c r="F1298" s="177" t="inlineStr">
        <is>
          <t>MESTRE VIU</t>
        </is>
      </c>
      <c r="G1298" s="179" t="n"/>
      <c r="J1298" s="177" t="inlineStr">
        <is>
          <t>TIPO</t>
        </is>
      </c>
      <c r="K1298" s="178" t="n"/>
      <c r="L1298" s="178" t="n"/>
      <c r="M1298" s="179" t="n"/>
      <c r="N1298" s="177" t="inlineStr">
        <is>
          <t>MESTRE VIU</t>
        </is>
      </c>
      <c r="O1298" s="179" t="n"/>
    </row>
    <row r="1299" ht="18.75" customHeight="1">
      <c r="B1299" s="181" t="inlineStr">
        <is>
          <t>Melhoria</t>
        </is>
      </c>
      <c r="C1299" s="178" t="n"/>
      <c r="D1299" s="178" t="n"/>
      <c r="E1299" s="179" t="n"/>
      <c r="F1299" s="180" t="b">
        <v>0</v>
      </c>
      <c r="G1299" s="179" t="n"/>
      <c r="J1299" s="181" t="inlineStr">
        <is>
          <t>Melhoria</t>
        </is>
      </c>
      <c r="K1299" s="178" t="n"/>
      <c r="L1299" s="178" t="n"/>
      <c r="M1299" s="179" t="n"/>
      <c r="N1299" s="180" t="b">
        <v>0</v>
      </c>
      <c r="O1299" s="179" t="n"/>
    </row>
    <row r="1300" ht="18.75" customHeight="1">
      <c r="B1300" s="177" t="inlineStr">
        <is>
          <t>NOME</t>
        </is>
      </c>
      <c r="C1300" s="178" t="n"/>
      <c r="D1300" s="178" t="n"/>
      <c r="E1300" s="178" t="n"/>
      <c r="F1300" s="178" t="n"/>
      <c r="G1300" s="179" t="n"/>
      <c r="J1300" s="177" t="inlineStr">
        <is>
          <t>NOME</t>
        </is>
      </c>
      <c r="K1300" s="178" t="n"/>
      <c r="L1300" s="178" t="n"/>
      <c r="M1300" s="178" t="n"/>
      <c r="N1300" s="178" t="n"/>
      <c r="O1300" s="179" t="n"/>
    </row>
    <row r="1301" ht="18.75" customHeight="1">
      <c r="B1301" s="181" t="n"/>
      <c r="C1301" s="178" t="n"/>
      <c r="D1301" s="178" t="n"/>
      <c r="E1301" s="178" t="n"/>
      <c r="F1301" s="178" t="n"/>
      <c r="G1301" s="179" t="n"/>
      <c r="J1301" s="181" t="n"/>
      <c r="K1301" s="178" t="n"/>
      <c r="L1301" s="178" t="n"/>
      <c r="M1301" s="178" t="n"/>
      <c r="N1301" s="178" t="n"/>
      <c r="O1301" s="179" t="n"/>
    </row>
    <row r="1302" ht="18.75" customHeight="1">
      <c r="B1302" s="177" t="inlineStr">
        <is>
          <t>BASE DO LIVRO</t>
        </is>
      </c>
      <c r="C1302" s="178" t="n"/>
      <c r="D1302" s="179" t="n"/>
      <c r="E1302" s="181" t="inlineStr">
        <is>
          <t>Nenhuma</t>
        </is>
      </c>
      <c r="F1302" s="178" t="n"/>
      <c r="G1302" s="179" t="n"/>
      <c r="J1302" s="177" t="inlineStr">
        <is>
          <t>BASE DO LIVRO</t>
        </is>
      </c>
      <c r="K1302" s="178" t="n"/>
      <c r="L1302" s="179" t="n"/>
      <c r="M1302" s="181" t="inlineStr">
        <is>
          <t>Nenhuma</t>
        </is>
      </c>
      <c r="N1302" s="178" t="n"/>
      <c r="O1302" s="179" t="n"/>
    </row>
    <row r="1303" ht="18.75" customHeight="1">
      <c r="B1303" s="177" t="inlineStr">
        <is>
          <t>FAMÍLIA</t>
        </is>
      </c>
      <c r="C1303" s="178" t="n"/>
      <c r="D1303" s="179" t="n"/>
      <c r="E1303" s="181" t="n"/>
      <c r="F1303" s="178" t="n"/>
      <c r="G1303" s="179" t="n"/>
      <c r="J1303" s="177" t="inlineStr">
        <is>
          <t>FAMÍLIA</t>
        </is>
      </c>
      <c r="K1303" s="178" t="n"/>
      <c r="L1303" s="179" t="n"/>
      <c r="M1303" s="181" t="n"/>
      <c r="N1303" s="178" t="n"/>
      <c r="O1303" s="179" t="n"/>
    </row>
    <row r="1304" ht="18.75" customHeight="1">
      <c r="B1304" s="177" t="inlineStr">
        <is>
          <t>PESO</t>
        </is>
      </c>
      <c r="C1304" s="178" t="n"/>
      <c r="D1304" s="179" t="n"/>
      <c r="E1304" s="181" t="n"/>
      <c r="F1304" s="178" t="n"/>
      <c r="G1304" s="179" t="n"/>
      <c r="J1304" s="177" t="inlineStr">
        <is>
          <t>PESO</t>
        </is>
      </c>
      <c r="K1304" s="178" t="n"/>
      <c r="L1304" s="179" t="n"/>
      <c r="M1304" s="181" t="n"/>
      <c r="N1304" s="178" t="n"/>
      <c r="O1304" s="179" t="n"/>
    </row>
    <row r="1305" ht="18.75" customHeight="1">
      <c r="B1305" s="177" t="inlineStr">
        <is>
          <t>EXIGE TR</t>
        </is>
      </c>
      <c r="C1305" s="178" t="n"/>
      <c r="D1305" s="179" t="n"/>
      <c r="E1305" s="181" t="n"/>
      <c r="F1305" s="178" t="n"/>
      <c r="G1305" s="179" t="n"/>
      <c r="J1305" s="177" t="inlineStr">
        <is>
          <t>EXIGE TR</t>
        </is>
      </c>
      <c r="K1305" s="178" t="n"/>
      <c r="L1305" s="179" t="n"/>
      <c r="M1305" s="181" t="n"/>
      <c r="N1305" s="178" t="n"/>
      <c r="O1305" s="179" t="n"/>
    </row>
    <row r="1306" ht="18.75" customHeight="1"/>
    <row r="1307" ht="18.75" customHeight="1">
      <c r="B1307" s="177" t="inlineStr">
        <is>
          <t>REQUISITOS E REPETIÇÃO</t>
        </is>
      </c>
      <c r="C1307" s="178" t="n"/>
      <c r="D1307" s="178" t="n"/>
      <c r="E1307" s="178" t="n"/>
      <c r="F1307" s="178" t="n"/>
      <c r="G1307" s="179" t="n"/>
      <c r="J1307" s="177" t="inlineStr">
        <is>
          <t>REQUISITOS E REPETIÇÃO</t>
        </is>
      </c>
      <c r="K1307" s="178" t="n"/>
      <c r="L1307" s="178" t="n"/>
      <c r="M1307" s="178" t="n"/>
      <c r="N1307" s="178" t="n"/>
      <c r="O1307" s="179" t="n"/>
    </row>
    <row r="1308" ht="18.75" customHeight="1">
      <c r="B1308" s="183" t="n"/>
      <c r="C1308" s="184" t="n"/>
      <c r="D1308" s="184" t="n"/>
      <c r="E1308" s="184" t="n"/>
      <c r="F1308" s="184" t="n"/>
      <c r="G1308" s="185" t="n"/>
      <c r="J1308" s="183" t="n"/>
      <c r="K1308" s="184" t="n"/>
      <c r="L1308" s="184" t="n"/>
      <c r="M1308" s="184" t="n"/>
      <c r="N1308" s="184" t="n"/>
      <c r="O1308" s="185" t="n"/>
    </row>
    <row r="1309" ht="18.75" customHeight="1">
      <c r="B1309" s="186" t="n"/>
      <c r="G1309" s="187" t="n"/>
      <c r="J1309" s="186" t="n"/>
      <c r="O1309" s="187" t="n"/>
    </row>
    <row r="1310" ht="18.75" customHeight="1">
      <c r="B1310" s="186" t="n"/>
      <c r="G1310" s="187" t="n"/>
      <c r="J1310" s="186" t="n"/>
      <c r="O1310" s="187" t="n"/>
    </row>
    <row r="1311" ht="18.75" customHeight="1">
      <c r="B1311" s="188" t="n"/>
      <c r="C1311" s="189" t="n"/>
      <c r="D1311" s="189" t="n"/>
      <c r="E1311" s="189" t="n"/>
      <c r="F1311" s="189" t="n"/>
      <c r="G1311" s="190" t="n"/>
      <c r="J1311" s="188" t="n"/>
      <c r="K1311" s="189" t="n"/>
      <c r="L1311" s="189" t="n"/>
      <c r="M1311" s="189" t="n"/>
      <c r="N1311" s="189" t="n"/>
      <c r="O1311" s="190" t="n"/>
    </row>
    <row r="1312" ht="18.75" customHeight="1"/>
    <row r="1313" ht="18.75" customHeight="1">
      <c r="B1313" s="177" t="inlineStr">
        <is>
          <t>EFEITO</t>
        </is>
      </c>
      <c r="C1313" s="178" t="n"/>
      <c r="D1313" s="178" t="n"/>
      <c r="E1313" s="178" t="n"/>
      <c r="F1313" s="178" t="n"/>
      <c r="G1313" s="179" t="n"/>
      <c r="J1313" s="177" t="inlineStr">
        <is>
          <t>EFEITO</t>
        </is>
      </c>
      <c r="K1313" s="178" t="n"/>
      <c r="L1313" s="178" t="n"/>
      <c r="M1313" s="178" t="n"/>
      <c r="N1313" s="178" t="n"/>
      <c r="O1313" s="179" t="n"/>
    </row>
    <row r="1314" ht="18.75" customHeight="1">
      <c r="B1314" s="183" t="n"/>
      <c r="C1314" s="184" t="n"/>
      <c r="D1314" s="184" t="n"/>
      <c r="E1314" s="184" t="n"/>
      <c r="F1314" s="184" t="n"/>
      <c r="G1314" s="185" t="n"/>
      <c r="J1314" s="183" t="n"/>
      <c r="K1314" s="184" t="n"/>
      <c r="L1314" s="184" t="n"/>
      <c r="M1314" s="184" t="n"/>
      <c r="N1314" s="184" t="n"/>
      <c r="O1314" s="185" t="n"/>
    </row>
    <row r="1315" ht="18.75" customHeight="1">
      <c r="B1315" s="186" t="n"/>
      <c r="G1315" s="187" t="n"/>
      <c r="J1315" s="186" t="n"/>
      <c r="O1315" s="187" t="n"/>
    </row>
    <row r="1316" ht="18.75" customHeight="1">
      <c r="B1316" s="186" t="n"/>
      <c r="G1316" s="187" t="n"/>
      <c r="J1316" s="186" t="n"/>
      <c r="O1316" s="187" t="n"/>
    </row>
    <row r="1317" ht="18.75" customHeight="1">
      <c r="B1317" s="186" t="n"/>
      <c r="G1317" s="187" t="n"/>
      <c r="J1317" s="186" t="n"/>
      <c r="O1317" s="187" t="n"/>
    </row>
    <row r="1318" ht="18.75" customHeight="1">
      <c r="B1318" s="188" t="n"/>
      <c r="C1318" s="189" t="n"/>
      <c r="D1318" s="189" t="n"/>
      <c r="E1318" s="189" t="n"/>
      <c r="F1318" s="189" t="n"/>
      <c r="G1318" s="190" t="n"/>
      <c r="J1318" s="188" t="n"/>
      <c r="K1318" s="189" t="n"/>
      <c r="L1318" s="189" t="n"/>
      <c r="M1318" s="189" t="n"/>
      <c r="N1318" s="189" t="n"/>
      <c r="O1318" s="190" t="n"/>
    </row>
    <row r="1319" ht="18.75" customHeight="1"/>
    <row r="1320" ht="18.75" customHeight="1">
      <c r="B1320" s="175">
        <f>IF('DADOS_MELHORIAS'!$M$24="","","⚠ "&amp;'DADOS_MELHORIAS'!$M$24)</f>
        <v/>
      </c>
      <c r="J1320" s="175">
        <f>IF('DADOS_MELHORIAS'!$M$25="","","⚠ "&amp;'DADOS_MELHORIAS'!$M$25)</f>
        <v/>
      </c>
    </row>
    <row r="1321" ht="18.75" customHeight="1"/>
    <row r="1322" ht="18.75" customHeight="1"/>
    <row r="1323" ht="18.75" customHeight="1">
      <c r="B1323" s="176" t="inlineStr">
        <is>
          <t>MELHORIA · 25</t>
        </is>
      </c>
      <c r="J1323" s="176" t="inlineStr">
        <is>
          <t>MELHORIA · 26</t>
        </is>
      </c>
    </row>
    <row r="1324" ht="18.75" customHeight="1">
      <c r="B1324" s="177" t="inlineStr">
        <is>
          <t>TIPO</t>
        </is>
      </c>
      <c r="C1324" s="178" t="n"/>
      <c r="D1324" s="178" t="n"/>
      <c r="E1324" s="179" t="n"/>
      <c r="F1324" s="177" t="inlineStr">
        <is>
          <t>MESTRE VIU</t>
        </is>
      </c>
      <c r="G1324" s="179" t="n"/>
      <c r="J1324" s="177" t="inlineStr">
        <is>
          <t>TIPO</t>
        </is>
      </c>
      <c r="K1324" s="178" t="n"/>
      <c r="L1324" s="178" t="n"/>
      <c r="M1324" s="179" t="n"/>
      <c r="N1324" s="177" t="inlineStr">
        <is>
          <t>MESTRE VIU</t>
        </is>
      </c>
      <c r="O1324" s="179" t="n"/>
    </row>
    <row r="1325" ht="18.75" customHeight="1">
      <c r="B1325" s="181" t="inlineStr">
        <is>
          <t>Melhoria</t>
        </is>
      </c>
      <c r="C1325" s="178" t="n"/>
      <c r="D1325" s="178" t="n"/>
      <c r="E1325" s="179" t="n"/>
      <c r="F1325" s="180" t="b">
        <v>0</v>
      </c>
      <c r="G1325" s="179" t="n"/>
      <c r="J1325" s="181" t="inlineStr">
        <is>
          <t>Melhoria</t>
        </is>
      </c>
      <c r="K1325" s="178" t="n"/>
      <c r="L1325" s="178" t="n"/>
      <c r="M1325" s="179" t="n"/>
      <c r="N1325" s="180" t="b">
        <v>0</v>
      </c>
      <c r="O1325" s="179" t="n"/>
    </row>
    <row r="1326" ht="18.75" customHeight="1">
      <c r="B1326" s="177" t="inlineStr">
        <is>
          <t>NOME</t>
        </is>
      </c>
      <c r="C1326" s="178" t="n"/>
      <c r="D1326" s="178" t="n"/>
      <c r="E1326" s="178" t="n"/>
      <c r="F1326" s="178" t="n"/>
      <c r="G1326" s="179" t="n"/>
      <c r="J1326" s="177" t="inlineStr">
        <is>
          <t>NOME</t>
        </is>
      </c>
      <c r="K1326" s="178" t="n"/>
      <c r="L1326" s="178" t="n"/>
      <c r="M1326" s="178" t="n"/>
      <c r="N1326" s="178" t="n"/>
      <c r="O1326" s="179" t="n"/>
    </row>
    <row r="1327" ht="18.75" customHeight="1">
      <c r="B1327" s="181" t="n"/>
      <c r="C1327" s="178" t="n"/>
      <c r="D1327" s="178" t="n"/>
      <c r="E1327" s="178" t="n"/>
      <c r="F1327" s="178" t="n"/>
      <c r="G1327" s="179" t="n"/>
      <c r="J1327" s="181" t="n"/>
      <c r="K1327" s="178" t="n"/>
      <c r="L1327" s="178" t="n"/>
      <c r="M1327" s="178" t="n"/>
      <c r="N1327" s="178" t="n"/>
      <c r="O1327" s="179" t="n"/>
    </row>
    <row r="1328" ht="18.75" customHeight="1">
      <c r="B1328" s="177" t="inlineStr">
        <is>
          <t>BASE DO LIVRO</t>
        </is>
      </c>
      <c r="C1328" s="178" t="n"/>
      <c r="D1328" s="179" t="n"/>
      <c r="E1328" s="181" t="inlineStr">
        <is>
          <t>Nenhuma</t>
        </is>
      </c>
      <c r="F1328" s="178" t="n"/>
      <c r="G1328" s="179" t="n"/>
      <c r="J1328" s="177" t="inlineStr">
        <is>
          <t>BASE DO LIVRO</t>
        </is>
      </c>
      <c r="K1328" s="178" t="n"/>
      <c r="L1328" s="179" t="n"/>
      <c r="M1328" s="181" t="inlineStr">
        <is>
          <t>Nenhuma</t>
        </is>
      </c>
      <c r="N1328" s="178" t="n"/>
      <c r="O1328" s="179" t="n"/>
    </row>
    <row r="1329" ht="18.75" customHeight="1">
      <c r="B1329" s="177" t="inlineStr">
        <is>
          <t>FAMÍLIA</t>
        </is>
      </c>
      <c r="C1329" s="178" t="n"/>
      <c r="D1329" s="179" t="n"/>
      <c r="E1329" s="181" t="n"/>
      <c r="F1329" s="178" t="n"/>
      <c r="G1329" s="179" t="n"/>
      <c r="J1329" s="177" t="inlineStr">
        <is>
          <t>FAMÍLIA</t>
        </is>
      </c>
      <c r="K1329" s="178" t="n"/>
      <c r="L1329" s="179" t="n"/>
      <c r="M1329" s="181" t="n"/>
      <c r="N1329" s="178" t="n"/>
      <c r="O1329" s="179" t="n"/>
    </row>
    <row r="1330" ht="18.75" customHeight="1">
      <c r="B1330" s="177" t="inlineStr">
        <is>
          <t>PESO</t>
        </is>
      </c>
      <c r="C1330" s="178" t="n"/>
      <c r="D1330" s="179" t="n"/>
      <c r="E1330" s="181" t="n"/>
      <c r="F1330" s="178" t="n"/>
      <c r="G1330" s="179" t="n"/>
      <c r="J1330" s="177" t="inlineStr">
        <is>
          <t>PESO</t>
        </is>
      </c>
      <c r="K1330" s="178" t="n"/>
      <c r="L1330" s="179" t="n"/>
      <c r="M1330" s="181" t="n"/>
      <c r="N1330" s="178" t="n"/>
      <c r="O1330" s="179" t="n"/>
    </row>
    <row r="1331" ht="18.75" customHeight="1">
      <c r="B1331" s="177" t="inlineStr">
        <is>
          <t>EXIGE TR</t>
        </is>
      </c>
      <c r="C1331" s="178" t="n"/>
      <c r="D1331" s="179" t="n"/>
      <c r="E1331" s="181" t="n"/>
      <c r="F1331" s="178" t="n"/>
      <c r="G1331" s="179" t="n"/>
      <c r="J1331" s="177" t="inlineStr">
        <is>
          <t>EXIGE TR</t>
        </is>
      </c>
      <c r="K1331" s="178" t="n"/>
      <c r="L1331" s="179" t="n"/>
      <c r="M1331" s="181" t="n"/>
      <c r="N1331" s="178" t="n"/>
      <c r="O1331" s="179" t="n"/>
    </row>
    <row r="1332" ht="18.75" customHeight="1"/>
    <row r="1333" ht="18.75" customHeight="1">
      <c r="B1333" s="177" t="inlineStr">
        <is>
          <t>REQUISITOS E REPETIÇÃO</t>
        </is>
      </c>
      <c r="C1333" s="178" t="n"/>
      <c r="D1333" s="178" t="n"/>
      <c r="E1333" s="178" t="n"/>
      <c r="F1333" s="178" t="n"/>
      <c r="G1333" s="179" t="n"/>
      <c r="J1333" s="177" t="inlineStr">
        <is>
          <t>REQUISITOS E REPETIÇÃO</t>
        </is>
      </c>
      <c r="K1333" s="178" t="n"/>
      <c r="L1333" s="178" t="n"/>
      <c r="M1333" s="178" t="n"/>
      <c r="N1333" s="178" t="n"/>
      <c r="O1333" s="179" t="n"/>
    </row>
    <row r="1334" ht="18.75" customHeight="1">
      <c r="B1334" s="183" t="n"/>
      <c r="C1334" s="184" t="n"/>
      <c r="D1334" s="184" t="n"/>
      <c r="E1334" s="184" t="n"/>
      <c r="F1334" s="184" t="n"/>
      <c r="G1334" s="185" t="n"/>
      <c r="J1334" s="183" t="n"/>
      <c r="K1334" s="184" t="n"/>
      <c r="L1334" s="184" t="n"/>
      <c r="M1334" s="184" t="n"/>
      <c r="N1334" s="184" t="n"/>
      <c r="O1334" s="185" t="n"/>
    </row>
    <row r="1335" ht="18.75" customHeight="1">
      <c r="B1335" s="186" t="n"/>
      <c r="G1335" s="187" t="n"/>
      <c r="J1335" s="186" t="n"/>
      <c r="O1335" s="187" t="n"/>
    </row>
    <row r="1336" ht="18.75" customHeight="1">
      <c r="B1336" s="186" t="n"/>
      <c r="G1336" s="187" t="n"/>
      <c r="J1336" s="186" t="n"/>
      <c r="O1336" s="187" t="n"/>
    </row>
    <row r="1337" ht="18.75" customHeight="1">
      <c r="B1337" s="188" t="n"/>
      <c r="C1337" s="189" t="n"/>
      <c r="D1337" s="189" t="n"/>
      <c r="E1337" s="189" t="n"/>
      <c r="F1337" s="189" t="n"/>
      <c r="G1337" s="190" t="n"/>
      <c r="J1337" s="188" t="n"/>
      <c r="K1337" s="189" t="n"/>
      <c r="L1337" s="189" t="n"/>
      <c r="M1337" s="189" t="n"/>
      <c r="N1337" s="189" t="n"/>
      <c r="O1337" s="190" t="n"/>
    </row>
    <row r="1338" ht="18.75" customHeight="1"/>
    <row r="1339" ht="18.75" customHeight="1">
      <c r="B1339" s="177" t="inlineStr">
        <is>
          <t>EFEITO</t>
        </is>
      </c>
      <c r="C1339" s="178" t="n"/>
      <c r="D1339" s="178" t="n"/>
      <c r="E1339" s="178" t="n"/>
      <c r="F1339" s="178" t="n"/>
      <c r="G1339" s="179" t="n"/>
      <c r="J1339" s="177" t="inlineStr">
        <is>
          <t>EFEITO</t>
        </is>
      </c>
      <c r="K1339" s="178" t="n"/>
      <c r="L1339" s="178" t="n"/>
      <c r="M1339" s="178" t="n"/>
      <c r="N1339" s="178" t="n"/>
      <c r="O1339" s="179" t="n"/>
    </row>
    <row r="1340" ht="18.75" customHeight="1">
      <c r="B1340" s="183" t="n"/>
      <c r="C1340" s="184" t="n"/>
      <c r="D1340" s="184" t="n"/>
      <c r="E1340" s="184" t="n"/>
      <c r="F1340" s="184" t="n"/>
      <c r="G1340" s="185" t="n"/>
      <c r="J1340" s="183" t="n"/>
      <c r="K1340" s="184" t="n"/>
      <c r="L1340" s="184" t="n"/>
      <c r="M1340" s="184" t="n"/>
      <c r="N1340" s="184" t="n"/>
      <c r="O1340" s="185" t="n"/>
    </row>
    <row r="1341" ht="18.75" customHeight="1">
      <c r="B1341" s="186" t="n"/>
      <c r="G1341" s="187" t="n"/>
      <c r="J1341" s="186" t="n"/>
      <c r="O1341" s="187" t="n"/>
    </row>
    <row r="1342" ht="18.75" customHeight="1">
      <c r="B1342" s="186" t="n"/>
      <c r="G1342" s="187" t="n"/>
      <c r="J1342" s="186" t="n"/>
      <c r="O1342" s="187" t="n"/>
    </row>
    <row r="1343" ht="18.75" customHeight="1">
      <c r="B1343" s="186" t="n"/>
      <c r="G1343" s="187" t="n"/>
      <c r="J1343" s="186" t="n"/>
      <c r="O1343" s="187" t="n"/>
    </row>
    <row r="1344" ht="18.75" customHeight="1">
      <c r="B1344" s="188" t="n"/>
      <c r="C1344" s="189" t="n"/>
      <c r="D1344" s="189" t="n"/>
      <c r="E1344" s="189" t="n"/>
      <c r="F1344" s="189" t="n"/>
      <c r="G1344" s="190" t="n"/>
      <c r="J1344" s="188" t="n"/>
      <c r="K1344" s="189" t="n"/>
      <c r="L1344" s="189" t="n"/>
      <c r="M1344" s="189" t="n"/>
      <c r="N1344" s="189" t="n"/>
      <c r="O1344" s="190" t="n"/>
    </row>
    <row r="1345" ht="18.75" customHeight="1"/>
    <row r="1346" ht="18.75" customHeight="1">
      <c r="B1346" s="175">
        <f>IF('DADOS_MELHORIAS'!$M$26="","","⚠ "&amp;'DADOS_MELHORIAS'!$M$26)</f>
        <v/>
      </c>
      <c r="J1346" s="175">
        <f>IF('DADOS_MELHORIAS'!$M$27="","","⚠ "&amp;'DADOS_MELHORIAS'!$M$27)</f>
        <v/>
      </c>
    </row>
    <row r="1347" ht="18.75" customHeight="1"/>
    <row r="1348" ht="18.75" customHeight="1"/>
    <row r="1349" ht="18.75" customHeight="1">
      <c r="B1349" s="176" t="inlineStr">
        <is>
          <t>MELHORIA · 27</t>
        </is>
      </c>
      <c r="J1349" s="176" t="inlineStr">
        <is>
          <t>MELHORIA · 28</t>
        </is>
      </c>
    </row>
    <row r="1350" ht="18.75" customHeight="1">
      <c r="B1350" s="177" t="inlineStr">
        <is>
          <t>TIPO</t>
        </is>
      </c>
      <c r="C1350" s="178" t="n"/>
      <c r="D1350" s="178" t="n"/>
      <c r="E1350" s="179" t="n"/>
      <c r="F1350" s="177" t="inlineStr">
        <is>
          <t>MESTRE VIU</t>
        </is>
      </c>
      <c r="G1350" s="179" t="n"/>
      <c r="J1350" s="177" t="inlineStr">
        <is>
          <t>TIPO</t>
        </is>
      </c>
      <c r="K1350" s="178" t="n"/>
      <c r="L1350" s="178" t="n"/>
      <c r="M1350" s="179" t="n"/>
      <c r="N1350" s="177" t="inlineStr">
        <is>
          <t>MESTRE VIU</t>
        </is>
      </c>
      <c r="O1350" s="179" t="n"/>
    </row>
    <row r="1351" ht="18.75" customHeight="1">
      <c r="B1351" s="181" t="inlineStr">
        <is>
          <t>Melhoria</t>
        </is>
      </c>
      <c r="C1351" s="178" t="n"/>
      <c r="D1351" s="178" t="n"/>
      <c r="E1351" s="179" t="n"/>
      <c r="F1351" s="180" t="b">
        <v>0</v>
      </c>
      <c r="G1351" s="179" t="n"/>
      <c r="J1351" s="181" t="inlineStr">
        <is>
          <t>Melhoria</t>
        </is>
      </c>
      <c r="K1351" s="178" t="n"/>
      <c r="L1351" s="178" t="n"/>
      <c r="M1351" s="179" t="n"/>
      <c r="N1351" s="180" t="b">
        <v>0</v>
      </c>
      <c r="O1351" s="179" t="n"/>
    </row>
    <row r="1352" ht="18.75" customHeight="1">
      <c r="B1352" s="177" t="inlineStr">
        <is>
          <t>NOME</t>
        </is>
      </c>
      <c r="C1352" s="178" t="n"/>
      <c r="D1352" s="178" t="n"/>
      <c r="E1352" s="178" t="n"/>
      <c r="F1352" s="178" t="n"/>
      <c r="G1352" s="179" t="n"/>
      <c r="J1352" s="177" t="inlineStr">
        <is>
          <t>NOME</t>
        </is>
      </c>
      <c r="K1352" s="178" t="n"/>
      <c r="L1352" s="178" t="n"/>
      <c r="M1352" s="178" t="n"/>
      <c r="N1352" s="178" t="n"/>
      <c r="O1352" s="179" t="n"/>
    </row>
    <row r="1353" ht="18.75" customHeight="1">
      <c r="B1353" s="181" t="n"/>
      <c r="C1353" s="178" t="n"/>
      <c r="D1353" s="178" t="n"/>
      <c r="E1353" s="178" t="n"/>
      <c r="F1353" s="178" t="n"/>
      <c r="G1353" s="179" t="n"/>
      <c r="J1353" s="181" t="n"/>
      <c r="K1353" s="178" t="n"/>
      <c r="L1353" s="178" t="n"/>
      <c r="M1353" s="178" t="n"/>
      <c r="N1353" s="178" t="n"/>
      <c r="O1353" s="179" t="n"/>
    </row>
    <row r="1354" ht="18.75" customHeight="1">
      <c r="B1354" s="177" t="inlineStr">
        <is>
          <t>BASE DO LIVRO</t>
        </is>
      </c>
      <c r="C1354" s="178" t="n"/>
      <c r="D1354" s="179" t="n"/>
      <c r="E1354" s="181" t="inlineStr">
        <is>
          <t>Nenhuma</t>
        </is>
      </c>
      <c r="F1354" s="178" t="n"/>
      <c r="G1354" s="179" t="n"/>
      <c r="J1354" s="177" t="inlineStr">
        <is>
          <t>BASE DO LIVRO</t>
        </is>
      </c>
      <c r="K1354" s="178" t="n"/>
      <c r="L1354" s="179" t="n"/>
      <c r="M1354" s="181" t="inlineStr">
        <is>
          <t>Nenhuma</t>
        </is>
      </c>
      <c r="N1354" s="178" t="n"/>
      <c r="O1354" s="179" t="n"/>
    </row>
    <row r="1355" ht="18.75" customHeight="1">
      <c r="B1355" s="177" t="inlineStr">
        <is>
          <t>FAMÍLIA</t>
        </is>
      </c>
      <c r="C1355" s="178" t="n"/>
      <c r="D1355" s="179" t="n"/>
      <c r="E1355" s="181" t="n"/>
      <c r="F1355" s="178" t="n"/>
      <c r="G1355" s="179" t="n"/>
      <c r="J1355" s="177" t="inlineStr">
        <is>
          <t>FAMÍLIA</t>
        </is>
      </c>
      <c r="K1355" s="178" t="n"/>
      <c r="L1355" s="179" t="n"/>
      <c r="M1355" s="181" t="n"/>
      <c r="N1355" s="178" t="n"/>
      <c r="O1355" s="179" t="n"/>
    </row>
    <row r="1356" ht="18.75" customHeight="1">
      <c r="B1356" s="177" t="inlineStr">
        <is>
          <t>PESO</t>
        </is>
      </c>
      <c r="C1356" s="178" t="n"/>
      <c r="D1356" s="179" t="n"/>
      <c r="E1356" s="181" t="n"/>
      <c r="F1356" s="178" t="n"/>
      <c r="G1356" s="179" t="n"/>
      <c r="J1356" s="177" t="inlineStr">
        <is>
          <t>PESO</t>
        </is>
      </c>
      <c r="K1356" s="178" t="n"/>
      <c r="L1356" s="179" t="n"/>
      <c r="M1356" s="181" t="n"/>
      <c r="N1356" s="178" t="n"/>
      <c r="O1356" s="179" t="n"/>
    </row>
    <row r="1357" ht="18.75" customHeight="1">
      <c r="B1357" s="177" t="inlineStr">
        <is>
          <t>EXIGE TR</t>
        </is>
      </c>
      <c r="C1357" s="178" t="n"/>
      <c r="D1357" s="179" t="n"/>
      <c r="E1357" s="181" t="n"/>
      <c r="F1357" s="178" t="n"/>
      <c r="G1357" s="179" t="n"/>
      <c r="J1357" s="177" t="inlineStr">
        <is>
          <t>EXIGE TR</t>
        </is>
      </c>
      <c r="K1357" s="178" t="n"/>
      <c r="L1357" s="179" t="n"/>
      <c r="M1357" s="181" t="n"/>
      <c r="N1357" s="178" t="n"/>
      <c r="O1357" s="179" t="n"/>
    </row>
    <row r="1358" ht="18.75" customHeight="1"/>
    <row r="1359" ht="18.75" customHeight="1">
      <c r="B1359" s="177" t="inlineStr">
        <is>
          <t>REQUISITOS E REPETIÇÃO</t>
        </is>
      </c>
      <c r="C1359" s="178" t="n"/>
      <c r="D1359" s="178" t="n"/>
      <c r="E1359" s="178" t="n"/>
      <c r="F1359" s="178" t="n"/>
      <c r="G1359" s="179" t="n"/>
      <c r="J1359" s="177" t="inlineStr">
        <is>
          <t>REQUISITOS E REPETIÇÃO</t>
        </is>
      </c>
      <c r="K1359" s="178" t="n"/>
      <c r="L1359" s="178" t="n"/>
      <c r="M1359" s="178" t="n"/>
      <c r="N1359" s="178" t="n"/>
      <c r="O1359" s="179" t="n"/>
    </row>
    <row r="1360" ht="18.75" customHeight="1">
      <c r="B1360" s="183" t="n"/>
      <c r="C1360" s="184" t="n"/>
      <c r="D1360" s="184" t="n"/>
      <c r="E1360" s="184" t="n"/>
      <c r="F1360" s="184" t="n"/>
      <c r="G1360" s="185" t="n"/>
      <c r="J1360" s="183" t="n"/>
      <c r="K1360" s="184" t="n"/>
      <c r="L1360" s="184" t="n"/>
      <c r="M1360" s="184" t="n"/>
      <c r="N1360" s="184" t="n"/>
      <c r="O1360" s="185" t="n"/>
    </row>
    <row r="1361" ht="18.75" customHeight="1">
      <c r="B1361" s="186" t="n"/>
      <c r="G1361" s="187" t="n"/>
      <c r="J1361" s="186" t="n"/>
      <c r="O1361" s="187" t="n"/>
    </row>
    <row r="1362" ht="18.75" customHeight="1">
      <c r="B1362" s="186" t="n"/>
      <c r="G1362" s="187" t="n"/>
      <c r="J1362" s="186" t="n"/>
      <c r="O1362" s="187" t="n"/>
    </row>
    <row r="1363" ht="18.75" customHeight="1">
      <c r="B1363" s="188" t="n"/>
      <c r="C1363" s="189" t="n"/>
      <c r="D1363" s="189" t="n"/>
      <c r="E1363" s="189" t="n"/>
      <c r="F1363" s="189" t="n"/>
      <c r="G1363" s="190" t="n"/>
      <c r="J1363" s="188" t="n"/>
      <c r="K1363" s="189" t="n"/>
      <c r="L1363" s="189" t="n"/>
      <c r="M1363" s="189" t="n"/>
      <c r="N1363" s="189" t="n"/>
      <c r="O1363" s="190" t="n"/>
    </row>
    <row r="1364" ht="18.75" customHeight="1"/>
    <row r="1365" ht="18.75" customHeight="1">
      <c r="B1365" s="177" t="inlineStr">
        <is>
          <t>EFEITO</t>
        </is>
      </c>
      <c r="C1365" s="178" t="n"/>
      <c r="D1365" s="178" t="n"/>
      <c r="E1365" s="178" t="n"/>
      <c r="F1365" s="178" t="n"/>
      <c r="G1365" s="179" t="n"/>
      <c r="J1365" s="177" t="inlineStr">
        <is>
          <t>EFEITO</t>
        </is>
      </c>
      <c r="K1365" s="178" t="n"/>
      <c r="L1365" s="178" t="n"/>
      <c r="M1365" s="178" t="n"/>
      <c r="N1365" s="178" t="n"/>
      <c r="O1365" s="179" t="n"/>
    </row>
    <row r="1366" ht="18.75" customHeight="1">
      <c r="B1366" s="183" t="n"/>
      <c r="C1366" s="184" t="n"/>
      <c r="D1366" s="184" t="n"/>
      <c r="E1366" s="184" t="n"/>
      <c r="F1366" s="184" t="n"/>
      <c r="G1366" s="185" t="n"/>
      <c r="J1366" s="183" t="n"/>
      <c r="K1366" s="184" t="n"/>
      <c r="L1366" s="184" t="n"/>
      <c r="M1366" s="184" t="n"/>
      <c r="N1366" s="184" t="n"/>
      <c r="O1366" s="185" t="n"/>
    </row>
    <row r="1367" ht="18.75" customHeight="1">
      <c r="B1367" s="186" t="n"/>
      <c r="G1367" s="187" t="n"/>
      <c r="J1367" s="186" t="n"/>
      <c r="O1367" s="187" t="n"/>
    </row>
    <row r="1368" ht="18.75" customHeight="1">
      <c r="B1368" s="186" t="n"/>
      <c r="G1368" s="187" t="n"/>
      <c r="J1368" s="186" t="n"/>
      <c r="O1368" s="187" t="n"/>
    </row>
    <row r="1369" ht="18.75" customHeight="1">
      <c r="B1369" s="186" t="n"/>
      <c r="G1369" s="187" t="n"/>
      <c r="J1369" s="186" t="n"/>
      <c r="O1369" s="187" t="n"/>
    </row>
    <row r="1370" ht="18.75" customHeight="1">
      <c r="B1370" s="188" t="n"/>
      <c r="C1370" s="189" t="n"/>
      <c r="D1370" s="189" t="n"/>
      <c r="E1370" s="189" t="n"/>
      <c r="F1370" s="189" t="n"/>
      <c r="G1370" s="190" t="n"/>
      <c r="J1370" s="188" t="n"/>
      <c r="K1370" s="189" t="n"/>
      <c r="L1370" s="189" t="n"/>
      <c r="M1370" s="189" t="n"/>
      <c r="N1370" s="189" t="n"/>
      <c r="O1370" s="190" t="n"/>
    </row>
    <row r="1371" ht="18.75" customHeight="1"/>
    <row r="1372" ht="18.75" customHeight="1">
      <c r="B1372" s="175">
        <f>IF('DADOS_MELHORIAS'!$M$28="","","⚠ "&amp;'DADOS_MELHORIAS'!$M$28)</f>
        <v/>
      </c>
      <c r="J1372" s="175">
        <f>IF('DADOS_MELHORIAS'!$M$29="","","⚠ "&amp;'DADOS_MELHORIAS'!$M$29)</f>
        <v/>
      </c>
    </row>
    <row r="1373" ht="18.75" customHeight="1"/>
    <row r="1374" ht="18.75" customHeight="1"/>
    <row r="1375" ht="18.75" customHeight="1">
      <c r="B1375" s="176" t="inlineStr">
        <is>
          <t>MELHORIA · 29</t>
        </is>
      </c>
      <c r="J1375" s="176" t="inlineStr">
        <is>
          <t>MELHORIA · 30</t>
        </is>
      </c>
    </row>
    <row r="1376" ht="18.75" customHeight="1">
      <c r="B1376" s="177" t="inlineStr">
        <is>
          <t>TIPO</t>
        </is>
      </c>
      <c r="C1376" s="178" t="n"/>
      <c r="D1376" s="178" t="n"/>
      <c r="E1376" s="179" t="n"/>
      <c r="F1376" s="177" t="inlineStr">
        <is>
          <t>MESTRE VIU</t>
        </is>
      </c>
      <c r="G1376" s="179" t="n"/>
      <c r="J1376" s="177" t="inlineStr">
        <is>
          <t>TIPO</t>
        </is>
      </c>
      <c r="K1376" s="178" t="n"/>
      <c r="L1376" s="178" t="n"/>
      <c r="M1376" s="179" t="n"/>
      <c r="N1376" s="177" t="inlineStr">
        <is>
          <t>MESTRE VIU</t>
        </is>
      </c>
      <c r="O1376" s="179" t="n"/>
    </row>
    <row r="1377" ht="18.75" customHeight="1">
      <c r="B1377" s="181" t="inlineStr">
        <is>
          <t>Melhoria</t>
        </is>
      </c>
      <c r="C1377" s="178" t="n"/>
      <c r="D1377" s="178" t="n"/>
      <c r="E1377" s="179" t="n"/>
      <c r="F1377" s="180" t="b">
        <v>0</v>
      </c>
      <c r="G1377" s="179" t="n"/>
      <c r="J1377" s="181" t="inlineStr">
        <is>
          <t>Melhoria</t>
        </is>
      </c>
      <c r="K1377" s="178" t="n"/>
      <c r="L1377" s="178" t="n"/>
      <c r="M1377" s="179" t="n"/>
      <c r="N1377" s="180" t="b">
        <v>0</v>
      </c>
      <c r="O1377" s="179" t="n"/>
    </row>
    <row r="1378" ht="18.75" customHeight="1">
      <c r="B1378" s="177" t="inlineStr">
        <is>
          <t>NOME</t>
        </is>
      </c>
      <c r="C1378" s="178" t="n"/>
      <c r="D1378" s="178" t="n"/>
      <c r="E1378" s="178" t="n"/>
      <c r="F1378" s="178" t="n"/>
      <c r="G1378" s="179" t="n"/>
      <c r="J1378" s="177" t="inlineStr">
        <is>
          <t>NOME</t>
        </is>
      </c>
      <c r="K1378" s="178" t="n"/>
      <c r="L1378" s="178" t="n"/>
      <c r="M1378" s="178" t="n"/>
      <c r="N1378" s="178" t="n"/>
      <c r="O1378" s="179" t="n"/>
    </row>
    <row r="1379" ht="18.75" customHeight="1">
      <c r="B1379" s="181" t="n"/>
      <c r="C1379" s="178" t="n"/>
      <c r="D1379" s="178" t="n"/>
      <c r="E1379" s="178" t="n"/>
      <c r="F1379" s="178" t="n"/>
      <c r="G1379" s="179" t="n"/>
      <c r="J1379" s="181" t="n"/>
      <c r="K1379" s="178" t="n"/>
      <c r="L1379" s="178" t="n"/>
      <c r="M1379" s="178" t="n"/>
      <c r="N1379" s="178" t="n"/>
      <c r="O1379" s="179" t="n"/>
    </row>
    <row r="1380" ht="18.75" customHeight="1">
      <c r="B1380" s="177" t="inlineStr">
        <is>
          <t>BASE DO LIVRO</t>
        </is>
      </c>
      <c r="C1380" s="178" t="n"/>
      <c r="D1380" s="179" t="n"/>
      <c r="E1380" s="181" t="inlineStr">
        <is>
          <t>Nenhuma</t>
        </is>
      </c>
      <c r="F1380" s="178" t="n"/>
      <c r="G1380" s="179" t="n"/>
      <c r="J1380" s="177" t="inlineStr">
        <is>
          <t>BASE DO LIVRO</t>
        </is>
      </c>
      <c r="K1380" s="178" t="n"/>
      <c r="L1380" s="179" t="n"/>
      <c r="M1380" s="181" t="inlineStr">
        <is>
          <t>Nenhuma</t>
        </is>
      </c>
      <c r="N1380" s="178" t="n"/>
      <c r="O1380" s="179" t="n"/>
    </row>
    <row r="1381" ht="18.75" customHeight="1">
      <c r="B1381" s="177" t="inlineStr">
        <is>
          <t>FAMÍLIA</t>
        </is>
      </c>
      <c r="C1381" s="178" t="n"/>
      <c r="D1381" s="179" t="n"/>
      <c r="E1381" s="181" t="n"/>
      <c r="F1381" s="178" t="n"/>
      <c r="G1381" s="179" t="n"/>
      <c r="J1381" s="177" t="inlineStr">
        <is>
          <t>FAMÍLIA</t>
        </is>
      </c>
      <c r="K1381" s="178" t="n"/>
      <c r="L1381" s="179" t="n"/>
      <c r="M1381" s="181" t="n"/>
      <c r="N1381" s="178" t="n"/>
      <c r="O1381" s="179" t="n"/>
    </row>
    <row r="1382" ht="18.75" customHeight="1">
      <c r="B1382" s="177" t="inlineStr">
        <is>
          <t>PESO</t>
        </is>
      </c>
      <c r="C1382" s="178" t="n"/>
      <c r="D1382" s="179" t="n"/>
      <c r="E1382" s="181" t="n"/>
      <c r="F1382" s="178" t="n"/>
      <c r="G1382" s="179" t="n"/>
      <c r="J1382" s="177" t="inlineStr">
        <is>
          <t>PESO</t>
        </is>
      </c>
      <c r="K1382" s="178" t="n"/>
      <c r="L1382" s="179" t="n"/>
      <c r="M1382" s="181" t="n"/>
      <c r="N1382" s="178" t="n"/>
      <c r="O1382" s="179" t="n"/>
    </row>
    <row r="1383" ht="18.75" customHeight="1">
      <c r="B1383" s="177" t="inlineStr">
        <is>
          <t>EXIGE TR</t>
        </is>
      </c>
      <c r="C1383" s="178" t="n"/>
      <c r="D1383" s="179" t="n"/>
      <c r="E1383" s="181" t="n"/>
      <c r="F1383" s="178" t="n"/>
      <c r="G1383" s="179" t="n"/>
      <c r="J1383" s="177" t="inlineStr">
        <is>
          <t>EXIGE TR</t>
        </is>
      </c>
      <c r="K1383" s="178" t="n"/>
      <c r="L1383" s="179" t="n"/>
      <c r="M1383" s="181" t="n"/>
      <c r="N1383" s="178" t="n"/>
      <c r="O1383" s="179" t="n"/>
    </row>
    <row r="1384" ht="18.75" customHeight="1"/>
    <row r="1385" ht="18.75" customHeight="1">
      <c r="B1385" s="177" t="inlineStr">
        <is>
          <t>REQUISITOS E REPETIÇÃO</t>
        </is>
      </c>
      <c r="C1385" s="178" t="n"/>
      <c r="D1385" s="178" t="n"/>
      <c r="E1385" s="178" t="n"/>
      <c r="F1385" s="178" t="n"/>
      <c r="G1385" s="179" t="n"/>
      <c r="J1385" s="177" t="inlineStr">
        <is>
          <t>REQUISITOS E REPETIÇÃO</t>
        </is>
      </c>
      <c r="K1385" s="178" t="n"/>
      <c r="L1385" s="178" t="n"/>
      <c r="M1385" s="178" t="n"/>
      <c r="N1385" s="178" t="n"/>
      <c r="O1385" s="179" t="n"/>
    </row>
    <row r="1386" ht="18.75" customHeight="1">
      <c r="B1386" s="183" t="n"/>
      <c r="C1386" s="184" t="n"/>
      <c r="D1386" s="184" t="n"/>
      <c r="E1386" s="184" t="n"/>
      <c r="F1386" s="184" t="n"/>
      <c r="G1386" s="185" t="n"/>
      <c r="J1386" s="183" t="n"/>
      <c r="K1386" s="184" t="n"/>
      <c r="L1386" s="184" t="n"/>
      <c r="M1386" s="184" t="n"/>
      <c r="N1386" s="184" t="n"/>
      <c r="O1386" s="185" t="n"/>
    </row>
    <row r="1387" ht="18.75" customHeight="1">
      <c r="B1387" s="186" t="n"/>
      <c r="G1387" s="187" t="n"/>
      <c r="J1387" s="186" t="n"/>
      <c r="O1387" s="187" t="n"/>
    </row>
    <row r="1388" ht="18.75" customHeight="1">
      <c r="B1388" s="186" t="n"/>
      <c r="G1388" s="187" t="n"/>
      <c r="J1388" s="186" t="n"/>
      <c r="O1388" s="187" t="n"/>
    </row>
    <row r="1389" ht="18.75" customHeight="1">
      <c r="B1389" s="188" t="n"/>
      <c r="C1389" s="189" t="n"/>
      <c r="D1389" s="189" t="n"/>
      <c r="E1389" s="189" t="n"/>
      <c r="F1389" s="189" t="n"/>
      <c r="G1389" s="190" t="n"/>
      <c r="J1389" s="188" t="n"/>
      <c r="K1389" s="189" t="n"/>
      <c r="L1389" s="189" t="n"/>
      <c r="M1389" s="189" t="n"/>
      <c r="N1389" s="189" t="n"/>
      <c r="O1389" s="190" t="n"/>
    </row>
    <row r="1390" ht="18.75" customHeight="1"/>
    <row r="1391" ht="18.75" customHeight="1">
      <c r="B1391" s="177" t="inlineStr">
        <is>
          <t>EFEITO</t>
        </is>
      </c>
      <c r="C1391" s="178" t="n"/>
      <c r="D1391" s="178" t="n"/>
      <c r="E1391" s="178" t="n"/>
      <c r="F1391" s="178" t="n"/>
      <c r="G1391" s="179" t="n"/>
      <c r="J1391" s="177" t="inlineStr">
        <is>
          <t>EFEITO</t>
        </is>
      </c>
      <c r="K1391" s="178" t="n"/>
      <c r="L1391" s="178" t="n"/>
      <c r="M1391" s="178" t="n"/>
      <c r="N1391" s="178" t="n"/>
      <c r="O1391" s="179" t="n"/>
    </row>
    <row r="1392" ht="18.75" customHeight="1">
      <c r="B1392" s="183" t="n"/>
      <c r="C1392" s="184" t="n"/>
      <c r="D1392" s="184" t="n"/>
      <c r="E1392" s="184" t="n"/>
      <c r="F1392" s="184" t="n"/>
      <c r="G1392" s="185" t="n"/>
      <c r="J1392" s="183" t="n"/>
      <c r="K1392" s="184" t="n"/>
      <c r="L1392" s="184" t="n"/>
      <c r="M1392" s="184" t="n"/>
      <c r="N1392" s="184" t="n"/>
      <c r="O1392" s="185" t="n"/>
    </row>
    <row r="1393" ht="18.75" customHeight="1">
      <c r="B1393" s="186" t="n"/>
      <c r="G1393" s="187" t="n"/>
      <c r="J1393" s="186" t="n"/>
      <c r="O1393" s="187" t="n"/>
    </row>
    <row r="1394" ht="18.75" customHeight="1">
      <c r="B1394" s="186" t="n"/>
      <c r="G1394" s="187" t="n"/>
      <c r="J1394" s="186" t="n"/>
      <c r="O1394" s="187" t="n"/>
    </row>
    <row r="1395" ht="18.75" customHeight="1">
      <c r="B1395" s="186" t="n"/>
      <c r="G1395" s="187" t="n"/>
      <c r="J1395" s="186" t="n"/>
      <c r="O1395" s="187" t="n"/>
    </row>
    <row r="1396" ht="18.75" customHeight="1">
      <c r="B1396" s="188" t="n"/>
      <c r="C1396" s="189" t="n"/>
      <c r="D1396" s="189" t="n"/>
      <c r="E1396" s="189" t="n"/>
      <c r="F1396" s="189" t="n"/>
      <c r="G1396" s="190" t="n"/>
      <c r="J1396" s="188" t="n"/>
      <c r="K1396" s="189" t="n"/>
      <c r="L1396" s="189" t="n"/>
      <c r="M1396" s="189" t="n"/>
      <c r="N1396" s="189" t="n"/>
      <c r="O1396" s="190" t="n"/>
    </row>
    <row r="1397" ht="18.75" customHeight="1"/>
    <row r="1398" ht="18.75" customHeight="1">
      <c r="B1398" s="175">
        <f>IF('DADOS_MELHORIAS'!$M$30="","","⚠ "&amp;'DADOS_MELHORIAS'!$M$30)</f>
        <v/>
      </c>
      <c r="J1398" s="175">
        <f>IF('DADOS_MELHORIAS'!$M$31="","","⚠ "&amp;'DADOS_MELHORIAS'!$M$31)</f>
        <v/>
      </c>
    </row>
    <row r="1399" ht="18.75" customHeight="1"/>
    <row r="1402" ht="18.75" customHeight="1">
      <c r="B1402" s="176" t="inlineStr">
        <is>
          <t>RESTRIÇÕES CUSTOM</t>
        </is>
      </c>
    </row>
    <row r="1403" ht="18.75" customHeight="1"/>
    <row r="1404" ht="18.75" customHeight="1">
      <c r="B1404" s="176" t="inlineStr">
        <is>
          <t>RESTRIÇÃO · 1</t>
        </is>
      </c>
      <c r="J1404" s="176" t="inlineStr">
        <is>
          <t>RESTRIÇÃO · 2</t>
        </is>
      </c>
    </row>
    <row r="1405" ht="18.75" customHeight="1">
      <c r="B1405" s="177" t="inlineStr">
        <is>
          <t>TIPO</t>
        </is>
      </c>
      <c r="C1405" s="178" t="n"/>
      <c r="D1405" s="178" t="n"/>
      <c r="E1405" s="179" t="n"/>
      <c r="F1405" s="177" t="inlineStr">
        <is>
          <t>MESTRE VIU</t>
        </is>
      </c>
      <c r="G1405" s="179" t="n"/>
      <c r="J1405" s="177" t="inlineStr">
        <is>
          <t>TIPO</t>
        </is>
      </c>
      <c r="K1405" s="178" t="n"/>
      <c r="L1405" s="178" t="n"/>
      <c r="M1405" s="179" t="n"/>
      <c r="N1405" s="177" t="inlineStr">
        <is>
          <t>MESTRE VIU</t>
        </is>
      </c>
      <c r="O1405" s="179" t="n"/>
    </row>
    <row r="1406" ht="18.75" customHeight="1">
      <c r="B1406" s="181" t="inlineStr">
        <is>
          <t>Restrição</t>
        </is>
      </c>
      <c r="C1406" s="178" t="n"/>
      <c r="D1406" s="178" t="n"/>
      <c r="E1406" s="179" t="n"/>
      <c r="F1406" s="180" t="b">
        <v>0</v>
      </c>
      <c r="G1406" s="179" t="n"/>
      <c r="J1406" s="181" t="inlineStr">
        <is>
          <t>Restrição</t>
        </is>
      </c>
      <c r="K1406" s="178" t="n"/>
      <c r="L1406" s="178" t="n"/>
      <c r="M1406" s="179" t="n"/>
      <c r="N1406" s="180" t="b">
        <v>0</v>
      </c>
      <c r="O1406" s="179" t="n"/>
    </row>
    <row r="1407" ht="18.75" customHeight="1">
      <c r="B1407" s="177" t="inlineStr">
        <is>
          <t>NOME</t>
        </is>
      </c>
      <c r="C1407" s="178" t="n"/>
      <c r="D1407" s="178" t="n"/>
      <c r="E1407" s="178" t="n"/>
      <c r="F1407" s="178" t="n"/>
      <c r="G1407" s="179" t="n"/>
      <c r="J1407" s="177" t="inlineStr">
        <is>
          <t>NOME</t>
        </is>
      </c>
      <c r="K1407" s="178" t="n"/>
      <c r="L1407" s="178" t="n"/>
      <c r="M1407" s="178" t="n"/>
      <c r="N1407" s="178" t="n"/>
      <c r="O1407" s="179" t="n"/>
    </row>
    <row r="1408" ht="18.75" customHeight="1">
      <c r="B1408" s="181" t="n"/>
      <c r="C1408" s="178" t="n"/>
      <c r="D1408" s="178" t="n"/>
      <c r="E1408" s="178" t="n"/>
      <c r="F1408" s="178" t="n"/>
      <c r="G1408" s="179" t="n"/>
      <c r="J1408" s="181" t="n"/>
      <c r="K1408" s="178" t="n"/>
      <c r="L1408" s="178" t="n"/>
      <c r="M1408" s="178" t="n"/>
      <c r="N1408" s="178" t="n"/>
      <c r="O1408" s="179" t="n"/>
    </row>
    <row r="1409" ht="18.75" customHeight="1">
      <c r="B1409" s="177" t="inlineStr">
        <is>
          <t>BASE DO LIVRO</t>
        </is>
      </c>
      <c r="C1409" s="178" t="n"/>
      <c r="D1409" s="179" t="n"/>
      <c r="E1409" s="181" t="inlineStr">
        <is>
          <t>Nenhuma</t>
        </is>
      </c>
      <c r="F1409" s="178" t="n"/>
      <c r="G1409" s="179" t="n"/>
      <c r="J1409" s="177" t="inlineStr">
        <is>
          <t>BASE DO LIVRO</t>
        </is>
      </c>
      <c r="K1409" s="178" t="n"/>
      <c r="L1409" s="179" t="n"/>
      <c r="M1409" s="181" t="inlineStr">
        <is>
          <t>Nenhuma</t>
        </is>
      </c>
      <c r="N1409" s="178" t="n"/>
      <c r="O1409" s="179" t="n"/>
    </row>
    <row r="1410" ht="18.75" customHeight="1">
      <c r="B1410" s="177" t="inlineStr">
        <is>
          <t>DEVOLUÇÃO</t>
        </is>
      </c>
      <c r="C1410" s="178" t="n"/>
      <c r="D1410" s="179" t="n"/>
      <c r="E1410" s="181" t="n"/>
      <c r="F1410" s="178" t="n"/>
      <c r="G1410" s="179" t="n"/>
      <c r="J1410" s="177" t="inlineStr">
        <is>
          <t>DEVOLUÇÃO</t>
        </is>
      </c>
      <c r="K1410" s="178" t="n"/>
      <c r="L1410" s="179" t="n"/>
      <c r="M1410" s="181" t="n"/>
      <c r="N1410" s="178" t="n"/>
      <c r="O1410" s="179" t="n"/>
    </row>
    <row r="1411" ht="18.75" customHeight="1">
      <c r="B1411" s="177" t="inlineStr">
        <is>
          <t>FREQUÊNCIA</t>
        </is>
      </c>
      <c r="C1411" s="178" t="n"/>
      <c r="D1411" s="179" t="n"/>
      <c r="E1411" s="181" t="n"/>
      <c r="F1411" s="178" t="n"/>
      <c r="G1411" s="179" t="n"/>
      <c r="J1411" s="177" t="inlineStr">
        <is>
          <t>FREQUÊNCIA</t>
        </is>
      </c>
      <c r="K1411" s="178" t="n"/>
      <c r="L1411" s="179" t="n"/>
      <c r="M1411" s="181" t="n"/>
      <c r="N1411" s="178" t="n"/>
      <c r="O1411" s="179" t="n"/>
    </row>
    <row r="1412" ht="18.75" customHeight="1"/>
    <row r="1413" ht="18.75" customHeight="1">
      <c r="B1413" s="177" t="inlineStr">
        <is>
          <t>EFEITO E REQUISITOS</t>
        </is>
      </c>
      <c r="C1413" s="178" t="n"/>
      <c r="D1413" s="178" t="n"/>
      <c r="E1413" s="178" t="n"/>
      <c r="F1413" s="178" t="n"/>
      <c r="G1413" s="179" t="n"/>
      <c r="J1413" s="177" t="inlineStr">
        <is>
          <t>EFEITO E REQUISITOS</t>
        </is>
      </c>
      <c r="K1413" s="178" t="n"/>
      <c r="L1413" s="178" t="n"/>
      <c r="M1413" s="178" t="n"/>
      <c r="N1413" s="178" t="n"/>
      <c r="O1413" s="179" t="n"/>
    </row>
    <row r="1414" ht="18.75" customHeight="1">
      <c r="B1414" s="183" t="n"/>
      <c r="C1414" s="184" t="n"/>
      <c r="D1414" s="184" t="n"/>
      <c r="E1414" s="184" t="n"/>
      <c r="F1414" s="184" t="n"/>
      <c r="G1414" s="185" t="n"/>
      <c r="J1414" s="183" t="n"/>
      <c r="K1414" s="184" t="n"/>
      <c r="L1414" s="184" t="n"/>
      <c r="M1414" s="184" t="n"/>
      <c r="N1414" s="184" t="n"/>
      <c r="O1414" s="185" t="n"/>
    </row>
    <row r="1415" ht="18.75" customHeight="1">
      <c r="B1415" s="186" t="n"/>
      <c r="G1415" s="187" t="n"/>
      <c r="J1415" s="186" t="n"/>
      <c r="O1415" s="187" t="n"/>
    </row>
    <row r="1416" ht="18.75" customHeight="1">
      <c r="B1416" s="186" t="n"/>
      <c r="G1416" s="187" t="n"/>
      <c r="J1416" s="186" t="n"/>
      <c r="O1416" s="187" t="n"/>
    </row>
    <row r="1417" ht="18.75" customHeight="1">
      <c r="B1417" s="186" t="n"/>
      <c r="G1417" s="187" t="n"/>
      <c r="J1417" s="186" t="n"/>
      <c r="O1417" s="187" t="n"/>
    </row>
    <row r="1418" ht="18.75" customHeight="1">
      <c r="B1418" s="186" t="n"/>
      <c r="G1418" s="187" t="n"/>
      <c r="J1418" s="186" t="n"/>
      <c r="O1418" s="187" t="n"/>
    </row>
    <row r="1419" ht="18.75" customHeight="1">
      <c r="B1419" s="186" t="n"/>
      <c r="G1419" s="187" t="n"/>
      <c r="J1419" s="186" t="n"/>
      <c r="O1419" s="187" t="n"/>
    </row>
    <row r="1420" ht="18.75" customHeight="1">
      <c r="B1420" s="188" t="n"/>
      <c r="C1420" s="189" t="n"/>
      <c r="D1420" s="189" t="n"/>
      <c r="E1420" s="189" t="n"/>
      <c r="F1420" s="189" t="n"/>
      <c r="G1420" s="190" t="n"/>
      <c r="J1420" s="188" t="n"/>
      <c r="K1420" s="189" t="n"/>
      <c r="L1420" s="189" t="n"/>
      <c r="M1420" s="189" t="n"/>
      <c r="N1420" s="189" t="n"/>
      <c r="O1420" s="190" t="n"/>
    </row>
    <row r="1421" ht="18.75" customHeight="1"/>
    <row r="1422" ht="18.75" customHeight="1">
      <c r="B1422" s="175">
        <f>IF('DADOS_RESTRICOES'!$K$2="","","⚠ "&amp;'DADOS_RESTRICOES'!$K$2)</f>
        <v/>
      </c>
      <c r="J1422" s="175">
        <f>IF('DADOS_RESTRICOES'!$K$3="","","⚠ "&amp;'DADOS_RESTRICOES'!$K$3)</f>
        <v/>
      </c>
    </row>
    <row r="1423" ht="18.75" customHeight="1"/>
    <row r="1424" ht="18.75" customHeight="1"/>
    <row r="1425" ht="18.75" customHeight="1"/>
    <row r="1426" ht="18.75" customHeight="1">
      <c r="B1426" s="176" t="inlineStr">
        <is>
          <t>RESTRIÇÃO · 3</t>
        </is>
      </c>
      <c r="J1426" s="176" t="inlineStr">
        <is>
          <t>RESTRIÇÃO · 4</t>
        </is>
      </c>
    </row>
    <row r="1427" ht="18.75" customHeight="1">
      <c r="B1427" s="177" t="inlineStr">
        <is>
          <t>TIPO</t>
        </is>
      </c>
      <c r="C1427" s="178" t="n"/>
      <c r="D1427" s="178" t="n"/>
      <c r="E1427" s="179" t="n"/>
      <c r="F1427" s="177" t="inlineStr">
        <is>
          <t>MESTRE VIU</t>
        </is>
      </c>
      <c r="G1427" s="179" t="n"/>
      <c r="J1427" s="177" t="inlineStr">
        <is>
          <t>TIPO</t>
        </is>
      </c>
      <c r="K1427" s="178" t="n"/>
      <c r="L1427" s="178" t="n"/>
      <c r="M1427" s="179" t="n"/>
      <c r="N1427" s="177" t="inlineStr">
        <is>
          <t>MESTRE VIU</t>
        </is>
      </c>
      <c r="O1427" s="179" t="n"/>
    </row>
    <row r="1428" ht="18.75" customHeight="1">
      <c r="B1428" s="181" t="inlineStr">
        <is>
          <t>Restrição</t>
        </is>
      </c>
      <c r="C1428" s="178" t="n"/>
      <c r="D1428" s="178" t="n"/>
      <c r="E1428" s="179" t="n"/>
      <c r="F1428" s="180" t="b">
        <v>0</v>
      </c>
      <c r="G1428" s="179" t="n"/>
      <c r="J1428" s="181" t="inlineStr">
        <is>
          <t>Restrição</t>
        </is>
      </c>
      <c r="K1428" s="178" t="n"/>
      <c r="L1428" s="178" t="n"/>
      <c r="M1428" s="179" t="n"/>
      <c r="N1428" s="180" t="b">
        <v>0</v>
      </c>
      <c r="O1428" s="179" t="n"/>
    </row>
    <row r="1429" ht="18.75" customHeight="1">
      <c r="B1429" s="177" t="inlineStr">
        <is>
          <t>NOME</t>
        </is>
      </c>
      <c r="C1429" s="178" t="n"/>
      <c r="D1429" s="178" t="n"/>
      <c r="E1429" s="178" t="n"/>
      <c r="F1429" s="178" t="n"/>
      <c r="G1429" s="179" t="n"/>
      <c r="J1429" s="177" t="inlineStr">
        <is>
          <t>NOME</t>
        </is>
      </c>
      <c r="K1429" s="178" t="n"/>
      <c r="L1429" s="178" t="n"/>
      <c r="M1429" s="178" t="n"/>
      <c r="N1429" s="178" t="n"/>
      <c r="O1429" s="179" t="n"/>
    </row>
    <row r="1430" ht="18.75" customHeight="1">
      <c r="B1430" s="181" t="n"/>
      <c r="C1430" s="178" t="n"/>
      <c r="D1430" s="178" t="n"/>
      <c r="E1430" s="178" t="n"/>
      <c r="F1430" s="178" t="n"/>
      <c r="G1430" s="179" t="n"/>
      <c r="J1430" s="181" t="n"/>
      <c r="K1430" s="178" t="n"/>
      <c r="L1430" s="178" t="n"/>
      <c r="M1430" s="178" t="n"/>
      <c r="N1430" s="178" t="n"/>
      <c r="O1430" s="179" t="n"/>
    </row>
    <row r="1431" ht="18.75" customHeight="1">
      <c r="B1431" s="177" t="inlineStr">
        <is>
          <t>BASE DO LIVRO</t>
        </is>
      </c>
      <c r="C1431" s="178" t="n"/>
      <c r="D1431" s="179" t="n"/>
      <c r="E1431" s="181" t="inlineStr">
        <is>
          <t>Nenhuma</t>
        </is>
      </c>
      <c r="F1431" s="178" t="n"/>
      <c r="G1431" s="179" t="n"/>
      <c r="J1431" s="177" t="inlineStr">
        <is>
          <t>BASE DO LIVRO</t>
        </is>
      </c>
      <c r="K1431" s="178" t="n"/>
      <c r="L1431" s="179" t="n"/>
      <c r="M1431" s="181" t="inlineStr">
        <is>
          <t>Nenhuma</t>
        </is>
      </c>
      <c r="N1431" s="178" t="n"/>
      <c r="O1431" s="179" t="n"/>
    </row>
    <row r="1432" ht="18.75" customHeight="1">
      <c r="B1432" s="177" t="inlineStr">
        <is>
          <t>DEVOLUÇÃO</t>
        </is>
      </c>
      <c r="C1432" s="178" t="n"/>
      <c r="D1432" s="179" t="n"/>
      <c r="E1432" s="181" t="n"/>
      <c r="F1432" s="178" t="n"/>
      <c r="G1432" s="179" t="n"/>
      <c r="J1432" s="177" t="inlineStr">
        <is>
          <t>DEVOLUÇÃO</t>
        </is>
      </c>
      <c r="K1432" s="178" t="n"/>
      <c r="L1432" s="179" t="n"/>
      <c r="M1432" s="181" t="n"/>
      <c r="N1432" s="178" t="n"/>
      <c r="O1432" s="179" t="n"/>
    </row>
    <row r="1433" ht="18.75" customHeight="1">
      <c r="B1433" s="177" t="inlineStr">
        <is>
          <t>FREQUÊNCIA</t>
        </is>
      </c>
      <c r="C1433" s="178" t="n"/>
      <c r="D1433" s="179" t="n"/>
      <c r="E1433" s="181" t="n"/>
      <c r="F1433" s="178" t="n"/>
      <c r="G1433" s="179" t="n"/>
      <c r="J1433" s="177" t="inlineStr">
        <is>
          <t>FREQUÊNCIA</t>
        </is>
      </c>
      <c r="K1433" s="178" t="n"/>
      <c r="L1433" s="179" t="n"/>
      <c r="M1433" s="181" t="n"/>
      <c r="N1433" s="178" t="n"/>
      <c r="O1433" s="179" t="n"/>
    </row>
    <row r="1434" ht="18.75" customHeight="1"/>
    <row r="1435" ht="18.75" customHeight="1">
      <c r="B1435" s="177" t="inlineStr">
        <is>
          <t>EFEITO E REQUISITOS</t>
        </is>
      </c>
      <c r="C1435" s="178" t="n"/>
      <c r="D1435" s="178" t="n"/>
      <c r="E1435" s="178" t="n"/>
      <c r="F1435" s="178" t="n"/>
      <c r="G1435" s="179" t="n"/>
      <c r="J1435" s="177" t="inlineStr">
        <is>
          <t>EFEITO E REQUISITOS</t>
        </is>
      </c>
      <c r="K1435" s="178" t="n"/>
      <c r="L1435" s="178" t="n"/>
      <c r="M1435" s="178" t="n"/>
      <c r="N1435" s="178" t="n"/>
      <c r="O1435" s="179" t="n"/>
    </row>
    <row r="1436" ht="18.75" customHeight="1">
      <c r="B1436" s="183" t="n"/>
      <c r="C1436" s="184" t="n"/>
      <c r="D1436" s="184" t="n"/>
      <c r="E1436" s="184" t="n"/>
      <c r="F1436" s="184" t="n"/>
      <c r="G1436" s="185" t="n"/>
      <c r="J1436" s="183" t="n"/>
      <c r="K1436" s="184" t="n"/>
      <c r="L1436" s="184" t="n"/>
      <c r="M1436" s="184" t="n"/>
      <c r="N1436" s="184" t="n"/>
      <c r="O1436" s="185" t="n"/>
    </row>
    <row r="1437" ht="18.75" customHeight="1">
      <c r="B1437" s="186" t="n"/>
      <c r="G1437" s="187" t="n"/>
      <c r="J1437" s="186" t="n"/>
      <c r="O1437" s="187" t="n"/>
    </row>
    <row r="1438" ht="18.75" customHeight="1">
      <c r="B1438" s="186" t="n"/>
      <c r="G1438" s="187" t="n"/>
      <c r="J1438" s="186" t="n"/>
      <c r="O1438" s="187" t="n"/>
    </row>
    <row r="1439" ht="18.75" customHeight="1">
      <c r="B1439" s="186" t="n"/>
      <c r="G1439" s="187" t="n"/>
      <c r="J1439" s="186" t="n"/>
      <c r="O1439" s="187" t="n"/>
    </row>
    <row r="1440" ht="18.75" customHeight="1">
      <c r="B1440" s="186" t="n"/>
      <c r="G1440" s="187" t="n"/>
      <c r="J1440" s="186" t="n"/>
      <c r="O1440" s="187" t="n"/>
    </row>
    <row r="1441" ht="18.75" customHeight="1">
      <c r="B1441" s="186" t="n"/>
      <c r="G1441" s="187" t="n"/>
      <c r="J1441" s="186" t="n"/>
      <c r="O1441" s="187" t="n"/>
    </row>
    <row r="1442" ht="18.75" customHeight="1">
      <c r="B1442" s="188" t="n"/>
      <c r="C1442" s="189" t="n"/>
      <c r="D1442" s="189" t="n"/>
      <c r="E1442" s="189" t="n"/>
      <c r="F1442" s="189" t="n"/>
      <c r="G1442" s="190" t="n"/>
      <c r="J1442" s="188" t="n"/>
      <c r="K1442" s="189" t="n"/>
      <c r="L1442" s="189" t="n"/>
      <c r="M1442" s="189" t="n"/>
      <c r="N1442" s="189" t="n"/>
      <c r="O1442" s="190" t="n"/>
    </row>
    <row r="1443" ht="18.75" customHeight="1"/>
    <row r="1444" ht="18.75" customHeight="1">
      <c r="B1444" s="175">
        <f>IF('DADOS_RESTRICOES'!$K$4="","","⚠ "&amp;'DADOS_RESTRICOES'!$K$4)</f>
        <v/>
      </c>
      <c r="J1444" s="175">
        <f>IF('DADOS_RESTRICOES'!$K$5="","","⚠ "&amp;'DADOS_RESTRICOES'!$K$5)</f>
        <v/>
      </c>
    </row>
    <row r="1445" ht="18.75" customHeight="1"/>
    <row r="1446" ht="18.75" customHeight="1"/>
    <row r="1447" ht="18.75" customHeight="1"/>
    <row r="1448" ht="18.75" customHeight="1">
      <c r="B1448" s="176" t="inlineStr">
        <is>
          <t>RESTRIÇÃO · 5</t>
        </is>
      </c>
      <c r="J1448" s="176" t="inlineStr">
        <is>
          <t>RESTRIÇÃO · 6</t>
        </is>
      </c>
    </row>
    <row r="1449" ht="18.75" customHeight="1">
      <c r="B1449" s="177" t="inlineStr">
        <is>
          <t>TIPO</t>
        </is>
      </c>
      <c r="C1449" s="178" t="n"/>
      <c r="D1449" s="178" t="n"/>
      <c r="E1449" s="179" t="n"/>
      <c r="F1449" s="177" t="inlineStr">
        <is>
          <t>MESTRE VIU</t>
        </is>
      </c>
      <c r="G1449" s="179" t="n"/>
      <c r="J1449" s="177" t="inlineStr">
        <is>
          <t>TIPO</t>
        </is>
      </c>
      <c r="K1449" s="178" t="n"/>
      <c r="L1449" s="178" t="n"/>
      <c r="M1449" s="179" t="n"/>
      <c r="N1449" s="177" t="inlineStr">
        <is>
          <t>MESTRE VIU</t>
        </is>
      </c>
      <c r="O1449" s="179" t="n"/>
    </row>
    <row r="1450" ht="18.75" customHeight="1">
      <c r="B1450" s="181" t="inlineStr">
        <is>
          <t>Restrição</t>
        </is>
      </c>
      <c r="C1450" s="178" t="n"/>
      <c r="D1450" s="178" t="n"/>
      <c r="E1450" s="179" t="n"/>
      <c r="F1450" s="180" t="b">
        <v>0</v>
      </c>
      <c r="G1450" s="179" t="n"/>
      <c r="J1450" s="181" t="inlineStr">
        <is>
          <t>Restrição</t>
        </is>
      </c>
      <c r="K1450" s="178" t="n"/>
      <c r="L1450" s="178" t="n"/>
      <c r="M1450" s="179" t="n"/>
      <c r="N1450" s="180" t="b">
        <v>0</v>
      </c>
      <c r="O1450" s="179" t="n"/>
    </row>
    <row r="1451" ht="18.75" customHeight="1">
      <c r="B1451" s="177" t="inlineStr">
        <is>
          <t>NOME</t>
        </is>
      </c>
      <c r="C1451" s="178" t="n"/>
      <c r="D1451" s="178" t="n"/>
      <c r="E1451" s="178" t="n"/>
      <c r="F1451" s="178" t="n"/>
      <c r="G1451" s="179" t="n"/>
      <c r="J1451" s="177" t="inlineStr">
        <is>
          <t>NOME</t>
        </is>
      </c>
      <c r="K1451" s="178" t="n"/>
      <c r="L1451" s="178" t="n"/>
      <c r="M1451" s="178" t="n"/>
      <c r="N1451" s="178" t="n"/>
      <c r="O1451" s="179" t="n"/>
    </row>
    <row r="1452" ht="18.75" customHeight="1">
      <c r="B1452" s="181" t="n"/>
      <c r="C1452" s="178" t="n"/>
      <c r="D1452" s="178" t="n"/>
      <c r="E1452" s="178" t="n"/>
      <c r="F1452" s="178" t="n"/>
      <c r="G1452" s="179" t="n"/>
      <c r="J1452" s="181" t="n"/>
      <c r="K1452" s="178" t="n"/>
      <c r="L1452" s="178" t="n"/>
      <c r="M1452" s="178" t="n"/>
      <c r="N1452" s="178" t="n"/>
      <c r="O1452" s="179" t="n"/>
    </row>
    <row r="1453" ht="18.75" customHeight="1">
      <c r="B1453" s="177" t="inlineStr">
        <is>
          <t>BASE DO LIVRO</t>
        </is>
      </c>
      <c r="C1453" s="178" t="n"/>
      <c r="D1453" s="179" t="n"/>
      <c r="E1453" s="181" t="inlineStr">
        <is>
          <t>Nenhuma</t>
        </is>
      </c>
      <c r="F1453" s="178" t="n"/>
      <c r="G1453" s="179" t="n"/>
      <c r="J1453" s="177" t="inlineStr">
        <is>
          <t>BASE DO LIVRO</t>
        </is>
      </c>
      <c r="K1453" s="178" t="n"/>
      <c r="L1453" s="179" t="n"/>
      <c r="M1453" s="181" t="inlineStr">
        <is>
          <t>Nenhuma</t>
        </is>
      </c>
      <c r="N1453" s="178" t="n"/>
      <c r="O1453" s="179" t="n"/>
    </row>
    <row r="1454" ht="18.75" customHeight="1">
      <c r="B1454" s="177" t="inlineStr">
        <is>
          <t>DEVOLUÇÃO</t>
        </is>
      </c>
      <c r="C1454" s="178" t="n"/>
      <c r="D1454" s="179" t="n"/>
      <c r="E1454" s="181" t="n"/>
      <c r="F1454" s="178" t="n"/>
      <c r="G1454" s="179" t="n"/>
      <c r="J1454" s="177" t="inlineStr">
        <is>
          <t>DEVOLUÇÃO</t>
        </is>
      </c>
      <c r="K1454" s="178" t="n"/>
      <c r="L1454" s="179" t="n"/>
      <c r="M1454" s="181" t="n"/>
      <c r="N1454" s="178" t="n"/>
      <c r="O1454" s="179" t="n"/>
    </row>
    <row r="1455" ht="18.75" customHeight="1">
      <c r="B1455" s="177" t="inlineStr">
        <is>
          <t>FREQUÊNCIA</t>
        </is>
      </c>
      <c r="C1455" s="178" t="n"/>
      <c r="D1455" s="179" t="n"/>
      <c r="E1455" s="181" t="n"/>
      <c r="F1455" s="178" t="n"/>
      <c r="G1455" s="179" t="n"/>
      <c r="J1455" s="177" t="inlineStr">
        <is>
          <t>FREQUÊNCIA</t>
        </is>
      </c>
      <c r="K1455" s="178" t="n"/>
      <c r="L1455" s="179" t="n"/>
      <c r="M1455" s="181" t="n"/>
      <c r="N1455" s="178" t="n"/>
      <c r="O1455" s="179" t="n"/>
    </row>
    <row r="1456" ht="18.75" customHeight="1"/>
    <row r="1457" ht="18.75" customHeight="1">
      <c r="B1457" s="177" t="inlineStr">
        <is>
          <t>EFEITO E REQUISITOS</t>
        </is>
      </c>
      <c r="C1457" s="178" t="n"/>
      <c r="D1457" s="178" t="n"/>
      <c r="E1457" s="178" t="n"/>
      <c r="F1457" s="178" t="n"/>
      <c r="G1457" s="179" t="n"/>
      <c r="J1457" s="177" t="inlineStr">
        <is>
          <t>EFEITO E REQUISITOS</t>
        </is>
      </c>
      <c r="K1457" s="178" t="n"/>
      <c r="L1457" s="178" t="n"/>
      <c r="M1457" s="178" t="n"/>
      <c r="N1457" s="178" t="n"/>
      <c r="O1457" s="179" t="n"/>
    </row>
    <row r="1458" ht="18.75" customHeight="1">
      <c r="B1458" s="183" t="n"/>
      <c r="C1458" s="184" t="n"/>
      <c r="D1458" s="184" t="n"/>
      <c r="E1458" s="184" t="n"/>
      <c r="F1458" s="184" t="n"/>
      <c r="G1458" s="185" t="n"/>
      <c r="J1458" s="183" t="n"/>
      <c r="K1458" s="184" t="n"/>
      <c r="L1458" s="184" t="n"/>
      <c r="M1458" s="184" t="n"/>
      <c r="N1458" s="184" t="n"/>
      <c r="O1458" s="185" t="n"/>
    </row>
    <row r="1459" ht="18.75" customHeight="1">
      <c r="B1459" s="186" t="n"/>
      <c r="G1459" s="187" t="n"/>
      <c r="J1459" s="186" t="n"/>
      <c r="O1459" s="187" t="n"/>
    </row>
    <row r="1460" ht="18.75" customHeight="1">
      <c r="B1460" s="186" t="n"/>
      <c r="G1460" s="187" t="n"/>
      <c r="J1460" s="186" t="n"/>
      <c r="O1460" s="187" t="n"/>
    </row>
    <row r="1461" ht="18.75" customHeight="1">
      <c r="B1461" s="186" t="n"/>
      <c r="G1461" s="187" t="n"/>
      <c r="J1461" s="186" t="n"/>
      <c r="O1461" s="187" t="n"/>
    </row>
    <row r="1462" ht="18.75" customHeight="1">
      <c r="B1462" s="186" t="n"/>
      <c r="G1462" s="187" t="n"/>
      <c r="J1462" s="186" t="n"/>
      <c r="O1462" s="187" t="n"/>
    </row>
    <row r="1463" ht="18.75" customHeight="1">
      <c r="B1463" s="186" t="n"/>
      <c r="G1463" s="187" t="n"/>
      <c r="J1463" s="186" t="n"/>
      <c r="O1463" s="187" t="n"/>
    </row>
    <row r="1464" ht="18.75" customHeight="1">
      <c r="B1464" s="188" t="n"/>
      <c r="C1464" s="189" t="n"/>
      <c r="D1464" s="189" t="n"/>
      <c r="E1464" s="189" t="n"/>
      <c r="F1464" s="189" t="n"/>
      <c r="G1464" s="190" t="n"/>
      <c r="J1464" s="188" t="n"/>
      <c r="K1464" s="189" t="n"/>
      <c r="L1464" s="189" t="n"/>
      <c r="M1464" s="189" t="n"/>
      <c r="N1464" s="189" t="n"/>
      <c r="O1464" s="190" t="n"/>
    </row>
    <row r="1465" ht="18.75" customHeight="1"/>
    <row r="1466" ht="18.75" customHeight="1">
      <c r="B1466" s="175">
        <f>IF('DADOS_RESTRICOES'!$K$6="","","⚠ "&amp;'DADOS_RESTRICOES'!$K$6)</f>
        <v/>
      </c>
      <c r="J1466" s="175">
        <f>IF('DADOS_RESTRICOES'!$K$7="","","⚠ "&amp;'DADOS_RESTRICOES'!$K$7)</f>
        <v/>
      </c>
    </row>
    <row r="1467" ht="18.75" customHeight="1"/>
    <row r="1468" ht="18.75" customHeight="1"/>
    <row r="1469" ht="18.75" customHeight="1"/>
    <row r="1470" ht="18.75" customHeight="1">
      <c r="B1470" s="176" t="inlineStr">
        <is>
          <t>RESTRIÇÃO · 7</t>
        </is>
      </c>
      <c r="J1470" s="176" t="inlineStr">
        <is>
          <t>RESTRIÇÃO · 8</t>
        </is>
      </c>
    </row>
    <row r="1471" ht="18.75" customHeight="1">
      <c r="B1471" s="177" t="inlineStr">
        <is>
          <t>TIPO</t>
        </is>
      </c>
      <c r="C1471" s="178" t="n"/>
      <c r="D1471" s="178" t="n"/>
      <c r="E1471" s="179" t="n"/>
      <c r="F1471" s="177" t="inlineStr">
        <is>
          <t>MESTRE VIU</t>
        </is>
      </c>
      <c r="G1471" s="179" t="n"/>
      <c r="J1471" s="177" t="inlineStr">
        <is>
          <t>TIPO</t>
        </is>
      </c>
      <c r="K1471" s="178" t="n"/>
      <c r="L1471" s="178" t="n"/>
      <c r="M1471" s="179" t="n"/>
      <c r="N1471" s="177" t="inlineStr">
        <is>
          <t>MESTRE VIU</t>
        </is>
      </c>
      <c r="O1471" s="179" t="n"/>
    </row>
    <row r="1472" ht="18.75" customHeight="1">
      <c r="B1472" s="181" t="inlineStr">
        <is>
          <t>Restrição</t>
        </is>
      </c>
      <c r="C1472" s="178" t="n"/>
      <c r="D1472" s="178" t="n"/>
      <c r="E1472" s="179" t="n"/>
      <c r="F1472" s="180" t="b">
        <v>0</v>
      </c>
      <c r="G1472" s="179" t="n"/>
      <c r="J1472" s="181" t="inlineStr">
        <is>
          <t>Restrição</t>
        </is>
      </c>
      <c r="K1472" s="178" t="n"/>
      <c r="L1472" s="178" t="n"/>
      <c r="M1472" s="179" t="n"/>
      <c r="N1472" s="180" t="b">
        <v>0</v>
      </c>
      <c r="O1472" s="179" t="n"/>
    </row>
    <row r="1473" ht="18.75" customHeight="1">
      <c r="B1473" s="177" t="inlineStr">
        <is>
          <t>NOME</t>
        </is>
      </c>
      <c r="C1473" s="178" t="n"/>
      <c r="D1473" s="178" t="n"/>
      <c r="E1473" s="178" t="n"/>
      <c r="F1473" s="178" t="n"/>
      <c r="G1473" s="179" t="n"/>
      <c r="J1473" s="177" t="inlineStr">
        <is>
          <t>NOME</t>
        </is>
      </c>
      <c r="K1473" s="178" t="n"/>
      <c r="L1473" s="178" t="n"/>
      <c r="M1473" s="178" t="n"/>
      <c r="N1473" s="178" t="n"/>
      <c r="O1473" s="179" t="n"/>
    </row>
    <row r="1474" ht="18.75" customHeight="1">
      <c r="B1474" s="181" t="n"/>
      <c r="C1474" s="178" t="n"/>
      <c r="D1474" s="178" t="n"/>
      <c r="E1474" s="178" t="n"/>
      <c r="F1474" s="178" t="n"/>
      <c r="G1474" s="179" t="n"/>
      <c r="J1474" s="181" t="n"/>
      <c r="K1474" s="178" t="n"/>
      <c r="L1474" s="178" t="n"/>
      <c r="M1474" s="178" t="n"/>
      <c r="N1474" s="178" t="n"/>
      <c r="O1474" s="179" t="n"/>
    </row>
    <row r="1475" ht="18.75" customHeight="1">
      <c r="B1475" s="177" t="inlineStr">
        <is>
          <t>BASE DO LIVRO</t>
        </is>
      </c>
      <c r="C1475" s="178" t="n"/>
      <c r="D1475" s="179" t="n"/>
      <c r="E1475" s="181" t="inlineStr">
        <is>
          <t>Nenhuma</t>
        </is>
      </c>
      <c r="F1475" s="178" t="n"/>
      <c r="G1475" s="179" t="n"/>
      <c r="J1475" s="177" t="inlineStr">
        <is>
          <t>BASE DO LIVRO</t>
        </is>
      </c>
      <c r="K1475" s="178" t="n"/>
      <c r="L1475" s="179" t="n"/>
      <c r="M1475" s="181" t="inlineStr">
        <is>
          <t>Nenhuma</t>
        </is>
      </c>
      <c r="N1475" s="178" t="n"/>
      <c r="O1475" s="179" t="n"/>
    </row>
    <row r="1476" ht="18.75" customHeight="1">
      <c r="B1476" s="177" t="inlineStr">
        <is>
          <t>DEVOLUÇÃO</t>
        </is>
      </c>
      <c r="C1476" s="178" t="n"/>
      <c r="D1476" s="179" t="n"/>
      <c r="E1476" s="181" t="n"/>
      <c r="F1476" s="178" t="n"/>
      <c r="G1476" s="179" t="n"/>
      <c r="J1476" s="177" t="inlineStr">
        <is>
          <t>DEVOLUÇÃO</t>
        </is>
      </c>
      <c r="K1476" s="178" t="n"/>
      <c r="L1476" s="179" t="n"/>
      <c r="M1476" s="181" t="n"/>
      <c r="N1476" s="178" t="n"/>
      <c r="O1476" s="179" t="n"/>
    </row>
    <row r="1477" ht="18.75" customHeight="1">
      <c r="B1477" s="177" t="inlineStr">
        <is>
          <t>FREQUÊNCIA</t>
        </is>
      </c>
      <c r="C1477" s="178" t="n"/>
      <c r="D1477" s="179" t="n"/>
      <c r="E1477" s="181" t="n"/>
      <c r="F1477" s="178" t="n"/>
      <c r="G1477" s="179" t="n"/>
      <c r="J1477" s="177" t="inlineStr">
        <is>
          <t>FREQUÊNCIA</t>
        </is>
      </c>
      <c r="K1477" s="178" t="n"/>
      <c r="L1477" s="179" t="n"/>
      <c r="M1477" s="181" t="n"/>
      <c r="N1477" s="178" t="n"/>
      <c r="O1477" s="179" t="n"/>
    </row>
    <row r="1478" ht="18.75" customHeight="1"/>
    <row r="1479" ht="18.75" customHeight="1">
      <c r="B1479" s="177" t="inlineStr">
        <is>
          <t>EFEITO E REQUISITOS</t>
        </is>
      </c>
      <c r="C1479" s="178" t="n"/>
      <c r="D1479" s="178" t="n"/>
      <c r="E1479" s="178" t="n"/>
      <c r="F1479" s="178" t="n"/>
      <c r="G1479" s="179" t="n"/>
      <c r="J1479" s="177" t="inlineStr">
        <is>
          <t>EFEITO E REQUISITOS</t>
        </is>
      </c>
      <c r="K1479" s="178" t="n"/>
      <c r="L1479" s="178" t="n"/>
      <c r="M1479" s="178" t="n"/>
      <c r="N1479" s="178" t="n"/>
      <c r="O1479" s="179" t="n"/>
    </row>
    <row r="1480" ht="18.75" customHeight="1">
      <c r="B1480" s="183" t="n"/>
      <c r="C1480" s="184" t="n"/>
      <c r="D1480" s="184" t="n"/>
      <c r="E1480" s="184" t="n"/>
      <c r="F1480" s="184" t="n"/>
      <c r="G1480" s="185" t="n"/>
      <c r="J1480" s="183" t="n"/>
      <c r="K1480" s="184" t="n"/>
      <c r="L1480" s="184" t="n"/>
      <c r="M1480" s="184" t="n"/>
      <c r="N1480" s="184" t="n"/>
      <c r="O1480" s="185" t="n"/>
    </row>
    <row r="1481" ht="18.75" customHeight="1">
      <c r="B1481" s="186" t="n"/>
      <c r="G1481" s="187" t="n"/>
      <c r="J1481" s="186" t="n"/>
      <c r="O1481" s="187" t="n"/>
    </row>
    <row r="1482" ht="18.75" customHeight="1">
      <c r="B1482" s="186" t="n"/>
      <c r="G1482" s="187" t="n"/>
      <c r="J1482" s="186" t="n"/>
      <c r="O1482" s="187" t="n"/>
    </row>
    <row r="1483" ht="18.75" customHeight="1">
      <c r="B1483" s="186" t="n"/>
      <c r="G1483" s="187" t="n"/>
      <c r="J1483" s="186" t="n"/>
      <c r="O1483" s="187" t="n"/>
    </row>
    <row r="1484" ht="18.75" customHeight="1">
      <c r="B1484" s="186" t="n"/>
      <c r="G1484" s="187" t="n"/>
      <c r="J1484" s="186" t="n"/>
      <c r="O1484" s="187" t="n"/>
    </row>
    <row r="1485" ht="18.75" customHeight="1">
      <c r="B1485" s="186" t="n"/>
      <c r="G1485" s="187" t="n"/>
      <c r="J1485" s="186" t="n"/>
      <c r="O1485" s="187" t="n"/>
    </row>
    <row r="1486" ht="18.75" customHeight="1">
      <c r="B1486" s="188" t="n"/>
      <c r="C1486" s="189" t="n"/>
      <c r="D1486" s="189" t="n"/>
      <c r="E1486" s="189" t="n"/>
      <c r="F1486" s="189" t="n"/>
      <c r="G1486" s="190" t="n"/>
      <c r="J1486" s="188" t="n"/>
      <c r="K1486" s="189" t="n"/>
      <c r="L1486" s="189" t="n"/>
      <c r="M1486" s="189" t="n"/>
      <c r="N1486" s="189" t="n"/>
      <c r="O1486" s="190" t="n"/>
    </row>
    <row r="1487" ht="18.75" customHeight="1"/>
    <row r="1488" ht="18.75" customHeight="1">
      <c r="B1488" s="175">
        <f>IF('DADOS_RESTRICOES'!$K$8="","","⚠ "&amp;'DADOS_RESTRICOES'!$K$8)</f>
        <v/>
      </c>
      <c r="J1488" s="175">
        <f>IF('DADOS_RESTRICOES'!$K$9="","","⚠ "&amp;'DADOS_RESTRICOES'!$K$9)</f>
        <v/>
      </c>
    </row>
    <row r="1489" ht="18.75" customHeight="1"/>
    <row r="1490" ht="18.75" customHeight="1"/>
    <row r="1491" ht="18.75" customHeight="1"/>
    <row r="1492" ht="18.75" customHeight="1">
      <c r="B1492" s="176" t="inlineStr">
        <is>
          <t>RESTRIÇÃO · 9</t>
        </is>
      </c>
      <c r="J1492" s="176" t="inlineStr">
        <is>
          <t>RESTRIÇÃO · 10</t>
        </is>
      </c>
    </row>
    <row r="1493" ht="18.75" customHeight="1">
      <c r="B1493" s="177" t="inlineStr">
        <is>
          <t>TIPO</t>
        </is>
      </c>
      <c r="C1493" s="178" t="n"/>
      <c r="D1493" s="178" t="n"/>
      <c r="E1493" s="179" t="n"/>
      <c r="F1493" s="177" t="inlineStr">
        <is>
          <t>MESTRE VIU</t>
        </is>
      </c>
      <c r="G1493" s="179" t="n"/>
      <c r="J1493" s="177" t="inlineStr">
        <is>
          <t>TIPO</t>
        </is>
      </c>
      <c r="K1493" s="178" t="n"/>
      <c r="L1493" s="178" t="n"/>
      <c r="M1493" s="179" t="n"/>
      <c r="N1493" s="177" t="inlineStr">
        <is>
          <t>MESTRE VIU</t>
        </is>
      </c>
      <c r="O1493" s="179" t="n"/>
    </row>
    <row r="1494" ht="18.75" customHeight="1">
      <c r="B1494" s="181" t="inlineStr">
        <is>
          <t>Restrição</t>
        </is>
      </c>
      <c r="C1494" s="178" t="n"/>
      <c r="D1494" s="178" t="n"/>
      <c r="E1494" s="179" t="n"/>
      <c r="F1494" s="180" t="b">
        <v>0</v>
      </c>
      <c r="G1494" s="179" t="n"/>
      <c r="J1494" s="181" t="inlineStr">
        <is>
          <t>Restrição</t>
        </is>
      </c>
      <c r="K1494" s="178" t="n"/>
      <c r="L1494" s="178" t="n"/>
      <c r="M1494" s="179" t="n"/>
      <c r="N1494" s="180" t="b">
        <v>0</v>
      </c>
      <c r="O1494" s="179" t="n"/>
    </row>
    <row r="1495" ht="18.75" customHeight="1">
      <c r="B1495" s="177" t="inlineStr">
        <is>
          <t>NOME</t>
        </is>
      </c>
      <c r="C1495" s="178" t="n"/>
      <c r="D1495" s="178" t="n"/>
      <c r="E1495" s="178" t="n"/>
      <c r="F1495" s="178" t="n"/>
      <c r="G1495" s="179" t="n"/>
      <c r="J1495" s="177" t="inlineStr">
        <is>
          <t>NOME</t>
        </is>
      </c>
      <c r="K1495" s="178" t="n"/>
      <c r="L1495" s="178" t="n"/>
      <c r="M1495" s="178" t="n"/>
      <c r="N1495" s="178" t="n"/>
      <c r="O1495" s="179" t="n"/>
    </row>
    <row r="1496" ht="18.75" customHeight="1">
      <c r="B1496" s="181" t="n"/>
      <c r="C1496" s="178" t="n"/>
      <c r="D1496" s="178" t="n"/>
      <c r="E1496" s="178" t="n"/>
      <c r="F1496" s="178" t="n"/>
      <c r="G1496" s="179" t="n"/>
      <c r="J1496" s="181" t="n"/>
      <c r="K1496" s="178" t="n"/>
      <c r="L1496" s="178" t="n"/>
      <c r="M1496" s="178" t="n"/>
      <c r="N1496" s="178" t="n"/>
      <c r="O1496" s="179" t="n"/>
    </row>
    <row r="1497" ht="18.75" customHeight="1">
      <c r="B1497" s="177" t="inlineStr">
        <is>
          <t>BASE DO LIVRO</t>
        </is>
      </c>
      <c r="C1497" s="178" t="n"/>
      <c r="D1497" s="179" t="n"/>
      <c r="E1497" s="181" t="inlineStr">
        <is>
          <t>Nenhuma</t>
        </is>
      </c>
      <c r="F1497" s="178" t="n"/>
      <c r="G1497" s="179" t="n"/>
      <c r="J1497" s="177" t="inlineStr">
        <is>
          <t>BASE DO LIVRO</t>
        </is>
      </c>
      <c r="K1497" s="178" t="n"/>
      <c r="L1497" s="179" t="n"/>
      <c r="M1497" s="181" t="inlineStr">
        <is>
          <t>Nenhuma</t>
        </is>
      </c>
      <c r="N1497" s="178" t="n"/>
      <c r="O1497" s="179" t="n"/>
    </row>
    <row r="1498" ht="18.75" customHeight="1">
      <c r="B1498" s="177" t="inlineStr">
        <is>
          <t>DEVOLUÇÃO</t>
        </is>
      </c>
      <c r="C1498" s="178" t="n"/>
      <c r="D1498" s="179" t="n"/>
      <c r="E1498" s="181" t="n"/>
      <c r="F1498" s="178" t="n"/>
      <c r="G1498" s="179" t="n"/>
      <c r="J1498" s="177" t="inlineStr">
        <is>
          <t>DEVOLUÇÃO</t>
        </is>
      </c>
      <c r="K1498" s="178" t="n"/>
      <c r="L1498" s="179" t="n"/>
      <c r="M1498" s="181" t="n"/>
      <c r="N1498" s="178" t="n"/>
      <c r="O1498" s="179" t="n"/>
    </row>
    <row r="1499" ht="18.75" customHeight="1">
      <c r="B1499" s="177" t="inlineStr">
        <is>
          <t>FREQUÊNCIA</t>
        </is>
      </c>
      <c r="C1499" s="178" t="n"/>
      <c r="D1499" s="179" t="n"/>
      <c r="E1499" s="181" t="n"/>
      <c r="F1499" s="178" t="n"/>
      <c r="G1499" s="179" t="n"/>
      <c r="J1499" s="177" t="inlineStr">
        <is>
          <t>FREQUÊNCIA</t>
        </is>
      </c>
      <c r="K1499" s="178" t="n"/>
      <c r="L1499" s="179" t="n"/>
      <c r="M1499" s="181" t="n"/>
      <c r="N1499" s="178" t="n"/>
      <c r="O1499" s="179" t="n"/>
    </row>
    <row r="1500" ht="18.75" customHeight="1"/>
    <row r="1501" ht="18.75" customHeight="1">
      <c r="B1501" s="177" t="inlineStr">
        <is>
          <t>EFEITO E REQUISITOS</t>
        </is>
      </c>
      <c r="C1501" s="178" t="n"/>
      <c r="D1501" s="178" t="n"/>
      <c r="E1501" s="178" t="n"/>
      <c r="F1501" s="178" t="n"/>
      <c r="G1501" s="179" t="n"/>
      <c r="J1501" s="177" t="inlineStr">
        <is>
          <t>EFEITO E REQUISITOS</t>
        </is>
      </c>
      <c r="K1501" s="178" t="n"/>
      <c r="L1501" s="178" t="n"/>
      <c r="M1501" s="178" t="n"/>
      <c r="N1501" s="178" t="n"/>
      <c r="O1501" s="179" t="n"/>
    </row>
    <row r="1502" ht="18.75" customHeight="1">
      <c r="B1502" s="183" t="n"/>
      <c r="C1502" s="184" t="n"/>
      <c r="D1502" s="184" t="n"/>
      <c r="E1502" s="184" t="n"/>
      <c r="F1502" s="184" t="n"/>
      <c r="G1502" s="185" t="n"/>
      <c r="J1502" s="183" t="n"/>
      <c r="K1502" s="184" t="n"/>
      <c r="L1502" s="184" t="n"/>
      <c r="M1502" s="184" t="n"/>
      <c r="N1502" s="184" t="n"/>
      <c r="O1502" s="185" t="n"/>
    </row>
    <row r="1503" ht="18.75" customHeight="1">
      <c r="B1503" s="186" t="n"/>
      <c r="G1503" s="187" t="n"/>
      <c r="J1503" s="186" t="n"/>
      <c r="O1503" s="187" t="n"/>
    </row>
    <row r="1504" ht="18.75" customHeight="1">
      <c r="B1504" s="186" t="n"/>
      <c r="G1504" s="187" t="n"/>
      <c r="J1504" s="186" t="n"/>
      <c r="O1504" s="187" t="n"/>
    </row>
    <row r="1505" ht="18.75" customHeight="1">
      <c r="B1505" s="186" t="n"/>
      <c r="G1505" s="187" t="n"/>
      <c r="J1505" s="186" t="n"/>
      <c r="O1505" s="187" t="n"/>
    </row>
    <row r="1506" ht="18.75" customHeight="1">
      <c r="B1506" s="186" t="n"/>
      <c r="G1506" s="187" t="n"/>
      <c r="J1506" s="186" t="n"/>
      <c r="O1506" s="187" t="n"/>
    </row>
    <row r="1507" ht="18.75" customHeight="1">
      <c r="B1507" s="186" t="n"/>
      <c r="G1507" s="187" t="n"/>
      <c r="J1507" s="186" t="n"/>
      <c r="O1507" s="187" t="n"/>
    </row>
    <row r="1508" ht="18.75" customHeight="1">
      <c r="B1508" s="188" t="n"/>
      <c r="C1508" s="189" t="n"/>
      <c r="D1508" s="189" t="n"/>
      <c r="E1508" s="189" t="n"/>
      <c r="F1508" s="189" t="n"/>
      <c r="G1508" s="190" t="n"/>
      <c r="J1508" s="188" t="n"/>
      <c r="K1508" s="189" t="n"/>
      <c r="L1508" s="189" t="n"/>
      <c r="M1508" s="189" t="n"/>
      <c r="N1508" s="189" t="n"/>
      <c r="O1508" s="190" t="n"/>
    </row>
    <row r="1509" ht="18.75" customHeight="1"/>
    <row r="1510" ht="18.75" customHeight="1">
      <c r="B1510" s="175">
        <f>IF('DADOS_RESTRICOES'!$K$10="","","⚠ "&amp;'DADOS_RESTRICOES'!$K$10)</f>
        <v/>
      </c>
      <c r="J1510" s="175">
        <f>IF('DADOS_RESTRICOES'!$K$11="","","⚠ "&amp;'DADOS_RESTRICOES'!$K$11)</f>
        <v/>
      </c>
    </row>
    <row r="1511" ht="18.75" customHeight="1"/>
    <row r="1512" ht="18.75" customHeight="1"/>
    <row r="1513" ht="18.75" customHeight="1"/>
    <row r="1514" ht="18.75" customHeight="1">
      <c r="B1514" s="176" t="inlineStr">
        <is>
          <t>RESTRIÇÃO · 11</t>
        </is>
      </c>
      <c r="J1514" s="176" t="inlineStr">
        <is>
          <t>RESTRIÇÃO · 12</t>
        </is>
      </c>
    </row>
    <row r="1515" ht="18.75" customHeight="1">
      <c r="B1515" s="177" t="inlineStr">
        <is>
          <t>TIPO</t>
        </is>
      </c>
      <c r="C1515" s="178" t="n"/>
      <c r="D1515" s="178" t="n"/>
      <c r="E1515" s="179" t="n"/>
      <c r="F1515" s="177" t="inlineStr">
        <is>
          <t>MESTRE VIU</t>
        </is>
      </c>
      <c r="G1515" s="179" t="n"/>
      <c r="J1515" s="177" t="inlineStr">
        <is>
          <t>TIPO</t>
        </is>
      </c>
      <c r="K1515" s="178" t="n"/>
      <c r="L1515" s="178" t="n"/>
      <c r="M1515" s="179" t="n"/>
      <c r="N1515" s="177" t="inlineStr">
        <is>
          <t>MESTRE VIU</t>
        </is>
      </c>
      <c r="O1515" s="179" t="n"/>
    </row>
    <row r="1516" ht="18.75" customHeight="1">
      <c r="B1516" s="181" t="inlineStr">
        <is>
          <t>Restrição</t>
        </is>
      </c>
      <c r="C1516" s="178" t="n"/>
      <c r="D1516" s="178" t="n"/>
      <c r="E1516" s="179" t="n"/>
      <c r="F1516" s="180" t="b">
        <v>0</v>
      </c>
      <c r="G1516" s="179" t="n"/>
      <c r="J1516" s="181" t="inlineStr">
        <is>
          <t>Restrição</t>
        </is>
      </c>
      <c r="K1516" s="178" t="n"/>
      <c r="L1516" s="178" t="n"/>
      <c r="M1516" s="179" t="n"/>
      <c r="N1516" s="180" t="b">
        <v>0</v>
      </c>
      <c r="O1516" s="179" t="n"/>
    </row>
    <row r="1517" ht="18.75" customHeight="1">
      <c r="B1517" s="177" t="inlineStr">
        <is>
          <t>NOME</t>
        </is>
      </c>
      <c r="C1517" s="178" t="n"/>
      <c r="D1517" s="178" t="n"/>
      <c r="E1517" s="178" t="n"/>
      <c r="F1517" s="178" t="n"/>
      <c r="G1517" s="179" t="n"/>
      <c r="J1517" s="177" t="inlineStr">
        <is>
          <t>NOME</t>
        </is>
      </c>
      <c r="K1517" s="178" t="n"/>
      <c r="L1517" s="178" t="n"/>
      <c r="M1517" s="178" t="n"/>
      <c r="N1517" s="178" t="n"/>
      <c r="O1517" s="179" t="n"/>
    </row>
    <row r="1518" ht="18.75" customHeight="1">
      <c r="B1518" s="181" t="n"/>
      <c r="C1518" s="178" t="n"/>
      <c r="D1518" s="178" t="n"/>
      <c r="E1518" s="178" t="n"/>
      <c r="F1518" s="178" t="n"/>
      <c r="G1518" s="179" t="n"/>
      <c r="J1518" s="181" t="n"/>
      <c r="K1518" s="178" t="n"/>
      <c r="L1518" s="178" t="n"/>
      <c r="M1518" s="178" t="n"/>
      <c r="N1518" s="178" t="n"/>
      <c r="O1518" s="179" t="n"/>
    </row>
    <row r="1519" ht="18.75" customHeight="1">
      <c r="B1519" s="177" t="inlineStr">
        <is>
          <t>BASE DO LIVRO</t>
        </is>
      </c>
      <c r="C1519" s="178" t="n"/>
      <c r="D1519" s="179" t="n"/>
      <c r="E1519" s="181" t="inlineStr">
        <is>
          <t>Nenhuma</t>
        </is>
      </c>
      <c r="F1519" s="178" t="n"/>
      <c r="G1519" s="179" t="n"/>
      <c r="J1519" s="177" t="inlineStr">
        <is>
          <t>BASE DO LIVRO</t>
        </is>
      </c>
      <c r="K1519" s="178" t="n"/>
      <c r="L1519" s="179" t="n"/>
      <c r="M1519" s="181" t="inlineStr">
        <is>
          <t>Nenhuma</t>
        </is>
      </c>
      <c r="N1519" s="178" t="n"/>
      <c r="O1519" s="179" t="n"/>
    </row>
    <row r="1520" ht="18.75" customHeight="1">
      <c r="B1520" s="177" t="inlineStr">
        <is>
          <t>DEVOLUÇÃO</t>
        </is>
      </c>
      <c r="C1520" s="178" t="n"/>
      <c r="D1520" s="179" t="n"/>
      <c r="E1520" s="181" t="n"/>
      <c r="F1520" s="178" t="n"/>
      <c r="G1520" s="179" t="n"/>
      <c r="J1520" s="177" t="inlineStr">
        <is>
          <t>DEVOLUÇÃO</t>
        </is>
      </c>
      <c r="K1520" s="178" t="n"/>
      <c r="L1520" s="179" t="n"/>
      <c r="M1520" s="181" t="n"/>
      <c r="N1520" s="178" t="n"/>
      <c r="O1520" s="179" t="n"/>
    </row>
    <row r="1521" ht="18.75" customHeight="1">
      <c r="B1521" s="177" t="inlineStr">
        <is>
          <t>FREQUÊNCIA</t>
        </is>
      </c>
      <c r="C1521" s="178" t="n"/>
      <c r="D1521" s="179" t="n"/>
      <c r="E1521" s="181" t="n"/>
      <c r="F1521" s="178" t="n"/>
      <c r="G1521" s="179" t="n"/>
      <c r="J1521" s="177" t="inlineStr">
        <is>
          <t>FREQUÊNCIA</t>
        </is>
      </c>
      <c r="K1521" s="178" t="n"/>
      <c r="L1521" s="179" t="n"/>
      <c r="M1521" s="181" t="n"/>
      <c r="N1521" s="178" t="n"/>
      <c r="O1521" s="179" t="n"/>
    </row>
    <row r="1522" ht="18.75" customHeight="1"/>
    <row r="1523" ht="18.75" customHeight="1">
      <c r="B1523" s="177" t="inlineStr">
        <is>
          <t>EFEITO E REQUISITOS</t>
        </is>
      </c>
      <c r="C1523" s="178" t="n"/>
      <c r="D1523" s="178" t="n"/>
      <c r="E1523" s="178" t="n"/>
      <c r="F1523" s="178" t="n"/>
      <c r="G1523" s="179" t="n"/>
      <c r="J1523" s="177" t="inlineStr">
        <is>
          <t>EFEITO E REQUISITOS</t>
        </is>
      </c>
      <c r="K1523" s="178" t="n"/>
      <c r="L1523" s="178" t="n"/>
      <c r="M1523" s="178" t="n"/>
      <c r="N1523" s="178" t="n"/>
      <c r="O1523" s="179" t="n"/>
    </row>
    <row r="1524" ht="18.75" customHeight="1">
      <c r="B1524" s="183" t="n"/>
      <c r="C1524" s="184" t="n"/>
      <c r="D1524" s="184" t="n"/>
      <c r="E1524" s="184" t="n"/>
      <c r="F1524" s="184" t="n"/>
      <c r="G1524" s="185" t="n"/>
      <c r="J1524" s="183" t="n"/>
      <c r="K1524" s="184" t="n"/>
      <c r="L1524" s="184" t="n"/>
      <c r="M1524" s="184" t="n"/>
      <c r="N1524" s="184" t="n"/>
      <c r="O1524" s="185" t="n"/>
    </row>
    <row r="1525" ht="18.75" customHeight="1">
      <c r="B1525" s="186" t="n"/>
      <c r="G1525" s="187" t="n"/>
      <c r="J1525" s="186" t="n"/>
      <c r="O1525" s="187" t="n"/>
    </row>
    <row r="1526" ht="18.75" customHeight="1">
      <c r="B1526" s="186" t="n"/>
      <c r="G1526" s="187" t="n"/>
      <c r="J1526" s="186" t="n"/>
      <c r="O1526" s="187" t="n"/>
    </row>
    <row r="1527" ht="18.75" customHeight="1">
      <c r="B1527" s="186" t="n"/>
      <c r="G1527" s="187" t="n"/>
      <c r="J1527" s="186" t="n"/>
      <c r="O1527" s="187" t="n"/>
    </row>
    <row r="1528" ht="18.75" customHeight="1">
      <c r="B1528" s="186" t="n"/>
      <c r="G1528" s="187" t="n"/>
      <c r="J1528" s="186" t="n"/>
      <c r="O1528" s="187" t="n"/>
    </row>
    <row r="1529" ht="18.75" customHeight="1">
      <c r="B1529" s="186" t="n"/>
      <c r="G1529" s="187" t="n"/>
      <c r="J1529" s="186" t="n"/>
      <c r="O1529" s="187" t="n"/>
    </row>
    <row r="1530" ht="18.75" customHeight="1">
      <c r="B1530" s="188" t="n"/>
      <c r="C1530" s="189" t="n"/>
      <c r="D1530" s="189" t="n"/>
      <c r="E1530" s="189" t="n"/>
      <c r="F1530" s="189" t="n"/>
      <c r="G1530" s="190" t="n"/>
      <c r="J1530" s="188" t="n"/>
      <c r="K1530" s="189" t="n"/>
      <c r="L1530" s="189" t="n"/>
      <c r="M1530" s="189" t="n"/>
      <c r="N1530" s="189" t="n"/>
      <c r="O1530" s="190" t="n"/>
    </row>
    <row r="1531" ht="18.75" customHeight="1"/>
    <row r="1532" ht="18.75" customHeight="1">
      <c r="B1532" s="175">
        <f>IF('DADOS_RESTRICOES'!$K$12="","","⚠ "&amp;'DADOS_RESTRICOES'!$K$12)</f>
        <v/>
      </c>
      <c r="J1532" s="175">
        <f>IF('DADOS_RESTRICOES'!$K$13="","","⚠ "&amp;'DADOS_RESTRICOES'!$K$13)</f>
        <v/>
      </c>
    </row>
    <row r="1533" ht="18.75" customHeight="1"/>
    <row r="1534" ht="18.75" customHeight="1"/>
    <row r="1535" ht="18.75" customHeight="1"/>
    <row r="1536" ht="18.75" customHeight="1">
      <c r="B1536" s="176" t="inlineStr">
        <is>
          <t>RESTRIÇÃO · 13</t>
        </is>
      </c>
      <c r="J1536" s="176" t="inlineStr">
        <is>
          <t>RESTRIÇÃO · 14</t>
        </is>
      </c>
    </row>
    <row r="1537" ht="18.75" customHeight="1">
      <c r="B1537" s="177" t="inlineStr">
        <is>
          <t>TIPO</t>
        </is>
      </c>
      <c r="C1537" s="178" t="n"/>
      <c r="D1537" s="178" t="n"/>
      <c r="E1537" s="179" t="n"/>
      <c r="F1537" s="177" t="inlineStr">
        <is>
          <t>MESTRE VIU</t>
        </is>
      </c>
      <c r="G1537" s="179" t="n"/>
      <c r="J1537" s="177" t="inlineStr">
        <is>
          <t>TIPO</t>
        </is>
      </c>
      <c r="K1537" s="178" t="n"/>
      <c r="L1537" s="178" t="n"/>
      <c r="M1537" s="179" t="n"/>
      <c r="N1537" s="177" t="inlineStr">
        <is>
          <t>MESTRE VIU</t>
        </is>
      </c>
      <c r="O1537" s="179" t="n"/>
    </row>
    <row r="1538" ht="18.75" customHeight="1">
      <c r="B1538" s="181" t="inlineStr">
        <is>
          <t>Restrição</t>
        </is>
      </c>
      <c r="C1538" s="178" t="n"/>
      <c r="D1538" s="178" t="n"/>
      <c r="E1538" s="179" t="n"/>
      <c r="F1538" s="180" t="b">
        <v>0</v>
      </c>
      <c r="G1538" s="179" t="n"/>
      <c r="J1538" s="181" t="inlineStr">
        <is>
          <t>Restrição</t>
        </is>
      </c>
      <c r="K1538" s="178" t="n"/>
      <c r="L1538" s="178" t="n"/>
      <c r="M1538" s="179" t="n"/>
      <c r="N1538" s="180" t="b">
        <v>0</v>
      </c>
      <c r="O1538" s="179" t="n"/>
    </row>
    <row r="1539" ht="18.75" customHeight="1">
      <c r="B1539" s="177" t="inlineStr">
        <is>
          <t>NOME</t>
        </is>
      </c>
      <c r="C1539" s="178" t="n"/>
      <c r="D1539" s="178" t="n"/>
      <c r="E1539" s="178" t="n"/>
      <c r="F1539" s="178" t="n"/>
      <c r="G1539" s="179" t="n"/>
      <c r="J1539" s="177" t="inlineStr">
        <is>
          <t>NOME</t>
        </is>
      </c>
      <c r="K1539" s="178" t="n"/>
      <c r="L1539" s="178" t="n"/>
      <c r="M1539" s="178" t="n"/>
      <c r="N1539" s="178" t="n"/>
      <c r="O1539" s="179" t="n"/>
    </row>
    <row r="1540" ht="18.75" customHeight="1">
      <c r="B1540" s="181" t="n"/>
      <c r="C1540" s="178" t="n"/>
      <c r="D1540" s="178" t="n"/>
      <c r="E1540" s="178" t="n"/>
      <c r="F1540" s="178" t="n"/>
      <c r="G1540" s="179" t="n"/>
      <c r="J1540" s="181" t="n"/>
      <c r="K1540" s="178" t="n"/>
      <c r="L1540" s="178" t="n"/>
      <c r="M1540" s="178" t="n"/>
      <c r="N1540" s="178" t="n"/>
      <c r="O1540" s="179" t="n"/>
    </row>
    <row r="1541" ht="18.75" customHeight="1">
      <c r="B1541" s="177" t="inlineStr">
        <is>
          <t>BASE DO LIVRO</t>
        </is>
      </c>
      <c r="C1541" s="178" t="n"/>
      <c r="D1541" s="179" t="n"/>
      <c r="E1541" s="181" t="inlineStr">
        <is>
          <t>Nenhuma</t>
        </is>
      </c>
      <c r="F1541" s="178" t="n"/>
      <c r="G1541" s="179" t="n"/>
      <c r="J1541" s="177" t="inlineStr">
        <is>
          <t>BASE DO LIVRO</t>
        </is>
      </c>
      <c r="K1541" s="178" t="n"/>
      <c r="L1541" s="179" t="n"/>
      <c r="M1541" s="181" t="inlineStr">
        <is>
          <t>Nenhuma</t>
        </is>
      </c>
      <c r="N1541" s="178" t="n"/>
      <c r="O1541" s="179" t="n"/>
    </row>
    <row r="1542" ht="18.75" customHeight="1">
      <c r="B1542" s="177" t="inlineStr">
        <is>
          <t>DEVOLUÇÃO</t>
        </is>
      </c>
      <c r="C1542" s="178" t="n"/>
      <c r="D1542" s="179" t="n"/>
      <c r="E1542" s="181" t="n"/>
      <c r="F1542" s="178" t="n"/>
      <c r="G1542" s="179" t="n"/>
      <c r="J1542" s="177" t="inlineStr">
        <is>
          <t>DEVOLUÇÃO</t>
        </is>
      </c>
      <c r="K1542" s="178" t="n"/>
      <c r="L1542" s="179" t="n"/>
      <c r="M1542" s="181" t="n"/>
      <c r="N1542" s="178" t="n"/>
      <c r="O1542" s="179" t="n"/>
    </row>
    <row r="1543" ht="18.75" customHeight="1">
      <c r="B1543" s="177" t="inlineStr">
        <is>
          <t>FREQUÊNCIA</t>
        </is>
      </c>
      <c r="C1543" s="178" t="n"/>
      <c r="D1543" s="179" t="n"/>
      <c r="E1543" s="181" t="n"/>
      <c r="F1543" s="178" t="n"/>
      <c r="G1543" s="179" t="n"/>
      <c r="J1543" s="177" t="inlineStr">
        <is>
          <t>FREQUÊNCIA</t>
        </is>
      </c>
      <c r="K1543" s="178" t="n"/>
      <c r="L1543" s="179" t="n"/>
      <c r="M1543" s="181" t="n"/>
      <c r="N1543" s="178" t="n"/>
      <c r="O1543" s="179" t="n"/>
    </row>
    <row r="1544" ht="18.75" customHeight="1"/>
    <row r="1545" ht="18.75" customHeight="1">
      <c r="B1545" s="177" t="inlineStr">
        <is>
          <t>EFEITO E REQUISITOS</t>
        </is>
      </c>
      <c r="C1545" s="178" t="n"/>
      <c r="D1545" s="178" t="n"/>
      <c r="E1545" s="178" t="n"/>
      <c r="F1545" s="178" t="n"/>
      <c r="G1545" s="179" t="n"/>
      <c r="J1545" s="177" t="inlineStr">
        <is>
          <t>EFEITO E REQUISITOS</t>
        </is>
      </c>
      <c r="K1545" s="178" t="n"/>
      <c r="L1545" s="178" t="n"/>
      <c r="M1545" s="178" t="n"/>
      <c r="N1545" s="178" t="n"/>
      <c r="O1545" s="179" t="n"/>
    </row>
    <row r="1546" ht="18.75" customHeight="1">
      <c r="B1546" s="183" t="n"/>
      <c r="C1546" s="184" t="n"/>
      <c r="D1546" s="184" t="n"/>
      <c r="E1546" s="184" t="n"/>
      <c r="F1546" s="184" t="n"/>
      <c r="G1546" s="185" t="n"/>
      <c r="J1546" s="183" t="n"/>
      <c r="K1546" s="184" t="n"/>
      <c r="L1546" s="184" t="n"/>
      <c r="M1546" s="184" t="n"/>
      <c r="N1546" s="184" t="n"/>
      <c r="O1546" s="185" t="n"/>
    </row>
    <row r="1547" ht="18.75" customHeight="1">
      <c r="B1547" s="186" t="n"/>
      <c r="G1547" s="187" t="n"/>
      <c r="J1547" s="186" t="n"/>
      <c r="O1547" s="187" t="n"/>
    </row>
    <row r="1548" ht="18.75" customHeight="1">
      <c r="B1548" s="186" t="n"/>
      <c r="G1548" s="187" t="n"/>
      <c r="J1548" s="186" t="n"/>
      <c r="O1548" s="187" t="n"/>
    </row>
    <row r="1549" ht="18.75" customHeight="1">
      <c r="B1549" s="186" t="n"/>
      <c r="G1549" s="187" t="n"/>
      <c r="J1549" s="186" t="n"/>
      <c r="O1549" s="187" t="n"/>
    </row>
    <row r="1550" ht="18.75" customHeight="1">
      <c r="B1550" s="186" t="n"/>
      <c r="G1550" s="187" t="n"/>
      <c r="J1550" s="186" t="n"/>
      <c r="O1550" s="187" t="n"/>
    </row>
    <row r="1551" ht="18.75" customHeight="1">
      <c r="B1551" s="186" t="n"/>
      <c r="G1551" s="187" t="n"/>
      <c r="J1551" s="186" t="n"/>
      <c r="O1551" s="187" t="n"/>
    </row>
    <row r="1552" ht="18.75" customHeight="1">
      <c r="B1552" s="188" t="n"/>
      <c r="C1552" s="189" t="n"/>
      <c r="D1552" s="189" t="n"/>
      <c r="E1552" s="189" t="n"/>
      <c r="F1552" s="189" t="n"/>
      <c r="G1552" s="190" t="n"/>
      <c r="J1552" s="188" t="n"/>
      <c r="K1552" s="189" t="n"/>
      <c r="L1552" s="189" t="n"/>
      <c r="M1552" s="189" t="n"/>
      <c r="N1552" s="189" t="n"/>
      <c r="O1552" s="190" t="n"/>
    </row>
    <row r="1553" ht="18.75" customHeight="1"/>
    <row r="1554" ht="18.75" customHeight="1">
      <c r="B1554" s="175">
        <f>IF('DADOS_RESTRICOES'!$K$14="","","⚠ "&amp;'DADOS_RESTRICOES'!$K$14)</f>
        <v/>
      </c>
      <c r="J1554" s="175">
        <f>IF('DADOS_RESTRICOES'!$K$15="","","⚠ "&amp;'DADOS_RESTRICOES'!$K$15)</f>
        <v/>
      </c>
    </row>
    <row r="1555" ht="18.75" customHeight="1"/>
    <row r="1556" ht="18.75" customHeight="1"/>
    <row r="1557" ht="18.75" customHeight="1"/>
    <row r="1558" ht="18.75" customHeight="1">
      <c r="B1558" s="176" t="inlineStr">
        <is>
          <t>RESTRIÇÃO · 15</t>
        </is>
      </c>
      <c r="J1558" s="176" t="inlineStr">
        <is>
          <t>RESTRIÇÃO · 16</t>
        </is>
      </c>
    </row>
    <row r="1559" ht="18.75" customHeight="1">
      <c r="B1559" s="177" t="inlineStr">
        <is>
          <t>TIPO</t>
        </is>
      </c>
      <c r="C1559" s="178" t="n"/>
      <c r="D1559" s="178" t="n"/>
      <c r="E1559" s="179" t="n"/>
      <c r="F1559" s="177" t="inlineStr">
        <is>
          <t>MESTRE VIU</t>
        </is>
      </c>
      <c r="G1559" s="179" t="n"/>
      <c r="J1559" s="177" t="inlineStr">
        <is>
          <t>TIPO</t>
        </is>
      </c>
      <c r="K1559" s="178" t="n"/>
      <c r="L1559" s="178" t="n"/>
      <c r="M1559" s="179" t="n"/>
      <c r="N1559" s="177" t="inlineStr">
        <is>
          <t>MESTRE VIU</t>
        </is>
      </c>
      <c r="O1559" s="179" t="n"/>
    </row>
    <row r="1560" ht="18.75" customHeight="1">
      <c r="B1560" s="181" t="inlineStr">
        <is>
          <t>Restrição</t>
        </is>
      </c>
      <c r="C1560" s="178" t="n"/>
      <c r="D1560" s="178" t="n"/>
      <c r="E1560" s="179" t="n"/>
      <c r="F1560" s="180" t="b">
        <v>0</v>
      </c>
      <c r="G1560" s="179" t="n"/>
      <c r="J1560" s="181" t="inlineStr">
        <is>
          <t>Restrição</t>
        </is>
      </c>
      <c r="K1560" s="178" t="n"/>
      <c r="L1560" s="178" t="n"/>
      <c r="M1560" s="179" t="n"/>
      <c r="N1560" s="180" t="b">
        <v>0</v>
      </c>
      <c r="O1560" s="179" t="n"/>
    </row>
    <row r="1561" ht="18.75" customHeight="1">
      <c r="B1561" s="177" t="inlineStr">
        <is>
          <t>NOME</t>
        </is>
      </c>
      <c r="C1561" s="178" t="n"/>
      <c r="D1561" s="178" t="n"/>
      <c r="E1561" s="178" t="n"/>
      <c r="F1561" s="178" t="n"/>
      <c r="G1561" s="179" t="n"/>
      <c r="J1561" s="177" t="inlineStr">
        <is>
          <t>NOME</t>
        </is>
      </c>
      <c r="K1561" s="178" t="n"/>
      <c r="L1561" s="178" t="n"/>
      <c r="M1561" s="178" t="n"/>
      <c r="N1561" s="178" t="n"/>
      <c r="O1561" s="179" t="n"/>
    </row>
    <row r="1562" ht="18.75" customHeight="1">
      <c r="B1562" s="181" t="n"/>
      <c r="C1562" s="178" t="n"/>
      <c r="D1562" s="178" t="n"/>
      <c r="E1562" s="178" t="n"/>
      <c r="F1562" s="178" t="n"/>
      <c r="G1562" s="179" t="n"/>
      <c r="J1562" s="181" t="n"/>
      <c r="K1562" s="178" t="n"/>
      <c r="L1562" s="178" t="n"/>
      <c r="M1562" s="178" t="n"/>
      <c r="N1562" s="178" t="n"/>
      <c r="O1562" s="179" t="n"/>
    </row>
    <row r="1563" ht="18.75" customHeight="1">
      <c r="B1563" s="177" t="inlineStr">
        <is>
          <t>BASE DO LIVRO</t>
        </is>
      </c>
      <c r="C1563" s="178" t="n"/>
      <c r="D1563" s="179" t="n"/>
      <c r="E1563" s="181" t="inlineStr">
        <is>
          <t>Nenhuma</t>
        </is>
      </c>
      <c r="F1563" s="178" t="n"/>
      <c r="G1563" s="179" t="n"/>
      <c r="J1563" s="177" t="inlineStr">
        <is>
          <t>BASE DO LIVRO</t>
        </is>
      </c>
      <c r="K1563" s="178" t="n"/>
      <c r="L1563" s="179" t="n"/>
      <c r="M1563" s="181" t="inlineStr">
        <is>
          <t>Nenhuma</t>
        </is>
      </c>
      <c r="N1563" s="178" t="n"/>
      <c r="O1563" s="179" t="n"/>
    </row>
    <row r="1564" ht="18.75" customHeight="1">
      <c r="B1564" s="177" t="inlineStr">
        <is>
          <t>DEVOLUÇÃO</t>
        </is>
      </c>
      <c r="C1564" s="178" t="n"/>
      <c r="D1564" s="179" t="n"/>
      <c r="E1564" s="181" t="n"/>
      <c r="F1564" s="178" t="n"/>
      <c r="G1564" s="179" t="n"/>
      <c r="J1564" s="177" t="inlineStr">
        <is>
          <t>DEVOLUÇÃO</t>
        </is>
      </c>
      <c r="K1564" s="178" t="n"/>
      <c r="L1564" s="179" t="n"/>
      <c r="M1564" s="181" t="n"/>
      <c r="N1564" s="178" t="n"/>
      <c r="O1564" s="179" t="n"/>
    </row>
    <row r="1565" ht="18.75" customHeight="1">
      <c r="B1565" s="177" t="inlineStr">
        <is>
          <t>FREQUÊNCIA</t>
        </is>
      </c>
      <c r="C1565" s="178" t="n"/>
      <c r="D1565" s="179" t="n"/>
      <c r="E1565" s="181" t="n"/>
      <c r="F1565" s="178" t="n"/>
      <c r="G1565" s="179" t="n"/>
      <c r="J1565" s="177" t="inlineStr">
        <is>
          <t>FREQUÊNCIA</t>
        </is>
      </c>
      <c r="K1565" s="178" t="n"/>
      <c r="L1565" s="179" t="n"/>
      <c r="M1565" s="181" t="n"/>
      <c r="N1565" s="178" t="n"/>
      <c r="O1565" s="179" t="n"/>
    </row>
    <row r="1566" ht="18.75" customHeight="1"/>
    <row r="1567" ht="18.75" customHeight="1">
      <c r="B1567" s="177" t="inlineStr">
        <is>
          <t>EFEITO E REQUISITOS</t>
        </is>
      </c>
      <c r="C1567" s="178" t="n"/>
      <c r="D1567" s="178" t="n"/>
      <c r="E1567" s="178" t="n"/>
      <c r="F1567" s="178" t="n"/>
      <c r="G1567" s="179" t="n"/>
      <c r="J1567" s="177" t="inlineStr">
        <is>
          <t>EFEITO E REQUISITOS</t>
        </is>
      </c>
      <c r="K1567" s="178" t="n"/>
      <c r="L1567" s="178" t="n"/>
      <c r="M1567" s="178" t="n"/>
      <c r="N1567" s="178" t="n"/>
      <c r="O1567" s="179" t="n"/>
    </row>
    <row r="1568" ht="18.75" customHeight="1">
      <c r="B1568" s="183" t="n"/>
      <c r="C1568" s="184" t="n"/>
      <c r="D1568" s="184" t="n"/>
      <c r="E1568" s="184" t="n"/>
      <c r="F1568" s="184" t="n"/>
      <c r="G1568" s="185" t="n"/>
      <c r="J1568" s="183" t="n"/>
      <c r="K1568" s="184" t="n"/>
      <c r="L1568" s="184" t="n"/>
      <c r="M1568" s="184" t="n"/>
      <c r="N1568" s="184" t="n"/>
      <c r="O1568" s="185" t="n"/>
    </row>
    <row r="1569" ht="18.75" customHeight="1">
      <c r="B1569" s="186" t="n"/>
      <c r="G1569" s="187" t="n"/>
      <c r="J1569" s="186" t="n"/>
      <c r="O1569" s="187" t="n"/>
    </row>
    <row r="1570" ht="18.75" customHeight="1">
      <c r="B1570" s="186" t="n"/>
      <c r="G1570" s="187" t="n"/>
      <c r="J1570" s="186" t="n"/>
      <c r="O1570" s="187" t="n"/>
    </row>
    <row r="1571" ht="18.75" customHeight="1">
      <c r="B1571" s="186" t="n"/>
      <c r="G1571" s="187" t="n"/>
      <c r="J1571" s="186" t="n"/>
      <c r="O1571" s="187" t="n"/>
    </row>
    <row r="1572" ht="18.75" customHeight="1">
      <c r="B1572" s="186" t="n"/>
      <c r="G1572" s="187" t="n"/>
      <c r="J1572" s="186" t="n"/>
      <c r="O1572" s="187" t="n"/>
    </row>
    <row r="1573" ht="18.75" customHeight="1">
      <c r="B1573" s="186" t="n"/>
      <c r="G1573" s="187" t="n"/>
      <c r="J1573" s="186" t="n"/>
      <c r="O1573" s="187" t="n"/>
    </row>
    <row r="1574" ht="18.75" customHeight="1">
      <c r="B1574" s="188" t="n"/>
      <c r="C1574" s="189" t="n"/>
      <c r="D1574" s="189" t="n"/>
      <c r="E1574" s="189" t="n"/>
      <c r="F1574" s="189" t="n"/>
      <c r="G1574" s="190" t="n"/>
      <c r="J1574" s="188" t="n"/>
      <c r="K1574" s="189" t="n"/>
      <c r="L1574" s="189" t="n"/>
      <c r="M1574" s="189" t="n"/>
      <c r="N1574" s="189" t="n"/>
      <c r="O1574" s="190" t="n"/>
    </row>
    <row r="1575" ht="18.75" customHeight="1"/>
    <row r="1576" ht="18.75" customHeight="1">
      <c r="B1576" s="175">
        <f>IF('DADOS_RESTRICOES'!$K$16="","","⚠ "&amp;'DADOS_RESTRICOES'!$K$16)</f>
        <v/>
      </c>
      <c r="J1576" s="175">
        <f>IF('DADOS_RESTRICOES'!$K$17="","","⚠ "&amp;'DADOS_RESTRICOES'!$K$17)</f>
        <v/>
      </c>
    </row>
    <row r="1577" ht="18.75" customHeight="1"/>
    <row r="1578" ht="18.75" customHeight="1"/>
    <row r="1579" ht="18.75" customHeight="1"/>
    <row r="1580" ht="18.75" customHeight="1">
      <c r="B1580" s="176" t="inlineStr">
        <is>
          <t>RESTRIÇÃO · 17</t>
        </is>
      </c>
      <c r="J1580" s="176" t="inlineStr">
        <is>
          <t>RESTRIÇÃO · 18</t>
        </is>
      </c>
    </row>
    <row r="1581" ht="18.75" customHeight="1">
      <c r="B1581" s="177" t="inlineStr">
        <is>
          <t>TIPO</t>
        </is>
      </c>
      <c r="C1581" s="178" t="n"/>
      <c r="D1581" s="178" t="n"/>
      <c r="E1581" s="179" t="n"/>
      <c r="F1581" s="177" t="inlineStr">
        <is>
          <t>MESTRE VIU</t>
        </is>
      </c>
      <c r="G1581" s="179" t="n"/>
      <c r="J1581" s="177" t="inlineStr">
        <is>
          <t>TIPO</t>
        </is>
      </c>
      <c r="K1581" s="178" t="n"/>
      <c r="L1581" s="178" t="n"/>
      <c r="M1581" s="179" t="n"/>
      <c r="N1581" s="177" t="inlineStr">
        <is>
          <t>MESTRE VIU</t>
        </is>
      </c>
      <c r="O1581" s="179" t="n"/>
    </row>
    <row r="1582" ht="18.75" customHeight="1">
      <c r="B1582" s="181" t="inlineStr">
        <is>
          <t>Restrição</t>
        </is>
      </c>
      <c r="C1582" s="178" t="n"/>
      <c r="D1582" s="178" t="n"/>
      <c r="E1582" s="179" t="n"/>
      <c r="F1582" s="180" t="b">
        <v>0</v>
      </c>
      <c r="G1582" s="179" t="n"/>
      <c r="J1582" s="181" t="inlineStr">
        <is>
          <t>Restrição</t>
        </is>
      </c>
      <c r="K1582" s="178" t="n"/>
      <c r="L1582" s="178" t="n"/>
      <c r="M1582" s="179" t="n"/>
      <c r="N1582" s="180" t="b">
        <v>0</v>
      </c>
      <c r="O1582" s="179" t="n"/>
    </row>
    <row r="1583" ht="18.75" customHeight="1">
      <c r="B1583" s="177" t="inlineStr">
        <is>
          <t>NOME</t>
        </is>
      </c>
      <c r="C1583" s="178" t="n"/>
      <c r="D1583" s="178" t="n"/>
      <c r="E1583" s="178" t="n"/>
      <c r="F1583" s="178" t="n"/>
      <c r="G1583" s="179" t="n"/>
      <c r="J1583" s="177" t="inlineStr">
        <is>
          <t>NOME</t>
        </is>
      </c>
      <c r="K1583" s="178" t="n"/>
      <c r="L1583" s="178" t="n"/>
      <c r="M1583" s="178" t="n"/>
      <c r="N1583" s="178" t="n"/>
      <c r="O1583" s="179" t="n"/>
    </row>
    <row r="1584" ht="18.75" customHeight="1">
      <c r="B1584" s="181" t="n"/>
      <c r="C1584" s="178" t="n"/>
      <c r="D1584" s="178" t="n"/>
      <c r="E1584" s="178" t="n"/>
      <c r="F1584" s="178" t="n"/>
      <c r="G1584" s="179" t="n"/>
      <c r="J1584" s="181" t="n"/>
      <c r="K1584" s="178" t="n"/>
      <c r="L1584" s="178" t="n"/>
      <c r="M1584" s="178" t="n"/>
      <c r="N1584" s="178" t="n"/>
      <c r="O1584" s="179" t="n"/>
    </row>
    <row r="1585" ht="18.75" customHeight="1">
      <c r="B1585" s="177" t="inlineStr">
        <is>
          <t>BASE DO LIVRO</t>
        </is>
      </c>
      <c r="C1585" s="178" t="n"/>
      <c r="D1585" s="179" t="n"/>
      <c r="E1585" s="181" t="inlineStr">
        <is>
          <t>Nenhuma</t>
        </is>
      </c>
      <c r="F1585" s="178" t="n"/>
      <c r="G1585" s="179" t="n"/>
      <c r="J1585" s="177" t="inlineStr">
        <is>
          <t>BASE DO LIVRO</t>
        </is>
      </c>
      <c r="K1585" s="178" t="n"/>
      <c r="L1585" s="179" t="n"/>
      <c r="M1585" s="181" t="inlineStr">
        <is>
          <t>Nenhuma</t>
        </is>
      </c>
      <c r="N1585" s="178" t="n"/>
      <c r="O1585" s="179" t="n"/>
    </row>
    <row r="1586" ht="18.75" customHeight="1">
      <c r="B1586" s="177" t="inlineStr">
        <is>
          <t>DEVOLUÇÃO</t>
        </is>
      </c>
      <c r="C1586" s="178" t="n"/>
      <c r="D1586" s="179" t="n"/>
      <c r="E1586" s="181" t="n"/>
      <c r="F1586" s="178" t="n"/>
      <c r="G1586" s="179" t="n"/>
      <c r="J1586" s="177" t="inlineStr">
        <is>
          <t>DEVOLUÇÃO</t>
        </is>
      </c>
      <c r="K1586" s="178" t="n"/>
      <c r="L1586" s="179" t="n"/>
      <c r="M1586" s="181" t="n"/>
      <c r="N1586" s="178" t="n"/>
      <c r="O1586" s="179" t="n"/>
    </row>
    <row r="1587" ht="18.75" customHeight="1">
      <c r="B1587" s="177" t="inlineStr">
        <is>
          <t>FREQUÊNCIA</t>
        </is>
      </c>
      <c r="C1587" s="178" t="n"/>
      <c r="D1587" s="179" t="n"/>
      <c r="E1587" s="181" t="n"/>
      <c r="F1587" s="178" t="n"/>
      <c r="G1587" s="179" t="n"/>
      <c r="J1587" s="177" t="inlineStr">
        <is>
          <t>FREQUÊNCIA</t>
        </is>
      </c>
      <c r="K1587" s="178" t="n"/>
      <c r="L1587" s="179" t="n"/>
      <c r="M1587" s="181" t="n"/>
      <c r="N1587" s="178" t="n"/>
      <c r="O1587" s="179" t="n"/>
    </row>
    <row r="1588" ht="18.75" customHeight="1"/>
    <row r="1589" ht="18.75" customHeight="1">
      <c r="B1589" s="177" t="inlineStr">
        <is>
          <t>EFEITO E REQUISITOS</t>
        </is>
      </c>
      <c r="C1589" s="178" t="n"/>
      <c r="D1589" s="178" t="n"/>
      <c r="E1589" s="178" t="n"/>
      <c r="F1589" s="178" t="n"/>
      <c r="G1589" s="179" t="n"/>
      <c r="J1589" s="177" t="inlineStr">
        <is>
          <t>EFEITO E REQUISITOS</t>
        </is>
      </c>
      <c r="K1589" s="178" t="n"/>
      <c r="L1589" s="178" t="n"/>
      <c r="M1589" s="178" t="n"/>
      <c r="N1589" s="178" t="n"/>
      <c r="O1589" s="179" t="n"/>
    </row>
    <row r="1590" ht="18.75" customHeight="1">
      <c r="B1590" s="183" t="n"/>
      <c r="C1590" s="184" t="n"/>
      <c r="D1590" s="184" t="n"/>
      <c r="E1590" s="184" t="n"/>
      <c r="F1590" s="184" t="n"/>
      <c r="G1590" s="185" t="n"/>
      <c r="J1590" s="183" t="n"/>
      <c r="K1590" s="184" t="n"/>
      <c r="L1590" s="184" t="n"/>
      <c r="M1590" s="184" t="n"/>
      <c r="N1590" s="184" t="n"/>
      <c r="O1590" s="185" t="n"/>
    </row>
    <row r="1591" ht="18.75" customHeight="1">
      <c r="B1591" s="186" t="n"/>
      <c r="G1591" s="187" t="n"/>
      <c r="J1591" s="186" t="n"/>
      <c r="O1591" s="187" t="n"/>
    </row>
    <row r="1592" ht="18.75" customHeight="1">
      <c r="B1592" s="186" t="n"/>
      <c r="G1592" s="187" t="n"/>
      <c r="J1592" s="186" t="n"/>
      <c r="O1592" s="187" t="n"/>
    </row>
    <row r="1593" ht="18.75" customHeight="1">
      <c r="B1593" s="186" t="n"/>
      <c r="G1593" s="187" t="n"/>
      <c r="J1593" s="186" t="n"/>
      <c r="O1593" s="187" t="n"/>
    </row>
    <row r="1594" ht="18.75" customHeight="1">
      <c r="B1594" s="186" t="n"/>
      <c r="G1594" s="187" t="n"/>
      <c r="J1594" s="186" t="n"/>
      <c r="O1594" s="187" t="n"/>
    </row>
    <row r="1595" ht="18.75" customHeight="1">
      <c r="B1595" s="186" t="n"/>
      <c r="G1595" s="187" t="n"/>
      <c r="J1595" s="186" t="n"/>
      <c r="O1595" s="187" t="n"/>
    </row>
    <row r="1596" ht="18.75" customHeight="1">
      <c r="B1596" s="188" t="n"/>
      <c r="C1596" s="189" t="n"/>
      <c r="D1596" s="189" t="n"/>
      <c r="E1596" s="189" t="n"/>
      <c r="F1596" s="189" t="n"/>
      <c r="G1596" s="190" t="n"/>
      <c r="J1596" s="188" t="n"/>
      <c r="K1596" s="189" t="n"/>
      <c r="L1596" s="189" t="n"/>
      <c r="M1596" s="189" t="n"/>
      <c r="N1596" s="189" t="n"/>
      <c r="O1596" s="190" t="n"/>
    </row>
    <row r="1597" ht="18.75" customHeight="1"/>
    <row r="1598" ht="18.75" customHeight="1">
      <c r="B1598" s="175">
        <f>IF('DADOS_RESTRICOES'!$K$18="","","⚠ "&amp;'DADOS_RESTRICOES'!$K$18)</f>
        <v/>
      </c>
      <c r="J1598" s="175">
        <f>IF('DADOS_RESTRICOES'!$K$19="","","⚠ "&amp;'DADOS_RESTRICOES'!$K$19)</f>
        <v/>
      </c>
    </row>
    <row r="1599" ht="18.75" customHeight="1"/>
    <row r="1600" ht="18.75" customHeight="1"/>
    <row r="1601" ht="18.75" customHeight="1"/>
    <row r="1602" ht="18.75" customHeight="1">
      <c r="B1602" s="176" t="inlineStr">
        <is>
          <t>RESTRIÇÃO · 19</t>
        </is>
      </c>
      <c r="J1602" s="176" t="inlineStr">
        <is>
          <t>RESTRIÇÃO · 20</t>
        </is>
      </c>
    </row>
    <row r="1603" ht="18.75" customHeight="1">
      <c r="B1603" s="177" t="inlineStr">
        <is>
          <t>TIPO</t>
        </is>
      </c>
      <c r="C1603" s="178" t="n"/>
      <c r="D1603" s="178" t="n"/>
      <c r="E1603" s="179" t="n"/>
      <c r="F1603" s="177" t="inlineStr">
        <is>
          <t>MESTRE VIU</t>
        </is>
      </c>
      <c r="G1603" s="179" t="n"/>
      <c r="J1603" s="177" t="inlineStr">
        <is>
          <t>TIPO</t>
        </is>
      </c>
      <c r="K1603" s="178" t="n"/>
      <c r="L1603" s="178" t="n"/>
      <c r="M1603" s="179" t="n"/>
      <c r="N1603" s="177" t="inlineStr">
        <is>
          <t>MESTRE VIU</t>
        </is>
      </c>
      <c r="O1603" s="179" t="n"/>
    </row>
    <row r="1604" ht="18.75" customHeight="1">
      <c r="B1604" s="181" t="inlineStr">
        <is>
          <t>Restrição</t>
        </is>
      </c>
      <c r="C1604" s="178" t="n"/>
      <c r="D1604" s="178" t="n"/>
      <c r="E1604" s="179" t="n"/>
      <c r="F1604" s="180" t="b">
        <v>0</v>
      </c>
      <c r="G1604" s="179" t="n"/>
      <c r="J1604" s="181" t="inlineStr">
        <is>
          <t>Restrição</t>
        </is>
      </c>
      <c r="K1604" s="178" t="n"/>
      <c r="L1604" s="178" t="n"/>
      <c r="M1604" s="179" t="n"/>
      <c r="N1604" s="180" t="b">
        <v>0</v>
      </c>
      <c r="O1604" s="179" t="n"/>
    </row>
    <row r="1605" ht="18.75" customHeight="1">
      <c r="B1605" s="177" t="inlineStr">
        <is>
          <t>NOME</t>
        </is>
      </c>
      <c r="C1605" s="178" t="n"/>
      <c r="D1605" s="178" t="n"/>
      <c r="E1605" s="178" t="n"/>
      <c r="F1605" s="178" t="n"/>
      <c r="G1605" s="179" t="n"/>
      <c r="J1605" s="177" t="inlineStr">
        <is>
          <t>NOME</t>
        </is>
      </c>
      <c r="K1605" s="178" t="n"/>
      <c r="L1605" s="178" t="n"/>
      <c r="M1605" s="178" t="n"/>
      <c r="N1605" s="178" t="n"/>
      <c r="O1605" s="179" t="n"/>
    </row>
    <row r="1606" ht="18.75" customHeight="1">
      <c r="B1606" s="181" t="n"/>
      <c r="C1606" s="178" t="n"/>
      <c r="D1606" s="178" t="n"/>
      <c r="E1606" s="178" t="n"/>
      <c r="F1606" s="178" t="n"/>
      <c r="G1606" s="179" t="n"/>
      <c r="J1606" s="181" t="n"/>
      <c r="K1606" s="178" t="n"/>
      <c r="L1606" s="178" t="n"/>
      <c r="M1606" s="178" t="n"/>
      <c r="N1606" s="178" t="n"/>
      <c r="O1606" s="179" t="n"/>
    </row>
    <row r="1607" ht="18.75" customHeight="1">
      <c r="B1607" s="177" t="inlineStr">
        <is>
          <t>BASE DO LIVRO</t>
        </is>
      </c>
      <c r="C1607" s="178" t="n"/>
      <c r="D1607" s="179" t="n"/>
      <c r="E1607" s="181" t="inlineStr">
        <is>
          <t>Nenhuma</t>
        </is>
      </c>
      <c r="F1607" s="178" t="n"/>
      <c r="G1607" s="179" t="n"/>
      <c r="J1607" s="177" t="inlineStr">
        <is>
          <t>BASE DO LIVRO</t>
        </is>
      </c>
      <c r="K1607" s="178" t="n"/>
      <c r="L1607" s="179" t="n"/>
      <c r="M1607" s="181" t="inlineStr">
        <is>
          <t>Nenhuma</t>
        </is>
      </c>
      <c r="N1607" s="178" t="n"/>
      <c r="O1607" s="179" t="n"/>
    </row>
    <row r="1608" ht="18.75" customHeight="1">
      <c r="B1608" s="177" t="inlineStr">
        <is>
          <t>DEVOLUÇÃO</t>
        </is>
      </c>
      <c r="C1608" s="178" t="n"/>
      <c r="D1608" s="179" t="n"/>
      <c r="E1608" s="181" t="n"/>
      <c r="F1608" s="178" t="n"/>
      <c r="G1608" s="179" t="n"/>
      <c r="J1608" s="177" t="inlineStr">
        <is>
          <t>DEVOLUÇÃO</t>
        </is>
      </c>
      <c r="K1608" s="178" t="n"/>
      <c r="L1608" s="179" t="n"/>
      <c r="M1608" s="181" t="n"/>
      <c r="N1608" s="178" t="n"/>
      <c r="O1608" s="179" t="n"/>
    </row>
    <row r="1609" ht="18.75" customHeight="1">
      <c r="B1609" s="177" t="inlineStr">
        <is>
          <t>FREQUÊNCIA</t>
        </is>
      </c>
      <c r="C1609" s="178" t="n"/>
      <c r="D1609" s="179" t="n"/>
      <c r="E1609" s="181" t="n"/>
      <c r="F1609" s="178" t="n"/>
      <c r="G1609" s="179" t="n"/>
      <c r="J1609" s="177" t="inlineStr">
        <is>
          <t>FREQUÊNCIA</t>
        </is>
      </c>
      <c r="K1609" s="178" t="n"/>
      <c r="L1609" s="179" t="n"/>
      <c r="M1609" s="181" t="n"/>
      <c r="N1609" s="178" t="n"/>
      <c r="O1609" s="179" t="n"/>
    </row>
    <row r="1610" ht="18.75" customHeight="1"/>
    <row r="1611" ht="18.75" customHeight="1">
      <c r="B1611" s="177" t="inlineStr">
        <is>
          <t>EFEITO E REQUISITOS</t>
        </is>
      </c>
      <c r="C1611" s="178" t="n"/>
      <c r="D1611" s="178" t="n"/>
      <c r="E1611" s="178" t="n"/>
      <c r="F1611" s="178" t="n"/>
      <c r="G1611" s="179" t="n"/>
      <c r="J1611" s="177" t="inlineStr">
        <is>
          <t>EFEITO E REQUISITOS</t>
        </is>
      </c>
      <c r="K1611" s="178" t="n"/>
      <c r="L1611" s="178" t="n"/>
      <c r="M1611" s="178" t="n"/>
      <c r="N1611" s="178" t="n"/>
      <c r="O1611" s="179" t="n"/>
    </row>
    <row r="1612" ht="18.75" customHeight="1">
      <c r="B1612" s="183" t="n"/>
      <c r="C1612" s="184" t="n"/>
      <c r="D1612" s="184" t="n"/>
      <c r="E1612" s="184" t="n"/>
      <c r="F1612" s="184" t="n"/>
      <c r="G1612" s="185" t="n"/>
      <c r="J1612" s="183" t="n"/>
      <c r="K1612" s="184" t="n"/>
      <c r="L1612" s="184" t="n"/>
      <c r="M1612" s="184" t="n"/>
      <c r="N1612" s="184" t="n"/>
      <c r="O1612" s="185" t="n"/>
    </row>
    <row r="1613" ht="18.75" customHeight="1">
      <c r="B1613" s="186" t="n"/>
      <c r="G1613" s="187" t="n"/>
      <c r="J1613" s="186" t="n"/>
      <c r="O1613" s="187" t="n"/>
    </row>
    <row r="1614" ht="18.75" customHeight="1">
      <c r="B1614" s="186" t="n"/>
      <c r="G1614" s="187" t="n"/>
      <c r="J1614" s="186" t="n"/>
      <c r="O1614" s="187" t="n"/>
    </row>
    <row r="1615" ht="18.75" customHeight="1">
      <c r="B1615" s="186" t="n"/>
      <c r="G1615" s="187" t="n"/>
      <c r="J1615" s="186" t="n"/>
      <c r="O1615" s="187" t="n"/>
    </row>
    <row r="1616" ht="18.75" customHeight="1">
      <c r="B1616" s="186" t="n"/>
      <c r="G1616" s="187" t="n"/>
      <c r="J1616" s="186" t="n"/>
      <c r="O1616" s="187" t="n"/>
    </row>
    <row r="1617" ht="18.75" customHeight="1">
      <c r="B1617" s="186" t="n"/>
      <c r="G1617" s="187" t="n"/>
      <c r="J1617" s="186" t="n"/>
      <c r="O1617" s="187" t="n"/>
    </row>
    <row r="1618" ht="18.75" customHeight="1">
      <c r="B1618" s="188" t="n"/>
      <c r="C1618" s="189" t="n"/>
      <c r="D1618" s="189" t="n"/>
      <c r="E1618" s="189" t="n"/>
      <c r="F1618" s="189" t="n"/>
      <c r="G1618" s="190" t="n"/>
      <c r="J1618" s="188" t="n"/>
      <c r="K1618" s="189" t="n"/>
      <c r="L1618" s="189" t="n"/>
      <c r="M1618" s="189" t="n"/>
      <c r="N1618" s="189" t="n"/>
      <c r="O1618" s="190" t="n"/>
    </row>
    <row r="1619" ht="18.75" customHeight="1"/>
    <row r="1620" ht="18.75" customHeight="1">
      <c r="B1620" s="175">
        <f>IF('DADOS_RESTRICOES'!$K$20="","","⚠ "&amp;'DADOS_RESTRICOES'!$K$20)</f>
        <v/>
      </c>
      <c r="J1620" s="175">
        <f>IF('DADOS_RESTRICOES'!$K$21="","","⚠ "&amp;'DADOS_RESTRICOES'!$K$21)</f>
        <v/>
      </c>
    </row>
    <row r="1621" ht="18.75" customHeight="1"/>
    <row r="1622" ht="18.75" customHeight="1"/>
    <row r="1623" ht="18.75" customHeight="1"/>
    <row r="1624" ht="18.75" customHeight="1">
      <c r="B1624" s="176" t="inlineStr">
        <is>
          <t>RESTRIÇÃO · 21</t>
        </is>
      </c>
      <c r="J1624" s="176" t="inlineStr">
        <is>
          <t>RESTRIÇÃO · 22</t>
        </is>
      </c>
    </row>
    <row r="1625" ht="18.75" customHeight="1">
      <c r="B1625" s="177" t="inlineStr">
        <is>
          <t>TIPO</t>
        </is>
      </c>
      <c r="C1625" s="178" t="n"/>
      <c r="D1625" s="178" t="n"/>
      <c r="E1625" s="179" t="n"/>
      <c r="F1625" s="177" t="inlineStr">
        <is>
          <t>MESTRE VIU</t>
        </is>
      </c>
      <c r="G1625" s="179" t="n"/>
      <c r="J1625" s="177" t="inlineStr">
        <is>
          <t>TIPO</t>
        </is>
      </c>
      <c r="K1625" s="178" t="n"/>
      <c r="L1625" s="178" t="n"/>
      <c r="M1625" s="179" t="n"/>
      <c r="N1625" s="177" t="inlineStr">
        <is>
          <t>MESTRE VIU</t>
        </is>
      </c>
      <c r="O1625" s="179" t="n"/>
    </row>
    <row r="1626" ht="18.75" customHeight="1">
      <c r="B1626" s="181" t="inlineStr">
        <is>
          <t>Restrição</t>
        </is>
      </c>
      <c r="C1626" s="178" t="n"/>
      <c r="D1626" s="178" t="n"/>
      <c r="E1626" s="179" t="n"/>
      <c r="F1626" s="180" t="b">
        <v>0</v>
      </c>
      <c r="G1626" s="179" t="n"/>
      <c r="J1626" s="181" t="inlineStr">
        <is>
          <t>Restrição</t>
        </is>
      </c>
      <c r="K1626" s="178" t="n"/>
      <c r="L1626" s="178" t="n"/>
      <c r="M1626" s="179" t="n"/>
      <c r="N1626" s="180" t="b">
        <v>0</v>
      </c>
      <c r="O1626" s="179" t="n"/>
    </row>
    <row r="1627" ht="18.75" customHeight="1">
      <c r="B1627" s="177" t="inlineStr">
        <is>
          <t>NOME</t>
        </is>
      </c>
      <c r="C1627" s="178" t="n"/>
      <c r="D1627" s="178" t="n"/>
      <c r="E1627" s="178" t="n"/>
      <c r="F1627" s="178" t="n"/>
      <c r="G1627" s="179" t="n"/>
      <c r="J1627" s="177" t="inlineStr">
        <is>
          <t>NOME</t>
        </is>
      </c>
      <c r="K1627" s="178" t="n"/>
      <c r="L1627" s="178" t="n"/>
      <c r="M1627" s="178" t="n"/>
      <c r="N1627" s="178" t="n"/>
      <c r="O1627" s="179" t="n"/>
    </row>
    <row r="1628" ht="18.75" customHeight="1">
      <c r="B1628" s="181" t="n"/>
      <c r="C1628" s="178" t="n"/>
      <c r="D1628" s="178" t="n"/>
      <c r="E1628" s="178" t="n"/>
      <c r="F1628" s="178" t="n"/>
      <c r="G1628" s="179" t="n"/>
      <c r="J1628" s="181" t="n"/>
      <c r="K1628" s="178" t="n"/>
      <c r="L1628" s="178" t="n"/>
      <c r="M1628" s="178" t="n"/>
      <c r="N1628" s="178" t="n"/>
      <c r="O1628" s="179" t="n"/>
    </row>
    <row r="1629" ht="18.75" customHeight="1">
      <c r="B1629" s="177" t="inlineStr">
        <is>
          <t>BASE DO LIVRO</t>
        </is>
      </c>
      <c r="C1629" s="178" t="n"/>
      <c r="D1629" s="179" t="n"/>
      <c r="E1629" s="181" t="inlineStr">
        <is>
          <t>Nenhuma</t>
        </is>
      </c>
      <c r="F1629" s="178" t="n"/>
      <c r="G1629" s="179" t="n"/>
      <c r="J1629" s="177" t="inlineStr">
        <is>
          <t>BASE DO LIVRO</t>
        </is>
      </c>
      <c r="K1629" s="178" t="n"/>
      <c r="L1629" s="179" t="n"/>
      <c r="M1629" s="181" t="inlineStr">
        <is>
          <t>Nenhuma</t>
        </is>
      </c>
      <c r="N1629" s="178" t="n"/>
      <c r="O1629" s="179" t="n"/>
    </row>
    <row r="1630" ht="18.75" customHeight="1">
      <c r="B1630" s="177" t="inlineStr">
        <is>
          <t>DEVOLUÇÃO</t>
        </is>
      </c>
      <c r="C1630" s="178" t="n"/>
      <c r="D1630" s="179" t="n"/>
      <c r="E1630" s="181" t="n"/>
      <c r="F1630" s="178" t="n"/>
      <c r="G1630" s="179" t="n"/>
      <c r="J1630" s="177" t="inlineStr">
        <is>
          <t>DEVOLUÇÃO</t>
        </is>
      </c>
      <c r="K1630" s="178" t="n"/>
      <c r="L1630" s="179" t="n"/>
      <c r="M1630" s="181" t="n"/>
      <c r="N1630" s="178" t="n"/>
      <c r="O1630" s="179" t="n"/>
    </row>
    <row r="1631" ht="18.75" customHeight="1">
      <c r="B1631" s="177" t="inlineStr">
        <is>
          <t>FREQUÊNCIA</t>
        </is>
      </c>
      <c r="C1631" s="178" t="n"/>
      <c r="D1631" s="179" t="n"/>
      <c r="E1631" s="181" t="n"/>
      <c r="F1631" s="178" t="n"/>
      <c r="G1631" s="179" t="n"/>
      <c r="J1631" s="177" t="inlineStr">
        <is>
          <t>FREQUÊNCIA</t>
        </is>
      </c>
      <c r="K1631" s="178" t="n"/>
      <c r="L1631" s="179" t="n"/>
      <c r="M1631" s="181" t="n"/>
      <c r="N1631" s="178" t="n"/>
      <c r="O1631" s="179" t="n"/>
    </row>
    <row r="1632" ht="18.75" customHeight="1"/>
    <row r="1633" ht="18.75" customHeight="1">
      <c r="B1633" s="177" t="inlineStr">
        <is>
          <t>EFEITO E REQUISITOS</t>
        </is>
      </c>
      <c r="C1633" s="178" t="n"/>
      <c r="D1633" s="178" t="n"/>
      <c r="E1633" s="178" t="n"/>
      <c r="F1633" s="178" t="n"/>
      <c r="G1633" s="179" t="n"/>
      <c r="J1633" s="177" t="inlineStr">
        <is>
          <t>EFEITO E REQUISITOS</t>
        </is>
      </c>
      <c r="K1633" s="178" t="n"/>
      <c r="L1633" s="178" t="n"/>
      <c r="M1633" s="178" t="n"/>
      <c r="N1633" s="178" t="n"/>
      <c r="O1633" s="179" t="n"/>
    </row>
    <row r="1634" ht="18.75" customHeight="1">
      <c r="B1634" s="183" t="n"/>
      <c r="C1634" s="184" t="n"/>
      <c r="D1634" s="184" t="n"/>
      <c r="E1634" s="184" t="n"/>
      <c r="F1634" s="184" t="n"/>
      <c r="G1634" s="185" t="n"/>
      <c r="J1634" s="183" t="n"/>
      <c r="K1634" s="184" t="n"/>
      <c r="L1634" s="184" t="n"/>
      <c r="M1634" s="184" t="n"/>
      <c r="N1634" s="184" t="n"/>
      <c r="O1634" s="185" t="n"/>
    </row>
    <row r="1635" ht="18.75" customHeight="1">
      <c r="B1635" s="186" t="n"/>
      <c r="G1635" s="187" t="n"/>
      <c r="J1635" s="186" t="n"/>
      <c r="O1635" s="187" t="n"/>
    </row>
    <row r="1636" ht="18.75" customHeight="1">
      <c r="B1636" s="186" t="n"/>
      <c r="G1636" s="187" t="n"/>
      <c r="J1636" s="186" t="n"/>
      <c r="O1636" s="187" t="n"/>
    </row>
    <row r="1637" ht="18.75" customHeight="1">
      <c r="B1637" s="186" t="n"/>
      <c r="G1637" s="187" t="n"/>
      <c r="J1637" s="186" t="n"/>
      <c r="O1637" s="187" t="n"/>
    </row>
    <row r="1638" ht="18.75" customHeight="1">
      <c r="B1638" s="186" t="n"/>
      <c r="G1638" s="187" t="n"/>
      <c r="J1638" s="186" t="n"/>
      <c r="O1638" s="187" t="n"/>
    </row>
    <row r="1639" ht="18.75" customHeight="1">
      <c r="B1639" s="186" t="n"/>
      <c r="G1639" s="187" t="n"/>
      <c r="J1639" s="186" t="n"/>
      <c r="O1639" s="187" t="n"/>
    </row>
    <row r="1640" ht="18.75" customHeight="1">
      <c r="B1640" s="188" t="n"/>
      <c r="C1640" s="189" t="n"/>
      <c r="D1640" s="189" t="n"/>
      <c r="E1640" s="189" t="n"/>
      <c r="F1640" s="189" t="n"/>
      <c r="G1640" s="190" t="n"/>
      <c r="J1640" s="188" t="n"/>
      <c r="K1640" s="189" t="n"/>
      <c r="L1640" s="189" t="n"/>
      <c r="M1640" s="189" t="n"/>
      <c r="N1640" s="189" t="n"/>
      <c r="O1640" s="190" t="n"/>
    </row>
    <row r="1641" ht="18.75" customHeight="1"/>
    <row r="1642" ht="18.75" customHeight="1">
      <c r="B1642" s="175">
        <f>IF('DADOS_RESTRICOES'!$K$22="","","⚠ "&amp;'DADOS_RESTRICOES'!$K$22)</f>
        <v/>
      </c>
      <c r="J1642" s="175">
        <f>IF('DADOS_RESTRICOES'!$K$23="","","⚠ "&amp;'DADOS_RESTRICOES'!$K$23)</f>
        <v/>
      </c>
    </row>
    <row r="1643" ht="18.75" customHeight="1"/>
    <row r="1644" ht="18.75" customHeight="1"/>
    <row r="1645" ht="18.75" customHeight="1"/>
    <row r="1646" ht="18.75" customHeight="1">
      <c r="B1646" s="176" t="inlineStr">
        <is>
          <t>RESTRIÇÃO · 23</t>
        </is>
      </c>
      <c r="J1646" s="176" t="inlineStr">
        <is>
          <t>RESTRIÇÃO · 24</t>
        </is>
      </c>
    </row>
    <row r="1647" ht="18.75" customHeight="1">
      <c r="B1647" s="177" t="inlineStr">
        <is>
          <t>TIPO</t>
        </is>
      </c>
      <c r="C1647" s="178" t="n"/>
      <c r="D1647" s="178" t="n"/>
      <c r="E1647" s="179" t="n"/>
      <c r="F1647" s="177" t="inlineStr">
        <is>
          <t>MESTRE VIU</t>
        </is>
      </c>
      <c r="G1647" s="179" t="n"/>
      <c r="J1647" s="177" t="inlineStr">
        <is>
          <t>TIPO</t>
        </is>
      </c>
      <c r="K1647" s="178" t="n"/>
      <c r="L1647" s="178" t="n"/>
      <c r="M1647" s="179" t="n"/>
      <c r="N1647" s="177" t="inlineStr">
        <is>
          <t>MESTRE VIU</t>
        </is>
      </c>
      <c r="O1647" s="179" t="n"/>
    </row>
    <row r="1648" ht="18.75" customHeight="1">
      <c r="B1648" s="181" t="inlineStr">
        <is>
          <t>Restrição</t>
        </is>
      </c>
      <c r="C1648" s="178" t="n"/>
      <c r="D1648" s="178" t="n"/>
      <c r="E1648" s="179" t="n"/>
      <c r="F1648" s="180" t="b">
        <v>0</v>
      </c>
      <c r="G1648" s="179" t="n"/>
      <c r="J1648" s="181" t="inlineStr">
        <is>
          <t>Restrição</t>
        </is>
      </c>
      <c r="K1648" s="178" t="n"/>
      <c r="L1648" s="178" t="n"/>
      <c r="M1648" s="179" t="n"/>
      <c r="N1648" s="180" t="b">
        <v>0</v>
      </c>
      <c r="O1648" s="179" t="n"/>
    </row>
    <row r="1649" ht="18.75" customHeight="1">
      <c r="B1649" s="177" t="inlineStr">
        <is>
          <t>NOME</t>
        </is>
      </c>
      <c r="C1649" s="178" t="n"/>
      <c r="D1649" s="178" t="n"/>
      <c r="E1649" s="178" t="n"/>
      <c r="F1649" s="178" t="n"/>
      <c r="G1649" s="179" t="n"/>
      <c r="J1649" s="177" t="inlineStr">
        <is>
          <t>NOME</t>
        </is>
      </c>
      <c r="K1649" s="178" t="n"/>
      <c r="L1649" s="178" t="n"/>
      <c r="M1649" s="178" t="n"/>
      <c r="N1649" s="178" t="n"/>
      <c r="O1649" s="179" t="n"/>
    </row>
    <row r="1650" ht="18.75" customHeight="1">
      <c r="B1650" s="181" t="n"/>
      <c r="C1650" s="178" t="n"/>
      <c r="D1650" s="178" t="n"/>
      <c r="E1650" s="178" t="n"/>
      <c r="F1650" s="178" t="n"/>
      <c r="G1650" s="179" t="n"/>
      <c r="J1650" s="181" t="n"/>
      <c r="K1650" s="178" t="n"/>
      <c r="L1650" s="178" t="n"/>
      <c r="M1650" s="178" t="n"/>
      <c r="N1650" s="178" t="n"/>
      <c r="O1650" s="179" t="n"/>
    </row>
    <row r="1651" ht="18.75" customHeight="1">
      <c r="B1651" s="177" t="inlineStr">
        <is>
          <t>BASE DO LIVRO</t>
        </is>
      </c>
      <c r="C1651" s="178" t="n"/>
      <c r="D1651" s="179" t="n"/>
      <c r="E1651" s="181" t="inlineStr">
        <is>
          <t>Nenhuma</t>
        </is>
      </c>
      <c r="F1651" s="178" t="n"/>
      <c r="G1651" s="179" t="n"/>
      <c r="J1651" s="177" t="inlineStr">
        <is>
          <t>BASE DO LIVRO</t>
        </is>
      </c>
      <c r="K1651" s="178" t="n"/>
      <c r="L1651" s="179" t="n"/>
      <c r="M1651" s="181" t="inlineStr">
        <is>
          <t>Nenhuma</t>
        </is>
      </c>
      <c r="N1651" s="178" t="n"/>
      <c r="O1651" s="179" t="n"/>
    </row>
    <row r="1652" ht="18.75" customHeight="1">
      <c r="B1652" s="177" t="inlineStr">
        <is>
          <t>DEVOLUÇÃO</t>
        </is>
      </c>
      <c r="C1652" s="178" t="n"/>
      <c r="D1652" s="179" t="n"/>
      <c r="E1652" s="181" t="n"/>
      <c r="F1652" s="178" t="n"/>
      <c r="G1652" s="179" t="n"/>
      <c r="J1652" s="177" t="inlineStr">
        <is>
          <t>DEVOLUÇÃO</t>
        </is>
      </c>
      <c r="K1652" s="178" t="n"/>
      <c r="L1652" s="179" t="n"/>
      <c r="M1652" s="181" t="n"/>
      <c r="N1652" s="178" t="n"/>
      <c r="O1652" s="179" t="n"/>
    </row>
    <row r="1653" ht="18.75" customHeight="1">
      <c r="B1653" s="177" t="inlineStr">
        <is>
          <t>FREQUÊNCIA</t>
        </is>
      </c>
      <c r="C1653" s="178" t="n"/>
      <c r="D1653" s="179" t="n"/>
      <c r="E1653" s="181" t="n"/>
      <c r="F1653" s="178" t="n"/>
      <c r="G1653" s="179" t="n"/>
      <c r="J1653" s="177" t="inlineStr">
        <is>
          <t>FREQUÊNCIA</t>
        </is>
      </c>
      <c r="K1653" s="178" t="n"/>
      <c r="L1653" s="179" t="n"/>
      <c r="M1653" s="181" t="n"/>
      <c r="N1653" s="178" t="n"/>
      <c r="O1653" s="179" t="n"/>
    </row>
    <row r="1654" ht="18.75" customHeight="1"/>
    <row r="1655" ht="18.75" customHeight="1">
      <c r="B1655" s="177" t="inlineStr">
        <is>
          <t>EFEITO E REQUISITOS</t>
        </is>
      </c>
      <c r="C1655" s="178" t="n"/>
      <c r="D1655" s="178" t="n"/>
      <c r="E1655" s="178" t="n"/>
      <c r="F1655" s="178" t="n"/>
      <c r="G1655" s="179" t="n"/>
      <c r="J1655" s="177" t="inlineStr">
        <is>
          <t>EFEITO E REQUISITOS</t>
        </is>
      </c>
      <c r="K1655" s="178" t="n"/>
      <c r="L1655" s="178" t="n"/>
      <c r="M1655" s="178" t="n"/>
      <c r="N1655" s="178" t="n"/>
      <c r="O1655" s="179" t="n"/>
    </row>
    <row r="1656" ht="18.75" customHeight="1">
      <c r="B1656" s="183" t="n"/>
      <c r="C1656" s="184" t="n"/>
      <c r="D1656" s="184" t="n"/>
      <c r="E1656" s="184" t="n"/>
      <c r="F1656" s="184" t="n"/>
      <c r="G1656" s="185" t="n"/>
      <c r="J1656" s="183" t="n"/>
      <c r="K1656" s="184" t="n"/>
      <c r="L1656" s="184" t="n"/>
      <c r="M1656" s="184" t="n"/>
      <c r="N1656" s="184" t="n"/>
      <c r="O1656" s="185" t="n"/>
    </row>
    <row r="1657" ht="18.75" customHeight="1">
      <c r="B1657" s="186" t="n"/>
      <c r="G1657" s="187" t="n"/>
      <c r="J1657" s="186" t="n"/>
      <c r="O1657" s="187" t="n"/>
    </row>
    <row r="1658" ht="18.75" customHeight="1">
      <c r="B1658" s="186" t="n"/>
      <c r="G1658" s="187" t="n"/>
      <c r="J1658" s="186" t="n"/>
      <c r="O1658" s="187" t="n"/>
    </row>
    <row r="1659" ht="18.75" customHeight="1">
      <c r="B1659" s="186" t="n"/>
      <c r="G1659" s="187" t="n"/>
      <c r="J1659" s="186" t="n"/>
      <c r="O1659" s="187" t="n"/>
    </row>
    <row r="1660" ht="18.75" customHeight="1">
      <c r="B1660" s="186" t="n"/>
      <c r="G1660" s="187" t="n"/>
      <c r="J1660" s="186" t="n"/>
      <c r="O1660" s="187" t="n"/>
    </row>
    <row r="1661" ht="18.75" customHeight="1">
      <c r="B1661" s="186" t="n"/>
      <c r="G1661" s="187" t="n"/>
      <c r="J1661" s="186" t="n"/>
      <c r="O1661" s="187" t="n"/>
    </row>
    <row r="1662" ht="18.75" customHeight="1">
      <c r="B1662" s="188" t="n"/>
      <c r="C1662" s="189" t="n"/>
      <c r="D1662" s="189" t="n"/>
      <c r="E1662" s="189" t="n"/>
      <c r="F1662" s="189" t="n"/>
      <c r="G1662" s="190" t="n"/>
      <c r="J1662" s="188" t="n"/>
      <c r="K1662" s="189" t="n"/>
      <c r="L1662" s="189" t="n"/>
      <c r="M1662" s="189" t="n"/>
      <c r="N1662" s="189" t="n"/>
      <c r="O1662" s="190" t="n"/>
    </row>
    <row r="1663" ht="18.75" customHeight="1"/>
    <row r="1664" ht="18.75" customHeight="1">
      <c r="B1664" s="175">
        <f>IF('DADOS_RESTRICOES'!$K$24="","","⚠ "&amp;'DADOS_RESTRICOES'!$K$24)</f>
        <v/>
      </c>
      <c r="J1664" s="175">
        <f>IF('DADOS_RESTRICOES'!$K$25="","","⚠ "&amp;'DADOS_RESTRICOES'!$K$25)</f>
        <v/>
      </c>
    </row>
    <row r="1665" ht="18.75" customHeight="1"/>
    <row r="1666" ht="18.75" customHeight="1"/>
    <row r="1667" ht="18.75" customHeight="1"/>
    <row r="1668" ht="18.75" customHeight="1">
      <c r="B1668" s="176" t="inlineStr">
        <is>
          <t>RESTRIÇÃO · 25</t>
        </is>
      </c>
      <c r="J1668" s="176" t="inlineStr">
        <is>
          <t>RESTRIÇÃO · 26</t>
        </is>
      </c>
    </row>
    <row r="1669" ht="18.75" customHeight="1">
      <c r="B1669" s="177" t="inlineStr">
        <is>
          <t>TIPO</t>
        </is>
      </c>
      <c r="C1669" s="178" t="n"/>
      <c r="D1669" s="178" t="n"/>
      <c r="E1669" s="179" t="n"/>
      <c r="F1669" s="177" t="inlineStr">
        <is>
          <t>MESTRE VIU</t>
        </is>
      </c>
      <c r="G1669" s="179" t="n"/>
      <c r="J1669" s="177" t="inlineStr">
        <is>
          <t>TIPO</t>
        </is>
      </c>
      <c r="K1669" s="178" t="n"/>
      <c r="L1669" s="178" t="n"/>
      <c r="M1669" s="179" t="n"/>
      <c r="N1669" s="177" t="inlineStr">
        <is>
          <t>MESTRE VIU</t>
        </is>
      </c>
      <c r="O1669" s="179" t="n"/>
    </row>
    <row r="1670" ht="18.75" customHeight="1">
      <c r="B1670" s="181" t="inlineStr">
        <is>
          <t>Restrição</t>
        </is>
      </c>
      <c r="C1670" s="178" t="n"/>
      <c r="D1670" s="178" t="n"/>
      <c r="E1670" s="179" t="n"/>
      <c r="F1670" s="180" t="b">
        <v>0</v>
      </c>
      <c r="G1670" s="179" t="n"/>
      <c r="J1670" s="181" t="inlineStr">
        <is>
          <t>Restrição</t>
        </is>
      </c>
      <c r="K1670" s="178" t="n"/>
      <c r="L1670" s="178" t="n"/>
      <c r="M1670" s="179" t="n"/>
      <c r="N1670" s="180" t="b">
        <v>0</v>
      </c>
      <c r="O1670" s="179" t="n"/>
    </row>
    <row r="1671" ht="18.75" customHeight="1">
      <c r="B1671" s="177" t="inlineStr">
        <is>
          <t>NOME</t>
        </is>
      </c>
      <c r="C1671" s="178" t="n"/>
      <c r="D1671" s="178" t="n"/>
      <c r="E1671" s="178" t="n"/>
      <c r="F1671" s="178" t="n"/>
      <c r="G1671" s="179" t="n"/>
      <c r="J1671" s="177" t="inlineStr">
        <is>
          <t>NOME</t>
        </is>
      </c>
      <c r="K1671" s="178" t="n"/>
      <c r="L1671" s="178" t="n"/>
      <c r="M1671" s="178" t="n"/>
      <c r="N1671" s="178" t="n"/>
      <c r="O1671" s="179" t="n"/>
    </row>
    <row r="1672" ht="18.75" customHeight="1">
      <c r="B1672" s="181" t="n"/>
      <c r="C1672" s="178" t="n"/>
      <c r="D1672" s="178" t="n"/>
      <c r="E1672" s="178" t="n"/>
      <c r="F1672" s="178" t="n"/>
      <c r="G1672" s="179" t="n"/>
      <c r="J1672" s="181" t="n"/>
      <c r="K1672" s="178" t="n"/>
      <c r="L1672" s="178" t="n"/>
      <c r="M1672" s="178" t="n"/>
      <c r="N1672" s="178" t="n"/>
      <c r="O1672" s="179" t="n"/>
    </row>
    <row r="1673" ht="18.75" customHeight="1">
      <c r="B1673" s="177" t="inlineStr">
        <is>
          <t>BASE DO LIVRO</t>
        </is>
      </c>
      <c r="C1673" s="178" t="n"/>
      <c r="D1673" s="179" t="n"/>
      <c r="E1673" s="181" t="inlineStr">
        <is>
          <t>Nenhuma</t>
        </is>
      </c>
      <c r="F1673" s="178" t="n"/>
      <c r="G1673" s="179" t="n"/>
      <c r="J1673" s="177" t="inlineStr">
        <is>
          <t>BASE DO LIVRO</t>
        </is>
      </c>
      <c r="K1673" s="178" t="n"/>
      <c r="L1673" s="179" t="n"/>
      <c r="M1673" s="181" t="inlineStr">
        <is>
          <t>Nenhuma</t>
        </is>
      </c>
      <c r="N1673" s="178" t="n"/>
      <c r="O1673" s="179" t="n"/>
    </row>
    <row r="1674" ht="18.75" customHeight="1">
      <c r="B1674" s="177" t="inlineStr">
        <is>
          <t>DEVOLUÇÃO</t>
        </is>
      </c>
      <c r="C1674" s="178" t="n"/>
      <c r="D1674" s="179" t="n"/>
      <c r="E1674" s="181" t="n"/>
      <c r="F1674" s="178" t="n"/>
      <c r="G1674" s="179" t="n"/>
      <c r="J1674" s="177" t="inlineStr">
        <is>
          <t>DEVOLUÇÃO</t>
        </is>
      </c>
      <c r="K1674" s="178" t="n"/>
      <c r="L1674" s="179" t="n"/>
      <c r="M1674" s="181" t="n"/>
      <c r="N1674" s="178" t="n"/>
      <c r="O1674" s="179" t="n"/>
    </row>
    <row r="1675" ht="18.75" customHeight="1">
      <c r="B1675" s="177" t="inlineStr">
        <is>
          <t>FREQUÊNCIA</t>
        </is>
      </c>
      <c r="C1675" s="178" t="n"/>
      <c r="D1675" s="179" t="n"/>
      <c r="E1675" s="181" t="n"/>
      <c r="F1675" s="178" t="n"/>
      <c r="G1675" s="179" t="n"/>
      <c r="J1675" s="177" t="inlineStr">
        <is>
          <t>FREQUÊNCIA</t>
        </is>
      </c>
      <c r="K1675" s="178" t="n"/>
      <c r="L1675" s="179" t="n"/>
      <c r="M1675" s="181" t="n"/>
      <c r="N1675" s="178" t="n"/>
      <c r="O1675" s="179" t="n"/>
    </row>
    <row r="1676" ht="18.75" customHeight="1"/>
    <row r="1677" ht="18.75" customHeight="1">
      <c r="B1677" s="177" t="inlineStr">
        <is>
          <t>EFEITO E REQUISITOS</t>
        </is>
      </c>
      <c r="C1677" s="178" t="n"/>
      <c r="D1677" s="178" t="n"/>
      <c r="E1677" s="178" t="n"/>
      <c r="F1677" s="178" t="n"/>
      <c r="G1677" s="179" t="n"/>
      <c r="J1677" s="177" t="inlineStr">
        <is>
          <t>EFEITO E REQUISITOS</t>
        </is>
      </c>
      <c r="K1677" s="178" t="n"/>
      <c r="L1677" s="178" t="n"/>
      <c r="M1677" s="178" t="n"/>
      <c r="N1677" s="178" t="n"/>
      <c r="O1677" s="179" t="n"/>
    </row>
    <row r="1678" ht="18.75" customHeight="1">
      <c r="B1678" s="183" t="n"/>
      <c r="C1678" s="184" t="n"/>
      <c r="D1678" s="184" t="n"/>
      <c r="E1678" s="184" t="n"/>
      <c r="F1678" s="184" t="n"/>
      <c r="G1678" s="185" t="n"/>
      <c r="J1678" s="183" t="n"/>
      <c r="K1678" s="184" t="n"/>
      <c r="L1678" s="184" t="n"/>
      <c r="M1678" s="184" t="n"/>
      <c r="N1678" s="184" t="n"/>
      <c r="O1678" s="185" t="n"/>
    </row>
    <row r="1679" ht="18.75" customHeight="1">
      <c r="B1679" s="186" t="n"/>
      <c r="G1679" s="187" t="n"/>
      <c r="J1679" s="186" t="n"/>
      <c r="O1679" s="187" t="n"/>
    </row>
    <row r="1680" ht="18.75" customHeight="1">
      <c r="B1680" s="186" t="n"/>
      <c r="G1680" s="187" t="n"/>
      <c r="J1680" s="186" t="n"/>
      <c r="O1680" s="187" t="n"/>
    </row>
    <row r="1681" ht="18.75" customHeight="1">
      <c r="B1681" s="186" t="n"/>
      <c r="G1681" s="187" t="n"/>
      <c r="J1681" s="186" t="n"/>
      <c r="O1681" s="187" t="n"/>
    </row>
    <row r="1682" ht="18.75" customHeight="1">
      <c r="B1682" s="186" t="n"/>
      <c r="G1682" s="187" t="n"/>
      <c r="J1682" s="186" t="n"/>
      <c r="O1682" s="187" t="n"/>
    </row>
    <row r="1683" ht="18.75" customHeight="1">
      <c r="B1683" s="186" t="n"/>
      <c r="G1683" s="187" t="n"/>
      <c r="J1683" s="186" t="n"/>
      <c r="O1683" s="187" t="n"/>
    </row>
    <row r="1684" ht="18.75" customHeight="1">
      <c r="B1684" s="188" t="n"/>
      <c r="C1684" s="189" t="n"/>
      <c r="D1684" s="189" t="n"/>
      <c r="E1684" s="189" t="n"/>
      <c r="F1684" s="189" t="n"/>
      <c r="G1684" s="190" t="n"/>
      <c r="J1684" s="188" t="n"/>
      <c r="K1684" s="189" t="n"/>
      <c r="L1684" s="189" t="n"/>
      <c r="M1684" s="189" t="n"/>
      <c r="N1684" s="189" t="n"/>
      <c r="O1684" s="190" t="n"/>
    </row>
    <row r="1685" ht="18.75" customHeight="1"/>
    <row r="1686" ht="18.75" customHeight="1">
      <c r="B1686" s="175">
        <f>IF('DADOS_RESTRICOES'!$K$26="","","⚠ "&amp;'DADOS_RESTRICOES'!$K$26)</f>
        <v/>
      </c>
      <c r="J1686" s="175">
        <f>IF('DADOS_RESTRICOES'!$K$27="","","⚠ "&amp;'DADOS_RESTRICOES'!$K$27)</f>
        <v/>
      </c>
    </row>
    <row r="1687" ht="18.75" customHeight="1"/>
    <row r="1688" ht="18.75" customHeight="1"/>
    <row r="1689" ht="18.75" customHeight="1"/>
    <row r="1690" ht="18.75" customHeight="1">
      <c r="B1690" s="176" t="inlineStr">
        <is>
          <t>RESTRIÇÃO · 27</t>
        </is>
      </c>
      <c r="J1690" s="176" t="inlineStr">
        <is>
          <t>RESTRIÇÃO · 28</t>
        </is>
      </c>
    </row>
    <row r="1691" ht="18.75" customHeight="1">
      <c r="B1691" s="177" t="inlineStr">
        <is>
          <t>TIPO</t>
        </is>
      </c>
      <c r="C1691" s="178" t="n"/>
      <c r="D1691" s="178" t="n"/>
      <c r="E1691" s="179" t="n"/>
      <c r="F1691" s="177" t="inlineStr">
        <is>
          <t>MESTRE VIU</t>
        </is>
      </c>
      <c r="G1691" s="179" t="n"/>
      <c r="J1691" s="177" t="inlineStr">
        <is>
          <t>TIPO</t>
        </is>
      </c>
      <c r="K1691" s="178" t="n"/>
      <c r="L1691" s="178" t="n"/>
      <c r="M1691" s="179" t="n"/>
      <c r="N1691" s="177" t="inlineStr">
        <is>
          <t>MESTRE VIU</t>
        </is>
      </c>
      <c r="O1691" s="179" t="n"/>
    </row>
    <row r="1692" ht="18.75" customHeight="1">
      <c r="B1692" s="181" t="inlineStr">
        <is>
          <t>Restrição</t>
        </is>
      </c>
      <c r="C1692" s="178" t="n"/>
      <c r="D1692" s="178" t="n"/>
      <c r="E1692" s="179" t="n"/>
      <c r="F1692" s="180" t="b">
        <v>0</v>
      </c>
      <c r="G1692" s="179" t="n"/>
      <c r="J1692" s="181" t="inlineStr">
        <is>
          <t>Restrição</t>
        </is>
      </c>
      <c r="K1692" s="178" t="n"/>
      <c r="L1692" s="178" t="n"/>
      <c r="M1692" s="179" t="n"/>
      <c r="N1692" s="180" t="b">
        <v>0</v>
      </c>
      <c r="O1692" s="179" t="n"/>
    </row>
    <row r="1693" ht="18.75" customHeight="1">
      <c r="B1693" s="177" t="inlineStr">
        <is>
          <t>NOME</t>
        </is>
      </c>
      <c r="C1693" s="178" t="n"/>
      <c r="D1693" s="178" t="n"/>
      <c r="E1693" s="178" t="n"/>
      <c r="F1693" s="178" t="n"/>
      <c r="G1693" s="179" t="n"/>
      <c r="J1693" s="177" t="inlineStr">
        <is>
          <t>NOME</t>
        </is>
      </c>
      <c r="K1693" s="178" t="n"/>
      <c r="L1693" s="178" t="n"/>
      <c r="M1693" s="178" t="n"/>
      <c r="N1693" s="178" t="n"/>
      <c r="O1693" s="179" t="n"/>
    </row>
    <row r="1694" ht="18.75" customHeight="1">
      <c r="B1694" s="181" t="n"/>
      <c r="C1694" s="178" t="n"/>
      <c r="D1694" s="178" t="n"/>
      <c r="E1694" s="178" t="n"/>
      <c r="F1694" s="178" t="n"/>
      <c r="G1694" s="179" t="n"/>
      <c r="J1694" s="181" t="n"/>
      <c r="K1694" s="178" t="n"/>
      <c r="L1694" s="178" t="n"/>
      <c r="M1694" s="178" t="n"/>
      <c r="N1694" s="178" t="n"/>
      <c r="O1694" s="179" t="n"/>
    </row>
    <row r="1695" ht="18.75" customHeight="1">
      <c r="B1695" s="177" t="inlineStr">
        <is>
          <t>BASE DO LIVRO</t>
        </is>
      </c>
      <c r="C1695" s="178" t="n"/>
      <c r="D1695" s="179" t="n"/>
      <c r="E1695" s="181" t="inlineStr">
        <is>
          <t>Nenhuma</t>
        </is>
      </c>
      <c r="F1695" s="178" t="n"/>
      <c r="G1695" s="179" t="n"/>
      <c r="J1695" s="177" t="inlineStr">
        <is>
          <t>BASE DO LIVRO</t>
        </is>
      </c>
      <c r="K1695" s="178" t="n"/>
      <c r="L1695" s="179" t="n"/>
      <c r="M1695" s="181" t="inlineStr">
        <is>
          <t>Nenhuma</t>
        </is>
      </c>
      <c r="N1695" s="178" t="n"/>
      <c r="O1695" s="179" t="n"/>
    </row>
    <row r="1696" ht="18.75" customHeight="1">
      <c r="B1696" s="177" t="inlineStr">
        <is>
          <t>DEVOLUÇÃO</t>
        </is>
      </c>
      <c r="C1696" s="178" t="n"/>
      <c r="D1696" s="179" t="n"/>
      <c r="E1696" s="181" t="n"/>
      <c r="F1696" s="178" t="n"/>
      <c r="G1696" s="179" t="n"/>
      <c r="J1696" s="177" t="inlineStr">
        <is>
          <t>DEVOLUÇÃO</t>
        </is>
      </c>
      <c r="K1696" s="178" t="n"/>
      <c r="L1696" s="179" t="n"/>
      <c r="M1696" s="181" t="n"/>
      <c r="N1696" s="178" t="n"/>
      <c r="O1696" s="179" t="n"/>
    </row>
    <row r="1697" ht="18.75" customHeight="1">
      <c r="B1697" s="177" t="inlineStr">
        <is>
          <t>FREQUÊNCIA</t>
        </is>
      </c>
      <c r="C1697" s="178" t="n"/>
      <c r="D1697" s="179" t="n"/>
      <c r="E1697" s="181" t="n"/>
      <c r="F1697" s="178" t="n"/>
      <c r="G1697" s="179" t="n"/>
      <c r="J1697" s="177" t="inlineStr">
        <is>
          <t>FREQUÊNCIA</t>
        </is>
      </c>
      <c r="K1697" s="178" t="n"/>
      <c r="L1697" s="179" t="n"/>
      <c r="M1697" s="181" t="n"/>
      <c r="N1697" s="178" t="n"/>
      <c r="O1697" s="179" t="n"/>
    </row>
    <row r="1698" ht="18.75" customHeight="1"/>
    <row r="1699" ht="18.75" customHeight="1">
      <c r="B1699" s="177" t="inlineStr">
        <is>
          <t>EFEITO E REQUISITOS</t>
        </is>
      </c>
      <c r="C1699" s="178" t="n"/>
      <c r="D1699" s="178" t="n"/>
      <c r="E1699" s="178" t="n"/>
      <c r="F1699" s="178" t="n"/>
      <c r="G1699" s="179" t="n"/>
      <c r="J1699" s="177" t="inlineStr">
        <is>
          <t>EFEITO E REQUISITOS</t>
        </is>
      </c>
      <c r="K1699" s="178" t="n"/>
      <c r="L1699" s="178" t="n"/>
      <c r="M1699" s="178" t="n"/>
      <c r="N1699" s="178" t="n"/>
      <c r="O1699" s="179" t="n"/>
    </row>
    <row r="1700" ht="18.75" customHeight="1">
      <c r="B1700" s="183" t="n"/>
      <c r="C1700" s="184" t="n"/>
      <c r="D1700" s="184" t="n"/>
      <c r="E1700" s="184" t="n"/>
      <c r="F1700" s="184" t="n"/>
      <c r="G1700" s="185" t="n"/>
      <c r="J1700" s="183" t="n"/>
      <c r="K1700" s="184" t="n"/>
      <c r="L1700" s="184" t="n"/>
      <c r="M1700" s="184" t="n"/>
      <c r="N1700" s="184" t="n"/>
      <c r="O1700" s="185" t="n"/>
    </row>
    <row r="1701" ht="18.75" customHeight="1">
      <c r="B1701" s="186" t="n"/>
      <c r="G1701" s="187" t="n"/>
      <c r="J1701" s="186" t="n"/>
      <c r="O1701" s="187" t="n"/>
    </row>
    <row r="1702" ht="18.75" customHeight="1">
      <c r="B1702" s="186" t="n"/>
      <c r="G1702" s="187" t="n"/>
      <c r="J1702" s="186" t="n"/>
      <c r="O1702" s="187" t="n"/>
    </row>
    <row r="1703" ht="18.75" customHeight="1">
      <c r="B1703" s="186" t="n"/>
      <c r="G1703" s="187" t="n"/>
      <c r="J1703" s="186" t="n"/>
      <c r="O1703" s="187" t="n"/>
    </row>
    <row r="1704" ht="18.75" customHeight="1">
      <c r="B1704" s="186" t="n"/>
      <c r="G1704" s="187" t="n"/>
      <c r="J1704" s="186" t="n"/>
      <c r="O1704" s="187" t="n"/>
    </row>
    <row r="1705" ht="18.75" customHeight="1">
      <c r="B1705" s="186" t="n"/>
      <c r="G1705" s="187" t="n"/>
      <c r="J1705" s="186" t="n"/>
      <c r="O1705" s="187" t="n"/>
    </row>
    <row r="1706" ht="18.75" customHeight="1">
      <c r="B1706" s="188" t="n"/>
      <c r="C1706" s="189" t="n"/>
      <c r="D1706" s="189" t="n"/>
      <c r="E1706" s="189" t="n"/>
      <c r="F1706" s="189" t="n"/>
      <c r="G1706" s="190" t="n"/>
      <c r="J1706" s="188" t="n"/>
      <c r="K1706" s="189" t="n"/>
      <c r="L1706" s="189" t="n"/>
      <c r="M1706" s="189" t="n"/>
      <c r="N1706" s="189" t="n"/>
      <c r="O1706" s="190" t="n"/>
    </row>
    <row r="1707" ht="18.75" customHeight="1"/>
    <row r="1708" ht="18.75" customHeight="1">
      <c r="B1708" s="175">
        <f>IF('DADOS_RESTRICOES'!$K$28="","","⚠ "&amp;'DADOS_RESTRICOES'!$K$28)</f>
        <v/>
      </c>
      <c r="J1708" s="175">
        <f>IF('DADOS_RESTRICOES'!$K$29="","","⚠ "&amp;'DADOS_RESTRICOES'!$K$29)</f>
        <v/>
      </c>
    </row>
    <row r="1709" ht="18.75" customHeight="1"/>
    <row r="1710" ht="18.75" customHeight="1"/>
    <row r="1711" ht="18.75" customHeight="1"/>
    <row r="1712" ht="18.75" customHeight="1">
      <c r="B1712" s="176" t="inlineStr">
        <is>
          <t>RESTRIÇÃO · 29</t>
        </is>
      </c>
      <c r="J1712" s="176" t="inlineStr">
        <is>
          <t>RESTRIÇÃO · 30</t>
        </is>
      </c>
    </row>
    <row r="1713" ht="18.75" customHeight="1">
      <c r="B1713" s="177" t="inlineStr">
        <is>
          <t>TIPO</t>
        </is>
      </c>
      <c r="C1713" s="178" t="n"/>
      <c r="D1713" s="178" t="n"/>
      <c r="E1713" s="179" t="n"/>
      <c r="F1713" s="177" t="inlineStr">
        <is>
          <t>MESTRE VIU</t>
        </is>
      </c>
      <c r="G1713" s="179" t="n"/>
      <c r="J1713" s="177" t="inlineStr">
        <is>
          <t>TIPO</t>
        </is>
      </c>
      <c r="K1713" s="178" t="n"/>
      <c r="L1713" s="178" t="n"/>
      <c r="M1713" s="179" t="n"/>
      <c r="N1713" s="177" t="inlineStr">
        <is>
          <t>MESTRE VIU</t>
        </is>
      </c>
      <c r="O1713" s="179" t="n"/>
    </row>
    <row r="1714" ht="18.75" customHeight="1">
      <c r="B1714" s="181" t="inlineStr">
        <is>
          <t>Restrição</t>
        </is>
      </c>
      <c r="C1714" s="178" t="n"/>
      <c r="D1714" s="178" t="n"/>
      <c r="E1714" s="179" t="n"/>
      <c r="F1714" s="180" t="b">
        <v>0</v>
      </c>
      <c r="G1714" s="179" t="n"/>
      <c r="J1714" s="181" t="inlineStr">
        <is>
          <t>Restrição</t>
        </is>
      </c>
      <c r="K1714" s="178" t="n"/>
      <c r="L1714" s="178" t="n"/>
      <c r="M1714" s="179" t="n"/>
      <c r="N1714" s="180" t="b">
        <v>0</v>
      </c>
      <c r="O1714" s="179" t="n"/>
    </row>
    <row r="1715" ht="18.75" customHeight="1">
      <c r="B1715" s="177" t="inlineStr">
        <is>
          <t>NOME</t>
        </is>
      </c>
      <c r="C1715" s="178" t="n"/>
      <c r="D1715" s="178" t="n"/>
      <c r="E1715" s="178" t="n"/>
      <c r="F1715" s="178" t="n"/>
      <c r="G1715" s="179" t="n"/>
      <c r="J1715" s="177" t="inlineStr">
        <is>
          <t>NOME</t>
        </is>
      </c>
      <c r="K1715" s="178" t="n"/>
      <c r="L1715" s="178" t="n"/>
      <c r="M1715" s="178" t="n"/>
      <c r="N1715" s="178" t="n"/>
      <c r="O1715" s="179" t="n"/>
    </row>
    <row r="1716" ht="18.75" customHeight="1">
      <c r="B1716" s="181" t="n"/>
      <c r="C1716" s="178" t="n"/>
      <c r="D1716" s="178" t="n"/>
      <c r="E1716" s="178" t="n"/>
      <c r="F1716" s="178" t="n"/>
      <c r="G1716" s="179" t="n"/>
      <c r="J1716" s="181" t="n"/>
      <c r="K1716" s="178" t="n"/>
      <c r="L1716" s="178" t="n"/>
      <c r="M1716" s="178" t="n"/>
      <c r="N1716" s="178" t="n"/>
      <c r="O1716" s="179" t="n"/>
    </row>
    <row r="1717" ht="18.75" customHeight="1">
      <c r="B1717" s="177" t="inlineStr">
        <is>
          <t>BASE DO LIVRO</t>
        </is>
      </c>
      <c r="C1717" s="178" t="n"/>
      <c r="D1717" s="179" t="n"/>
      <c r="E1717" s="181" t="inlineStr">
        <is>
          <t>Nenhuma</t>
        </is>
      </c>
      <c r="F1717" s="178" t="n"/>
      <c r="G1717" s="179" t="n"/>
      <c r="J1717" s="177" t="inlineStr">
        <is>
          <t>BASE DO LIVRO</t>
        </is>
      </c>
      <c r="K1717" s="178" t="n"/>
      <c r="L1717" s="179" t="n"/>
      <c r="M1717" s="181" t="inlineStr">
        <is>
          <t>Nenhuma</t>
        </is>
      </c>
      <c r="N1717" s="178" t="n"/>
      <c r="O1717" s="179" t="n"/>
    </row>
    <row r="1718" ht="18.75" customHeight="1">
      <c r="B1718" s="177" t="inlineStr">
        <is>
          <t>DEVOLUÇÃO</t>
        </is>
      </c>
      <c r="C1718" s="178" t="n"/>
      <c r="D1718" s="179" t="n"/>
      <c r="E1718" s="181" t="n"/>
      <c r="F1718" s="178" t="n"/>
      <c r="G1718" s="179" t="n"/>
      <c r="J1718" s="177" t="inlineStr">
        <is>
          <t>DEVOLUÇÃO</t>
        </is>
      </c>
      <c r="K1718" s="178" t="n"/>
      <c r="L1718" s="179" t="n"/>
      <c r="M1718" s="181" t="n"/>
      <c r="N1718" s="178" t="n"/>
      <c r="O1718" s="179" t="n"/>
    </row>
    <row r="1719" ht="18.75" customHeight="1">
      <c r="B1719" s="177" t="inlineStr">
        <is>
          <t>FREQUÊNCIA</t>
        </is>
      </c>
      <c r="C1719" s="178" t="n"/>
      <c r="D1719" s="179" t="n"/>
      <c r="E1719" s="181" t="n"/>
      <c r="F1719" s="178" t="n"/>
      <c r="G1719" s="179" t="n"/>
      <c r="J1719" s="177" t="inlineStr">
        <is>
          <t>FREQUÊNCIA</t>
        </is>
      </c>
      <c r="K1719" s="178" t="n"/>
      <c r="L1719" s="179" t="n"/>
      <c r="M1719" s="181" t="n"/>
      <c r="N1719" s="178" t="n"/>
      <c r="O1719" s="179" t="n"/>
    </row>
    <row r="1720" ht="18.75" customHeight="1"/>
    <row r="1721" ht="18.75" customHeight="1">
      <c r="B1721" s="177" t="inlineStr">
        <is>
          <t>EFEITO E REQUISITOS</t>
        </is>
      </c>
      <c r="C1721" s="178" t="n"/>
      <c r="D1721" s="178" t="n"/>
      <c r="E1721" s="178" t="n"/>
      <c r="F1721" s="178" t="n"/>
      <c r="G1721" s="179" t="n"/>
      <c r="J1721" s="177" t="inlineStr">
        <is>
          <t>EFEITO E REQUISITOS</t>
        </is>
      </c>
      <c r="K1721" s="178" t="n"/>
      <c r="L1721" s="178" t="n"/>
      <c r="M1721" s="178" t="n"/>
      <c r="N1721" s="178" t="n"/>
      <c r="O1721" s="179" t="n"/>
    </row>
    <row r="1722" ht="18.75" customHeight="1">
      <c r="B1722" s="183" t="n"/>
      <c r="C1722" s="184" t="n"/>
      <c r="D1722" s="184" t="n"/>
      <c r="E1722" s="184" t="n"/>
      <c r="F1722" s="184" t="n"/>
      <c r="G1722" s="185" t="n"/>
      <c r="J1722" s="183" t="n"/>
      <c r="K1722" s="184" t="n"/>
      <c r="L1722" s="184" t="n"/>
      <c r="M1722" s="184" t="n"/>
      <c r="N1722" s="184" t="n"/>
      <c r="O1722" s="185" t="n"/>
    </row>
    <row r="1723" ht="18.75" customHeight="1">
      <c r="B1723" s="186" t="n"/>
      <c r="G1723" s="187" t="n"/>
      <c r="J1723" s="186" t="n"/>
      <c r="O1723" s="187" t="n"/>
    </row>
    <row r="1724" ht="18.75" customHeight="1">
      <c r="B1724" s="186" t="n"/>
      <c r="G1724" s="187" t="n"/>
      <c r="J1724" s="186" t="n"/>
      <c r="O1724" s="187" t="n"/>
    </row>
    <row r="1725" ht="18.75" customHeight="1">
      <c r="B1725" s="186" t="n"/>
      <c r="G1725" s="187" t="n"/>
      <c r="J1725" s="186" t="n"/>
      <c r="O1725" s="187" t="n"/>
    </row>
    <row r="1726" ht="18.75" customHeight="1">
      <c r="B1726" s="186" t="n"/>
      <c r="G1726" s="187" t="n"/>
      <c r="J1726" s="186" t="n"/>
      <c r="O1726" s="187" t="n"/>
    </row>
    <row r="1727" ht="18.75" customHeight="1">
      <c r="B1727" s="186" t="n"/>
      <c r="G1727" s="187" t="n"/>
      <c r="J1727" s="186" t="n"/>
      <c r="O1727" s="187" t="n"/>
    </row>
    <row r="1728" ht="18.75" customHeight="1">
      <c r="B1728" s="188" t="n"/>
      <c r="C1728" s="189" t="n"/>
      <c r="D1728" s="189" t="n"/>
      <c r="E1728" s="189" t="n"/>
      <c r="F1728" s="189" t="n"/>
      <c r="G1728" s="190" t="n"/>
      <c r="J1728" s="188" t="n"/>
      <c r="K1728" s="189" t="n"/>
      <c r="L1728" s="189" t="n"/>
      <c r="M1728" s="189" t="n"/>
      <c r="N1728" s="189" t="n"/>
      <c r="O1728" s="190" t="n"/>
    </row>
    <row r="1729" ht="18.75" customHeight="1"/>
    <row r="1730" ht="18.75" customHeight="1">
      <c r="B1730" s="175">
        <f>IF('DADOS_RESTRICOES'!$K$30="","","⚠ "&amp;'DADOS_RESTRICOES'!$K$30)</f>
        <v/>
      </c>
      <c r="J1730" s="175">
        <f>IF('DADOS_RESTRICOES'!$K$31="","","⚠ "&amp;'DADOS_RESTRICOES'!$K$31)</f>
        <v/>
      </c>
    </row>
    <row r="1731" ht="18.75" customHeight="1"/>
  </sheetData>
  <mergeCells count="2544">
    <mergeCell ref="J579:O583"/>
    <mergeCell ref="N1195:O1195"/>
    <mergeCell ref="N1493:O1493"/>
    <mergeCell ref="J1699:O1699"/>
    <mergeCell ref="N1669:O1669"/>
    <mergeCell ref="L546:O546"/>
    <mergeCell ref="M1696:O1696"/>
    <mergeCell ref="J613:O614"/>
    <mergeCell ref="J212:O212"/>
    <mergeCell ref="L548:O548"/>
    <mergeCell ref="B1340:G1344"/>
    <mergeCell ref="J1694:O1694"/>
    <mergeCell ref="J817:O817"/>
    <mergeCell ref="J939:O939"/>
    <mergeCell ref="J1115:O1115"/>
    <mergeCell ref="J56:O56"/>
    <mergeCell ref="F983:G983"/>
    <mergeCell ref="J1697:L1697"/>
    <mergeCell ref="M1095:O1095"/>
    <mergeCell ref="B884:G884"/>
    <mergeCell ref="J507:K507"/>
    <mergeCell ref="J475:M475"/>
    <mergeCell ref="B1313:G1313"/>
    <mergeCell ref="B1611:G1611"/>
    <mergeCell ref="B1477:D1477"/>
    <mergeCell ref="J1567:O1567"/>
    <mergeCell ref="L450:O450"/>
    <mergeCell ref="N1090:O1090"/>
    <mergeCell ref="N329:O329"/>
    <mergeCell ref="J387:M387"/>
    <mergeCell ref="B1607:D1607"/>
    <mergeCell ref="L574:O574"/>
    <mergeCell ref="J230:O230"/>
    <mergeCell ref="F1428:G1428"/>
    <mergeCell ref="M1453:O1453"/>
    <mergeCell ref="J1712:O1712"/>
    <mergeCell ref="L109:O109"/>
    <mergeCell ref="L451:O451"/>
    <mergeCell ref="J870:O870"/>
    <mergeCell ref="J1252:L1252"/>
    <mergeCell ref="M1411:O1411"/>
    <mergeCell ref="J959:O959"/>
    <mergeCell ref="J289:O293"/>
    <mergeCell ref="J1422:O1423"/>
    <mergeCell ref="J1598:O1599"/>
    <mergeCell ref="J1170:O1170"/>
    <mergeCell ref="J220:K220"/>
    <mergeCell ref="J518:K518"/>
    <mergeCell ref="J1253:L1253"/>
    <mergeCell ref="J222:K222"/>
    <mergeCell ref="J344:K344"/>
    <mergeCell ref="B900:D900"/>
    <mergeCell ref="B1326:G1326"/>
    <mergeCell ref="B1198:D1198"/>
    <mergeCell ref="B139:D139"/>
    <mergeCell ref="B1356:D1356"/>
    <mergeCell ref="B899:G899"/>
    <mergeCell ref="L137:O137"/>
    <mergeCell ref="F1299:G1299"/>
    <mergeCell ref="F1143:G1143"/>
    <mergeCell ref="J68:M68"/>
    <mergeCell ref="L130:O130"/>
    <mergeCell ref="J246:K246"/>
    <mergeCell ref="J881:O881"/>
    <mergeCell ref="J1366:O1370"/>
    <mergeCell ref="L166:O166"/>
    <mergeCell ref="L489:O489"/>
    <mergeCell ref="B923:G923"/>
    <mergeCell ref="L132:O132"/>
    <mergeCell ref="J248:K248"/>
    <mergeCell ref="J1041:O1041"/>
    <mergeCell ref="J1339:O1339"/>
    <mergeCell ref="J1346:O1347"/>
    <mergeCell ref="J578:O578"/>
    <mergeCell ref="F869:G869"/>
    <mergeCell ref="J157:O157"/>
    <mergeCell ref="F1169:G1169"/>
    <mergeCell ref="B1408:G1408"/>
    <mergeCell ref="B1559:E1559"/>
    <mergeCell ref="J1477:L1477"/>
    <mergeCell ref="J882:M882"/>
    <mergeCell ref="F925:G925"/>
    <mergeCell ref="B902:G904"/>
    <mergeCell ref="L219:O219"/>
    <mergeCell ref="L517:O517"/>
    <mergeCell ref="N98:O98"/>
    <mergeCell ref="J6:O7"/>
    <mergeCell ref="L519:O519"/>
    <mergeCell ref="J1488:O1489"/>
    <mergeCell ref="J695:O699"/>
    <mergeCell ref="J286:K286"/>
    <mergeCell ref="E764:G764"/>
    <mergeCell ref="J299:O299"/>
    <mergeCell ref="J1653:L1653"/>
    <mergeCell ref="B1272:E1272"/>
    <mergeCell ref="E1431:G1431"/>
    <mergeCell ref="J287:K287"/>
    <mergeCell ref="J622:O622"/>
    <mergeCell ref="B1143:E1143"/>
    <mergeCell ref="N126:O126"/>
    <mergeCell ref="L659:O659"/>
    <mergeCell ref="B1273:E1273"/>
    <mergeCell ref="J14:K14"/>
    <mergeCell ref="J312:K312"/>
    <mergeCell ref="C784:G784"/>
    <mergeCell ref="E1149:G1149"/>
    <mergeCell ref="B1452:G1452"/>
    <mergeCell ref="L661:O661"/>
    <mergeCell ref="J314:K314"/>
    <mergeCell ref="E844:G844"/>
    <mergeCell ref="J260:O264"/>
    <mergeCell ref="N1324:O1324"/>
    <mergeCell ref="J650:O650"/>
    <mergeCell ref="J15:K15"/>
    <mergeCell ref="J313:K313"/>
    <mergeCell ref="B1444:G1445"/>
    <mergeCell ref="J984:O984"/>
    <mergeCell ref="E1607:G1607"/>
    <mergeCell ref="J911:M911"/>
    <mergeCell ref="J315:K315"/>
    <mergeCell ref="J405:O409"/>
    <mergeCell ref="E1146:G1146"/>
    <mergeCell ref="F1691:G1691"/>
    <mergeCell ref="M1433:O1433"/>
    <mergeCell ref="J98:M98"/>
    <mergeCell ref="J1428:M1428"/>
    <mergeCell ref="L285:O285"/>
    <mergeCell ref="B1652:D1652"/>
    <mergeCell ref="N925:O925"/>
    <mergeCell ref="N1538:O1538"/>
    <mergeCell ref="L162:O162"/>
    <mergeCell ref="J808:O809"/>
    <mergeCell ref="B1106:G1110"/>
    <mergeCell ref="B1167:G1167"/>
    <mergeCell ref="B100:C100"/>
    <mergeCell ref="J549:O549"/>
    <mergeCell ref="J544:K544"/>
    <mergeCell ref="B102:C102"/>
    <mergeCell ref="K781:O781"/>
    <mergeCell ref="N68:O68"/>
    <mergeCell ref="J126:M126"/>
    <mergeCell ref="L601:O601"/>
    <mergeCell ref="B1379:G1379"/>
    <mergeCell ref="J1299:M1299"/>
    <mergeCell ref="F896:G896"/>
    <mergeCell ref="J389:O389"/>
    <mergeCell ref="F1194:G1194"/>
    <mergeCell ref="B910:E910"/>
    <mergeCell ref="F1325:G1325"/>
    <mergeCell ref="L603:O603"/>
    <mergeCell ref="L190:O190"/>
    <mergeCell ref="J1143:M1143"/>
    <mergeCell ref="J723:O723"/>
    <mergeCell ref="J1451:O1451"/>
    <mergeCell ref="L304:O304"/>
    <mergeCell ref="L602:O602"/>
    <mergeCell ref="J636:O636"/>
    <mergeCell ref="L596:O596"/>
    <mergeCell ref="J1392:O1396"/>
    <mergeCell ref="F1494:G1494"/>
    <mergeCell ref="J255:K255"/>
    <mergeCell ref="B1620:G1621"/>
    <mergeCell ref="J684:K684"/>
    <mergeCell ref="J91:O92"/>
    <mergeCell ref="M1149:O1149"/>
    <mergeCell ref="J869:M869"/>
    <mergeCell ref="B1568:G1574"/>
    <mergeCell ref="B759:D759"/>
    <mergeCell ref="B1063:G1063"/>
    <mergeCell ref="M844:O844"/>
    <mergeCell ref="J1019:L1019"/>
    <mergeCell ref="J713:K713"/>
    <mergeCell ref="E1094:G1094"/>
    <mergeCell ref="J1323:O1323"/>
    <mergeCell ref="B1022:G1025"/>
    <mergeCell ref="N840:O840"/>
    <mergeCell ref="J110:K110"/>
    <mergeCell ref="J1169:M1169"/>
    <mergeCell ref="B1092:G1092"/>
    <mergeCell ref="B1357:D1357"/>
    <mergeCell ref="J715:K715"/>
    <mergeCell ref="F1247:G1247"/>
    <mergeCell ref="J925:M925"/>
    <mergeCell ref="F1038:G1038"/>
    <mergeCell ref="L655:O655"/>
    <mergeCell ref="L228:O228"/>
    <mergeCell ref="J397:K397"/>
    <mergeCell ref="B1448:G1448"/>
    <mergeCell ref="L657:O657"/>
    <mergeCell ref="B1048:G1051"/>
    <mergeCell ref="J1675:L1675"/>
    <mergeCell ref="J404:O404"/>
    <mergeCell ref="J914:L914"/>
    <mergeCell ref="B776:G776"/>
    <mergeCell ref="J101:K101"/>
    <mergeCell ref="J621:O621"/>
    <mergeCell ref="J309:K309"/>
    <mergeCell ref="B993:G993"/>
    <mergeCell ref="B987:G987"/>
    <mergeCell ref="J1568:O1574"/>
    <mergeCell ref="J1250:L1250"/>
    <mergeCell ref="L681:O681"/>
    <mergeCell ref="J311:K311"/>
    <mergeCell ref="J1670:M1670"/>
    <mergeCell ref="L254:O254"/>
    <mergeCell ref="B1325:E1325"/>
    <mergeCell ref="N1351:O1351"/>
    <mergeCell ref="N590:O590"/>
    <mergeCell ref="L683:O683"/>
    <mergeCell ref="L256:O256"/>
    <mergeCell ref="J910:M910"/>
    <mergeCell ref="B1714:E1714"/>
    <mergeCell ref="F1560:G1560"/>
    <mergeCell ref="N591:O591"/>
    <mergeCell ref="J769:O771"/>
    <mergeCell ref="J1089:O1089"/>
    <mergeCell ref="L539:O539"/>
    <mergeCell ref="J1518:O1518"/>
    <mergeCell ref="B71:C71"/>
    <mergeCell ref="E1587:G1587"/>
    <mergeCell ref="J627:K627"/>
    <mergeCell ref="J481:K481"/>
    <mergeCell ref="B974:G977"/>
    <mergeCell ref="E1475:G1475"/>
    <mergeCell ref="J24:K24"/>
    <mergeCell ref="J1606:O1606"/>
    <mergeCell ref="M1455:O1455"/>
    <mergeCell ref="L396:O396"/>
    <mergeCell ref="J26:K26"/>
    <mergeCell ref="J1691:M1691"/>
    <mergeCell ref="B1375:G1375"/>
    <mergeCell ref="J482:K482"/>
    <mergeCell ref="N1247:O1247"/>
    <mergeCell ref="L398:O398"/>
    <mergeCell ref="J1436:O1442"/>
    <mergeCell ref="B1012:E1012"/>
    <mergeCell ref="B1302:D1302"/>
    <mergeCell ref="B7:G7"/>
    <mergeCell ref="B883:E883"/>
    <mergeCell ref="J50:K50"/>
    <mergeCell ref="J1718:L1718"/>
    <mergeCell ref="B124:C124"/>
    <mergeCell ref="J1448:O1448"/>
    <mergeCell ref="J52:K52"/>
    <mergeCell ref="B126:C126"/>
    <mergeCell ref="B109:C109"/>
    <mergeCell ref="J1021:O1021"/>
    <mergeCell ref="J44:K44"/>
    <mergeCell ref="M1147:O1147"/>
    <mergeCell ref="L625:O625"/>
    <mergeCell ref="E760:G760"/>
    <mergeCell ref="J1145:O1145"/>
    <mergeCell ref="J1017:L1017"/>
    <mergeCell ref="J711:K711"/>
    <mergeCell ref="B1517:G1517"/>
    <mergeCell ref="J562:M562"/>
    <mergeCell ref="J1479:O1479"/>
    <mergeCell ref="L111:O111"/>
    <mergeCell ref="J1325:M1325"/>
    <mergeCell ref="N533:O533"/>
    <mergeCell ref="L626:O626"/>
    <mergeCell ref="M1499:O1499"/>
    <mergeCell ref="L199:O199"/>
    <mergeCell ref="J705:O705"/>
    <mergeCell ref="E1328:G1328"/>
    <mergeCell ref="L628:O628"/>
    <mergeCell ref="M1173:O1173"/>
    <mergeCell ref="J444:O444"/>
    <mergeCell ref="B1235:G1235"/>
    <mergeCell ref="J1466:O1467"/>
    <mergeCell ref="E1543:G1543"/>
    <mergeCell ref="L165:O165"/>
    <mergeCell ref="N1560:O1560"/>
    <mergeCell ref="J856:O856"/>
    <mergeCell ref="M1044:O1044"/>
    <mergeCell ref="E1357:G1357"/>
    <mergeCell ref="B1692:E1692"/>
    <mergeCell ref="J422:K422"/>
    <mergeCell ref="B1200:D1200"/>
    <mergeCell ref="B801:G801"/>
    <mergeCell ref="B743:D743"/>
    <mergeCell ref="L623:O623"/>
    <mergeCell ref="J424:K424"/>
    <mergeCell ref="J722:K722"/>
    <mergeCell ref="J1038:M1038"/>
    <mergeCell ref="B1068:D1068"/>
    <mergeCell ref="N561:O561"/>
    <mergeCell ref="J1328:L1328"/>
    <mergeCell ref="J421:K421"/>
    <mergeCell ref="L341:O341"/>
    <mergeCell ref="B1561:G1561"/>
    <mergeCell ref="B1405:E1405"/>
    <mergeCell ref="J450:K450"/>
    <mergeCell ref="B930:G932"/>
    <mergeCell ref="J1514:O1514"/>
    <mergeCell ref="B67:C67"/>
    <mergeCell ref="B829:G829"/>
    <mergeCell ref="B158:D158"/>
    <mergeCell ref="J1093:O1093"/>
    <mergeCell ref="B1094:D1094"/>
    <mergeCell ref="L336:O336"/>
    <mergeCell ref="J452:K452"/>
    <mergeCell ref="J1391:O1391"/>
    <mergeCell ref="N272:O272"/>
    <mergeCell ref="E1253:G1253"/>
    <mergeCell ref="B69:C69"/>
    <mergeCell ref="J451:K451"/>
    <mergeCell ref="B160:D160"/>
    <mergeCell ref="B1634:G1640"/>
    <mergeCell ref="B1123:D1123"/>
    <mergeCell ref="J361:O361"/>
    <mergeCell ref="L367:O367"/>
    <mergeCell ref="J1381:L1381"/>
    <mergeCell ref="B1554:G1555"/>
    <mergeCell ref="J134:K134"/>
    <mergeCell ref="B64:C64"/>
    <mergeCell ref="L369:O369"/>
    <mergeCell ref="L394:O394"/>
    <mergeCell ref="L692:O692"/>
    <mergeCell ref="J1383:L1383"/>
    <mergeCell ref="B1274:G1274"/>
    <mergeCell ref="J1560:M1560"/>
    <mergeCell ref="J163:K163"/>
    <mergeCell ref="L721:O721"/>
    <mergeCell ref="J171:K171"/>
    <mergeCell ref="J360:O360"/>
    <mergeCell ref="J1413:O1413"/>
    <mergeCell ref="J165:K165"/>
    <mergeCell ref="J594:K594"/>
    <mergeCell ref="J1074:O1077"/>
    <mergeCell ref="J1409:L1409"/>
    <mergeCell ref="J77:K77"/>
    <mergeCell ref="B1449:E1449"/>
    <mergeCell ref="B814:G814"/>
    <mergeCell ref="N416:O416"/>
    <mergeCell ref="J682:K682"/>
    <mergeCell ref="B844:D844"/>
    <mergeCell ref="B1354:D1354"/>
    <mergeCell ref="L107:O107"/>
    <mergeCell ref="N504:O504"/>
    <mergeCell ref="J71:O71"/>
    <mergeCell ref="J649:M649"/>
    <mergeCell ref="J1100:O1103"/>
    <mergeCell ref="B1355:D1355"/>
    <mergeCell ref="J828:O828"/>
    <mergeCell ref="B141:D141"/>
    <mergeCell ref="J678:M678"/>
    <mergeCell ref="B901:G901"/>
    <mergeCell ref="M1410:O1410"/>
    <mergeCell ref="J1405:M1405"/>
    <mergeCell ref="J1585:L1585"/>
    <mergeCell ref="J830:L830"/>
    <mergeCell ref="M1586:O1586"/>
    <mergeCell ref="J740:O740"/>
    <mergeCell ref="B1628:G1628"/>
    <mergeCell ref="B1320:G1321"/>
    <mergeCell ref="J829:O829"/>
    <mergeCell ref="J219:K219"/>
    <mergeCell ref="J836:O837"/>
    <mergeCell ref="E1355:G1355"/>
    <mergeCell ref="E1653:G1653"/>
    <mergeCell ref="M1498:O1498"/>
    <mergeCell ref="J519:K519"/>
    <mergeCell ref="B1501:G1501"/>
    <mergeCell ref="E1356:G1356"/>
    <mergeCell ref="B1497:D1497"/>
    <mergeCell ref="J1274:O1274"/>
    <mergeCell ref="J664:K664"/>
    <mergeCell ref="E1381:G1381"/>
    <mergeCell ref="J243:M243"/>
    <mergeCell ref="L305:O305"/>
    <mergeCell ref="B1070:D1070"/>
    <mergeCell ref="B1376:E1376"/>
    <mergeCell ref="B1646:G1646"/>
    <mergeCell ref="F1013:G1013"/>
    <mergeCell ref="B1219:G1219"/>
    <mergeCell ref="B825:G825"/>
    <mergeCell ref="B800:G800"/>
    <mergeCell ref="J555:O556"/>
    <mergeCell ref="E1224:G1224"/>
    <mergeCell ref="J537:K537"/>
    <mergeCell ref="J388:M388"/>
    <mergeCell ref="B1131:G1131"/>
    <mergeCell ref="B156:D156"/>
    <mergeCell ref="B1125:G1125"/>
    <mergeCell ref="F1471:G1471"/>
    <mergeCell ref="E1251:G1251"/>
    <mergeCell ref="F739:G739"/>
    <mergeCell ref="N359:O359"/>
    <mergeCell ref="N997:O997"/>
    <mergeCell ref="B1414:G1420"/>
    <mergeCell ref="B1121:D1121"/>
    <mergeCell ref="B1427:E1427"/>
    <mergeCell ref="L365:O365"/>
    <mergeCell ref="B1673:D1673"/>
    <mergeCell ref="J898:O898"/>
    <mergeCell ref="L25:O25"/>
    <mergeCell ref="J1354:L1354"/>
    <mergeCell ref="F1064:G1064"/>
    <mergeCell ref="F1039:G1039"/>
    <mergeCell ref="N271:O271"/>
    <mergeCell ref="J376:O380"/>
    <mergeCell ref="J473:O473"/>
    <mergeCell ref="J167:K167"/>
    <mergeCell ref="J906:O907"/>
    <mergeCell ref="B1091:E1091"/>
    <mergeCell ref="B967:G967"/>
    <mergeCell ref="B1541:D1541"/>
    <mergeCell ref="J901:O901"/>
    <mergeCell ref="J895:O895"/>
    <mergeCell ref="J1242:O1243"/>
    <mergeCell ref="M1224:O1224"/>
    <mergeCell ref="J779:O780"/>
    <mergeCell ref="J162:K162"/>
    <mergeCell ref="B982:E982"/>
    <mergeCell ref="N868:O868"/>
    <mergeCell ref="J1652:L1652"/>
    <mergeCell ref="M1653:O1653"/>
    <mergeCell ref="L78:O78"/>
    <mergeCell ref="J926:O926"/>
    <mergeCell ref="B1567:G1567"/>
    <mergeCell ref="J1225:L1225"/>
    <mergeCell ref="J164:K164"/>
    <mergeCell ref="B970:G970"/>
    <mergeCell ref="B1142:E1142"/>
    <mergeCell ref="C790:G790"/>
    <mergeCell ref="B985:G985"/>
    <mergeCell ref="B1563:D1563"/>
    <mergeCell ref="L536:O536"/>
    <mergeCell ref="L73:O73"/>
    <mergeCell ref="J189:K189"/>
    <mergeCell ref="B995:G995"/>
    <mergeCell ref="J487:K487"/>
    <mergeCell ref="F1427:G1427"/>
    <mergeCell ref="J601:K601"/>
    <mergeCell ref="J188:K188"/>
    <mergeCell ref="J323:O324"/>
    <mergeCell ref="N11:O11"/>
    <mergeCell ref="E1019:G1019"/>
    <mergeCell ref="J1580:O1580"/>
    <mergeCell ref="J825:O825"/>
    <mergeCell ref="N738:O738"/>
    <mergeCell ref="J190:K190"/>
    <mergeCell ref="B818:G820"/>
    <mergeCell ref="M1252:O1252"/>
    <mergeCell ref="J488:K488"/>
    <mergeCell ref="M1279:O1279"/>
    <mergeCell ref="J1515:M1515"/>
    <mergeCell ref="L247:O247"/>
    <mergeCell ref="J515:K515"/>
    <mergeCell ref="J1125:O1125"/>
    <mergeCell ref="B101:C101"/>
    <mergeCell ref="F813:G813"/>
    <mergeCell ref="B1582:E1582"/>
    <mergeCell ref="N39:O39"/>
    <mergeCell ref="J1427:M1427"/>
    <mergeCell ref="L547:O547"/>
    <mergeCell ref="J1121:L1121"/>
    <mergeCell ref="J1603:M1603"/>
    <mergeCell ref="M1608:O1608"/>
    <mergeCell ref="F982:G982"/>
    <mergeCell ref="J635:K635"/>
    <mergeCell ref="J629:K629"/>
    <mergeCell ref="J804:O806"/>
    <mergeCell ref="B1670:E1670"/>
    <mergeCell ref="B1366:G1370"/>
    <mergeCell ref="F1472:G1472"/>
    <mergeCell ref="J843:O843"/>
    <mergeCell ref="J965:O965"/>
    <mergeCell ref="M1305:O1305"/>
    <mergeCell ref="B1671:G1671"/>
    <mergeCell ref="B885:G885"/>
    <mergeCell ref="J845:O845"/>
    <mergeCell ref="B892:G893"/>
    <mergeCell ref="J359:M359"/>
    <mergeCell ref="J1301:O1301"/>
    <mergeCell ref="K787:O787"/>
    <mergeCell ref="J228:K228"/>
    <mergeCell ref="B912:G912"/>
    <mergeCell ref="J982:M982"/>
    <mergeCell ref="N243:O243"/>
    <mergeCell ref="L21:O21"/>
    <mergeCell ref="F826:G826"/>
    <mergeCell ref="J564:O564"/>
    <mergeCell ref="B840:E840"/>
    <mergeCell ref="J1142:M1142"/>
    <mergeCell ref="B117:C117"/>
    <mergeCell ref="L479:O479"/>
    <mergeCell ref="F1195:G1195"/>
    <mergeCell ref="J1013:M1013"/>
    <mergeCell ref="F1493:G1493"/>
    <mergeCell ref="L16:O16"/>
    <mergeCell ref="J132:K132"/>
    <mergeCell ref="J254:K254"/>
    <mergeCell ref="B1699:G1699"/>
    <mergeCell ref="B119:C119"/>
    <mergeCell ref="B1034:G1035"/>
    <mergeCell ref="J1262:O1266"/>
    <mergeCell ref="J256:K256"/>
    <mergeCell ref="E1696:G1696"/>
    <mergeCell ref="M1019:O1019"/>
    <mergeCell ref="J739:M739"/>
    <mergeCell ref="B813:E813"/>
    <mergeCell ref="J492:O496"/>
    <mergeCell ref="B1697:D1697"/>
    <mergeCell ref="B1653:D1653"/>
    <mergeCell ref="E1095:G1095"/>
    <mergeCell ref="L163:O163"/>
    <mergeCell ref="J401:K401"/>
    <mergeCell ref="J1039:M1039"/>
    <mergeCell ref="N841:O841"/>
    <mergeCell ref="J1493:M1493"/>
    <mergeCell ref="J1521:L1521"/>
    <mergeCell ref="N1350:O1350"/>
    <mergeCell ref="L44:O44"/>
    <mergeCell ref="J584:O585"/>
    <mergeCell ref="J953:O953"/>
    <mergeCell ref="B1378:G1378"/>
    <mergeCell ref="J294:O295"/>
    <mergeCell ref="J432:K432"/>
    <mergeCell ref="M1675:O1675"/>
    <mergeCell ref="B1712:G1712"/>
    <mergeCell ref="B1589:G1589"/>
    <mergeCell ref="B870:G870"/>
    <mergeCell ref="B1252:D1252"/>
    <mergeCell ref="E1411:G1411"/>
    <mergeCell ref="B955:E955"/>
    <mergeCell ref="E1017:G1017"/>
    <mergeCell ref="M1250:O1250"/>
    <mergeCell ref="J486:K486"/>
    <mergeCell ref="B1674:D1674"/>
    <mergeCell ref="B826:E826"/>
    <mergeCell ref="J600:K600"/>
    <mergeCell ref="B798:E798"/>
    <mergeCell ref="B1307:G1307"/>
    <mergeCell ref="N10:O10"/>
    <mergeCell ref="L543:O543"/>
    <mergeCell ref="L431:O431"/>
    <mergeCell ref="J631:K631"/>
    <mergeCell ref="L545:O545"/>
    <mergeCell ref="J633:K633"/>
    <mergeCell ref="J144:O148"/>
    <mergeCell ref="J1537:M1537"/>
    <mergeCell ref="B1305:D1305"/>
    <mergeCell ref="J1204:O1207"/>
    <mergeCell ref="B881:G881"/>
    <mergeCell ref="J1693:O1693"/>
    <mergeCell ref="J1565:L1565"/>
    <mergeCell ref="J626:K626"/>
    <mergeCell ref="L113:O113"/>
    <mergeCell ref="J662:K662"/>
    <mergeCell ref="J199:K199"/>
    <mergeCell ref="J967:O967"/>
    <mergeCell ref="J628:K628"/>
    <mergeCell ref="B1041:G1041"/>
    <mergeCell ref="J928:L928"/>
    <mergeCell ref="B1339:G1339"/>
    <mergeCell ref="B1346:G1347"/>
    <mergeCell ref="J813:M813"/>
    <mergeCell ref="L571:O571"/>
    <mergeCell ref="L108:O108"/>
    <mergeCell ref="K778:O778"/>
    <mergeCell ref="J657:K657"/>
    <mergeCell ref="B1299:E1299"/>
    <mergeCell ref="J560:O560"/>
    <mergeCell ref="B1329:D1329"/>
    <mergeCell ref="L573:O573"/>
    <mergeCell ref="M1175:O1175"/>
    <mergeCell ref="J340:K340"/>
    <mergeCell ref="B882:E882"/>
    <mergeCell ref="B1678:G1684"/>
    <mergeCell ref="J651:O651"/>
    <mergeCell ref="J217:K217"/>
    <mergeCell ref="E758:G758"/>
    <mergeCell ref="J252:K252"/>
    <mergeCell ref="J946:O949"/>
    <mergeCell ref="J43:K43"/>
    <mergeCell ref="J341:K341"/>
    <mergeCell ref="B1476:D1476"/>
    <mergeCell ref="B1690:G1690"/>
    <mergeCell ref="B1019:D1019"/>
    <mergeCell ref="B1323:G1323"/>
    <mergeCell ref="F1603:G1603"/>
    <mergeCell ref="B1488:G1489"/>
    <mergeCell ref="L284:O284"/>
    <mergeCell ref="J858:L858"/>
    <mergeCell ref="B110:C110"/>
    <mergeCell ref="M1017:O1017"/>
    <mergeCell ref="B1625:E1625"/>
    <mergeCell ref="L286:O286"/>
    <mergeCell ref="J826:M826"/>
    <mergeCell ref="F1298:G1298"/>
    <mergeCell ref="J1195:M1195"/>
    <mergeCell ref="B1132:G1136"/>
    <mergeCell ref="B1002:G1005"/>
    <mergeCell ref="E748:G748"/>
    <mergeCell ref="B1349:G1349"/>
    <mergeCell ref="B1105:G1105"/>
    <mergeCell ref="J1174:L1174"/>
    <mergeCell ref="L513:O513"/>
    <mergeCell ref="E743:G743"/>
    <mergeCell ref="M1045:O1045"/>
    <mergeCell ref="L485:O485"/>
    <mergeCell ref="B911:E911"/>
    <mergeCell ref="F1351:G1351"/>
    <mergeCell ref="J1333:O1333"/>
    <mergeCell ref="J5:O5"/>
    <mergeCell ref="L514:O514"/>
    <mergeCell ref="J303:O303"/>
    <mergeCell ref="L480:O480"/>
    <mergeCell ref="L516:O516"/>
    <mergeCell ref="J710:K710"/>
    <mergeCell ref="E1433:G1433"/>
    <mergeCell ref="J288:O288"/>
    <mergeCell ref="E830:G830"/>
    <mergeCell ref="B1089:G1089"/>
    <mergeCell ref="B1721:G1721"/>
    <mergeCell ref="L511:O511"/>
    <mergeCell ref="B1717:D1717"/>
    <mergeCell ref="J1690:O1690"/>
    <mergeCell ref="L567:O567"/>
    <mergeCell ref="J777:O777"/>
    <mergeCell ref="B53:C53"/>
    <mergeCell ref="L656:O656"/>
    <mergeCell ref="B1719:D1719"/>
    <mergeCell ref="C781:G781"/>
    <mergeCell ref="B1115:G1115"/>
    <mergeCell ref="L569:O569"/>
    <mergeCell ref="L229:O229"/>
    <mergeCell ref="L106:O106"/>
    <mergeCell ref="B84:C84"/>
    <mergeCell ref="L658:O658"/>
    <mergeCell ref="J785:O786"/>
    <mergeCell ref="E972:G972"/>
    <mergeCell ref="L141:O141"/>
    <mergeCell ref="J647:O647"/>
    <mergeCell ref="B80:C80"/>
    <mergeCell ref="J981:O981"/>
    <mergeCell ref="L224:O224"/>
    <mergeCell ref="J1404:O1404"/>
    <mergeCell ref="B79:C79"/>
    <mergeCell ref="J676:O676"/>
    <mergeCell ref="J1105:O1105"/>
    <mergeCell ref="J1112:O1113"/>
    <mergeCell ref="L255:O255"/>
    <mergeCell ref="B81:C81"/>
    <mergeCell ref="J339:K339"/>
    <mergeCell ref="J366:K366"/>
    <mergeCell ref="E1354:G1354"/>
    <mergeCell ref="B1479:G1479"/>
    <mergeCell ref="J1277:L1277"/>
    <mergeCell ref="L282:O282"/>
    <mergeCell ref="J375:O375"/>
    <mergeCell ref="B896:E896"/>
    <mergeCell ref="N1220:O1220"/>
    <mergeCell ref="N503:O503"/>
    <mergeCell ref="J97:M97"/>
    <mergeCell ref="J972:L972"/>
    <mergeCell ref="J1007:O1007"/>
    <mergeCell ref="B1598:G1599"/>
    <mergeCell ref="J1430:O1430"/>
    <mergeCell ref="J480:K480"/>
    <mergeCell ref="J363:K363"/>
    <mergeCell ref="B937:O937"/>
    <mergeCell ref="J973:O973"/>
    <mergeCell ref="B1047:G1047"/>
    <mergeCell ref="E1499:G1499"/>
    <mergeCell ref="L283:O283"/>
    <mergeCell ref="J399:K399"/>
    <mergeCell ref="L277:O277"/>
    <mergeCell ref="J1307:O1307"/>
    <mergeCell ref="J365:K365"/>
    <mergeCell ref="J392:K392"/>
    <mergeCell ref="J25:K25"/>
    <mergeCell ref="J663:K663"/>
    <mergeCell ref="B99:C99"/>
    <mergeCell ref="M830:O830"/>
    <mergeCell ref="M1585:O1585"/>
    <mergeCell ref="M1122:O1122"/>
    <mergeCell ref="J1303:L1303"/>
    <mergeCell ref="B92:C92"/>
    <mergeCell ref="J394:K394"/>
    <mergeCell ref="E1652:G1652"/>
    <mergeCell ref="J1305:L1305"/>
    <mergeCell ref="L310:O310"/>
    <mergeCell ref="B94:C94"/>
    <mergeCell ref="J1717:L1717"/>
    <mergeCell ref="L722:O722"/>
    <mergeCell ref="J1000:L1000"/>
    <mergeCell ref="B1038:E1038"/>
    <mergeCell ref="J1298:M1298"/>
    <mergeCell ref="B1328:D1328"/>
    <mergeCell ref="J988:O991"/>
    <mergeCell ref="J729:O730"/>
    <mergeCell ref="J112:K112"/>
    <mergeCell ref="B1360:G1363"/>
    <mergeCell ref="J1474:O1474"/>
    <mergeCell ref="J390:O390"/>
    <mergeCell ref="J84:K84"/>
    <mergeCell ref="J78:K78"/>
    <mergeCell ref="B756:D756"/>
    <mergeCell ref="J419:O419"/>
    <mergeCell ref="J302:O302"/>
    <mergeCell ref="J80:K80"/>
    <mergeCell ref="N1299:O1299"/>
    <mergeCell ref="J107:K107"/>
    <mergeCell ref="B920:G921"/>
    <mergeCell ref="B758:D758"/>
    <mergeCell ref="B1429:G1429"/>
    <mergeCell ref="J1018:L1018"/>
    <mergeCell ref="J712:K712"/>
    <mergeCell ref="J79:K79"/>
    <mergeCell ref="B1518:G1518"/>
    <mergeCell ref="B751:D751"/>
    <mergeCell ref="J1351:M1351"/>
    <mergeCell ref="J1045:L1045"/>
    <mergeCell ref="N996:O996"/>
    <mergeCell ref="J590:M590"/>
    <mergeCell ref="L652:O652"/>
    <mergeCell ref="L627:O627"/>
    <mergeCell ref="B753:D753"/>
    <mergeCell ref="M1354:O1354"/>
    <mergeCell ref="J1073:O1073"/>
    <mergeCell ref="F941:G941"/>
    <mergeCell ref="L654:O654"/>
    <mergeCell ref="J13:O13"/>
    <mergeCell ref="L51:O51"/>
    <mergeCell ref="J591:M591"/>
    <mergeCell ref="J1197:O1197"/>
    <mergeCell ref="J864:O865"/>
    <mergeCell ref="J618:O618"/>
    <mergeCell ref="J1069:L1069"/>
    <mergeCell ref="J1498:L1498"/>
    <mergeCell ref="L220:O220"/>
    <mergeCell ref="J1314:O1318"/>
    <mergeCell ref="J1071:L1071"/>
    <mergeCell ref="J308:K308"/>
    <mergeCell ref="J606:K606"/>
    <mergeCell ref="J1002:O1005"/>
    <mergeCell ref="L222:O222"/>
    <mergeCell ref="L251:O251"/>
    <mergeCell ref="B77:C77"/>
    <mergeCell ref="L77:O77"/>
    <mergeCell ref="L253:O253"/>
    <mergeCell ref="N1472:O1472"/>
    <mergeCell ref="M1225:O1225"/>
    <mergeCell ref="N1648:O1648"/>
    <mergeCell ref="B1145:G1145"/>
    <mergeCell ref="L246:O246"/>
    <mergeCell ref="J619:M619"/>
    <mergeCell ref="F954:G954"/>
    <mergeCell ref="L711:O711"/>
    <mergeCell ref="N799:O799"/>
    <mergeCell ref="L248:O248"/>
    <mergeCell ref="B1170:G1170"/>
    <mergeCell ref="J1360:O1363"/>
    <mergeCell ref="J478:K478"/>
    <mergeCell ref="J998:O998"/>
    <mergeCell ref="J21:K21"/>
    <mergeCell ref="J491:O491"/>
    <mergeCell ref="B857:G857"/>
    <mergeCell ref="B1466:G1467"/>
    <mergeCell ref="N300:O300"/>
    <mergeCell ref="L393:O393"/>
    <mergeCell ref="J23:K23"/>
    <mergeCell ref="B1584:G1584"/>
    <mergeCell ref="B856:G856"/>
    <mergeCell ref="J724:O728"/>
    <mergeCell ref="J1429:O1429"/>
    <mergeCell ref="M1120:O1120"/>
    <mergeCell ref="L306:O306"/>
    <mergeCell ref="J479:K479"/>
    <mergeCell ref="J814:O814"/>
    <mergeCell ref="M1454:O1454"/>
    <mergeCell ref="B90:C90"/>
    <mergeCell ref="J1300:O1300"/>
    <mergeCell ref="J690:K690"/>
    <mergeCell ref="L693:O693"/>
    <mergeCell ref="N301:O301"/>
    <mergeCell ref="N1246:O1246"/>
    <mergeCell ref="N214:O214"/>
    <mergeCell ref="J1080:O1084"/>
    <mergeCell ref="N941:O941"/>
    <mergeCell ref="J1141:O1141"/>
    <mergeCell ref="B1502:G1508"/>
    <mergeCell ref="J49:K49"/>
    <mergeCell ref="M1609:O1609"/>
    <mergeCell ref="J842:O842"/>
    <mergeCell ref="N812:O812"/>
    <mergeCell ref="B1402:O1402"/>
    <mergeCell ref="J415:O415"/>
    <mergeCell ref="B116:C116"/>
    <mergeCell ref="B1236:G1240"/>
    <mergeCell ref="J103:K103"/>
    <mergeCell ref="B1514:G1514"/>
    <mergeCell ref="B118:C118"/>
    <mergeCell ref="J403:K403"/>
    <mergeCell ref="B1385:G1385"/>
    <mergeCell ref="J1016:L1016"/>
    <mergeCell ref="J561:M561"/>
    <mergeCell ref="B749:D749"/>
    <mergeCell ref="N1714:O1714"/>
    <mergeCell ref="L20:O20"/>
    <mergeCell ref="B1381:D1381"/>
    <mergeCell ref="J99:O99"/>
    <mergeCell ref="F1324:G1324"/>
    <mergeCell ref="L22:O22"/>
    <mergeCell ref="L314:O314"/>
    <mergeCell ref="B927:G927"/>
    <mergeCell ref="B1383:D1383"/>
    <mergeCell ref="B1664:G1665"/>
    <mergeCell ref="N954:O954"/>
    <mergeCell ref="M1199:O1199"/>
    <mergeCell ref="J439:O440"/>
    <mergeCell ref="J741:O741"/>
    <mergeCell ref="J131:K131"/>
    <mergeCell ref="B815:G815"/>
    <mergeCell ref="L191:O191"/>
    <mergeCell ref="J429:K429"/>
    <mergeCell ref="J100:O100"/>
    <mergeCell ref="J272:M272"/>
    <mergeCell ref="J1066:O1066"/>
    <mergeCell ref="J431:K431"/>
    <mergeCell ref="B1413:G1413"/>
    <mergeCell ref="J125:O125"/>
    <mergeCell ref="B1074:G1077"/>
    <mergeCell ref="E1697:G1697"/>
    <mergeCell ref="L338:O338"/>
    <mergeCell ref="L460:O460"/>
    <mergeCell ref="J576:K576"/>
    <mergeCell ref="J154:O154"/>
    <mergeCell ref="B808:G809"/>
    <mergeCell ref="J941:M941"/>
    <mergeCell ref="B1225:D1225"/>
    <mergeCell ref="J113:K113"/>
    <mergeCell ref="L373:O373"/>
    <mergeCell ref="B1096:D1096"/>
    <mergeCell ref="B799:E799"/>
    <mergeCell ref="J142:K142"/>
    <mergeCell ref="L333:O333"/>
    <mergeCell ref="J449:K449"/>
    <mergeCell ref="J571:K571"/>
    <mergeCell ref="J300:M300"/>
    <mergeCell ref="B1255:G1255"/>
    <mergeCell ref="J1502:O1508"/>
    <mergeCell ref="B1708:G1709"/>
    <mergeCell ref="J1540:O1540"/>
    <mergeCell ref="B828:G828"/>
    <mergeCell ref="J888:O890"/>
    <mergeCell ref="J573:K573"/>
    <mergeCell ref="B59:C59"/>
    <mergeCell ref="J120:O121"/>
    <mergeCell ref="B1251:D1251"/>
    <mergeCell ref="E1252:G1252"/>
    <mergeCell ref="B1580:G1580"/>
    <mergeCell ref="E1410:G1410"/>
    <mergeCell ref="N97:O97"/>
    <mergeCell ref="B1122:D1122"/>
    <mergeCell ref="B1428:E1428"/>
    <mergeCell ref="L391:O391"/>
    <mergeCell ref="L689:O689"/>
    <mergeCell ref="B836:G837"/>
    <mergeCell ref="F1065:G1065"/>
    <mergeCell ref="L420:O420"/>
    <mergeCell ref="N185:O185"/>
    <mergeCell ref="L691:O691"/>
    <mergeCell ref="J1539:O1539"/>
    <mergeCell ref="L392:O392"/>
    <mergeCell ref="J284:K284"/>
    <mergeCell ref="B1298:E1298"/>
    <mergeCell ref="L720:O720"/>
    <mergeCell ref="M802:O802"/>
    <mergeCell ref="J934:O935"/>
    <mergeCell ref="J1664:O1665"/>
    <mergeCell ref="J386:O386"/>
    <mergeCell ref="L686:O686"/>
    <mergeCell ref="J47:K47"/>
    <mergeCell ref="J1268:O1269"/>
    <mergeCell ref="J815:O815"/>
    <mergeCell ref="J1564:L1564"/>
    <mergeCell ref="M1565:O1565"/>
    <mergeCell ref="J1520:L1520"/>
    <mergeCell ref="B114:C114"/>
    <mergeCell ref="L104:O104"/>
    <mergeCell ref="J76:K76"/>
    <mergeCell ref="B1475:D1475"/>
    <mergeCell ref="B1624:G1624"/>
    <mergeCell ref="L105:O105"/>
    <mergeCell ref="J1094:L1094"/>
    <mergeCell ref="J70:O70"/>
    <mergeCell ref="F997:G997"/>
    <mergeCell ref="J1294:O1295"/>
    <mergeCell ref="J1558:O1558"/>
    <mergeCell ref="J1281:O1281"/>
    <mergeCell ref="B898:G898"/>
    <mergeCell ref="B1327:G1327"/>
    <mergeCell ref="M944:O944"/>
    <mergeCell ref="E1018:G1018"/>
    <mergeCell ref="B1013:E1013"/>
    <mergeCell ref="M1278:O1278"/>
    <mergeCell ref="B1655:G1655"/>
    <mergeCell ref="M1409:O1409"/>
    <mergeCell ref="J514:K514"/>
    <mergeCell ref="B1262:G1266"/>
    <mergeCell ref="B1627:G1627"/>
    <mergeCell ref="J1037:O1037"/>
    <mergeCell ref="L430:O430"/>
    <mergeCell ref="B906:G907"/>
    <mergeCell ref="J853:O853"/>
    <mergeCell ref="J1279:L1279"/>
    <mergeCell ref="J218:K218"/>
    <mergeCell ref="J69:M69"/>
    <mergeCell ref="J516:K516"/>
    <mergeCell ref="B1651:D1651"/>
    <mergeCell ref="B739:E739"/>
    <mergeCell ref="B127:C127"/>
    <mergeCell ref="B895:G895"/>
    <mergeCell ref="N40:O40"/>
    <mergeCell ref="L133:O133"/>
    <mergeCell ref="N678:O678"/>
    <mergeCell ref="J1122:L1122"/>
    <mergeCell ref="J1147:L1147"/>
    <mergeCell ref="E1564:G1564"/>
    <mergeCell ref="B1039:E1039"/>
    <mergeCell ref="F841:G841"/>
    <mergeCell ref="L461:O461"/>
    <mergeCell ref="F868:G868"/>
    <mergeCell ref="J271:M271"/>
    <mergeCell ref="N1065:O1065"/>
    <mergeCell ref="J1324:M1324"/>
    <mergeCell ref="B951:G951"/>
    <mergeCell ref="B1249:G1249"/>
    <mergeCell ref="J920:O921"/>
    <mergeCell ref="J574:K574"/>
    <mergeCell ref="B1040:G1040"/>
    <mergeCell ref="J241:O241"/>
    <mergeCell ref="F1168:G1168"/>
    <mergeCell ref="B953:G953"/>
    <mergeCell ref="J1177:O1177"/>
    <mergeCell ref="J567:K567"/>
    <mergeCell ref="B1308:G1311"/>
    <mergeCell ref="J656:K656"/>
    <mergeCell ref="J140:K140"/>
    <mergeCell ref="M1631:O1631"/>
    <mergeCell ref="J569:K569"/>
    <mergeCell ref="L629:O629"/>
    <mergeCell ref="J229:K229"/>
    <mergeCell ref="J1173:L1173"/>
    <mergeCell ref="M1174:O1174"/>
    <mergeCell ref="J1642:O1643"/>
    <mergeCell ref="J658:K658"/>
    <mergeCell ref="B1436:G1442"/>
    <mergeCell ref="J1175:L1175"/>
    <mergeCell ref="N1581:O1581"/>
    <mergeCell ref="F738:G738"/>
    <mergeCell ref="B1120:D1120"/>
    <mergeCell ref="J1524:O1530"/>
    <mergeCell ref="J1475:L1475"/>
    <mergeCell ref="E1279:G1279"/>
    <mergeCell ref="B1515:E1515"/>
    <mergeCell ref="J1353:O1353"/>
    <mergeCell ref="F1221:G1221"/>
    <mergeCell ref="J592:O592"/>
    <mergeCell ref="L515:O515"/>
    <mergeCell ref="J178:O179"/>
    <mergeCell ref="J1288:O1292"/>
    <mergeCell ref="E1304:G1304"/>
    <mergeCell ref="J282:K282"/>
    <mergeCell ref="J11:M11"/>
    <mergeCell ref="E1303:G1303"/>
    <mergeCell ref="J811:O811"/>
    <mergeCell ref="J593:O593"/>
    <mergeCell ref="J159:K159"/>
    <mergeCell ref="B965:G965"/>
    <mergeCell ref="B1565:D1565"/>
    <mergeCell ref="J1655:O1655"/>
    <mergeCell ref="J896:M896"/>
    <mergeCell ref="M958:O958"/>
    <mergeCell ref="J1194:M1194"/>
    <mergeCell ref="E1305:G1305"/>
    <mergeCell ref="B841:E841"/>
    <mergeCell ref="E1000:G1000"/>
    <mergeCell ref="J1065:M1065"/>
    <mergeCell ref="J1651:L1651"/>
    <mergeCell ref="E1717:G1717"/>
    <mergeCell ref="C787:G787"/>
    <mergeCell ref="L226:O226"/>
    <mergeCell ref="J1494:M1494"/>
    <mergeCell ref="F1537:G1537"/>
    <mergeCell ref="B788:G789"/>
    <mergeCell ref="J285:K285"/>
    <mergeCell ref="B1718:D1718"/>
    <mergeCell ref="J316:K316"/>
    <mergeCell ref="J1249:O1249"/>
    <mergeCell ref="J310:K310"/>
    <mergeCell ref="J463:O467"/>
    <mergeCell ref="J1583:O1583"/>
    <mergeCell ref="E1147:G1147"/>
    <mergeCell ref="B1278:D1278"/>
    <mergeCell ref="J1184:O1188"/>
    <mergeCell ref="B946:G949"/>
    <mergeCell ref="L421:O421"/>
    <mergeCell ref="B854:E854"/>
    <mergeCell ref="L457:O457"/>
    <mergeCell ref="J997:M997"/>
    <mergeCell ref="M1431:O1431"/>
    <mergeCell ref="N1091:O1091"/>
    <mergeCell ref="L429:O429"/>
    <mergeCell ref="J245:O245"/>
    <mergeCell ref="L423:O423"/>
    <mergeCell ref="M1302:O1302"/>
    <mergeCell ref="B1195:E1195"/>
    <mergeCell ref="J1605:O1605"/>
    <mergeCell ref="J535:O535"/>
    <mergeCell ref="B855:E855"/>
    <mergeCell ref="N1221:O1221"/>
    <mergeCell ref="B1493:E1493"/>
    <mergeCell ref="E1674:G1674"/>
    <mergeCell ref="J700:O701"/>
    <mergeCell ref="L458:O458"/>
    <mergeCell ref="L452:O452"/>
    <mergeCell ref="J652:K652"/>
    <mergeCell ref="J688:K688"/>
    <mergeCell ref="M1304:O1304"/>
    <mergeCell ref="M1303:O1303"/>
    <mergeCell ref="J654:K654"/>
    <mergeCell ref="J681:K681"/>
    <mergeCell ref="B1365:G1365"/>
    <mergeCell ref="B1372:G1373"/>
    <mergeCell ref="E1675:G1675"/>
    <mergeCell ref="E914:G914"/>
    <mergeCell ref="L597:O597"/>
    <mergeCell ref="J227:K227"/>
    <mergeCell ref="N1117:O1117"/>
    <mergeCell ref="J1586:L1586"/>
    <mergeCell ref="J173:O177"/>
    <mergeCell ref="J841:M841"/>
    <mergeCell ref="L599:O599"/>
    <mergeCell ref="L142:O142"/>
    <mergeCell ref="B1333:G1333"/>
    <mergeCell ref="N1537:O1537"/>
    <mergeCell ref="J714:K714"/>
    <mergeCell ref="J563:O563"/>
    <mergeCell ref="J318:O322"/>
    <mergeCell ref="J251:K251"/>
    <mergeCell ref="L171:O171"/>
    <mergeCell ref="B1093:G1093"/>
    <mergeCell ref="J265:O266"/>
    <mergeCell ref="B785:G786"/>
    <mergeCell ref="B1391:G1391"/>
    <mergeCell ref="L600:O600"/>
    <mergeCell ref="B1398:G1399"/>
    <mergeCell ref="J1649:O1649"/>
    <mergeCell ref="L594:O594"/>
    <mergeCell ref="J1624:O1624"/>
    <mergeCell ref="J253:K253"/>
    <mergeCell ref="M1356:O1356"/>
    <mergeCell ref="B1716:G1716"/>
    <mergeCell ref="E1519:G1519"/>
    <mergeCell ref="J1278:L1278"/>
    <mergeCell ref="L139:O139"/>
    <mergeCell ref="B1359:G1359"/>
    <mergeCell ref="M1475:O1475"/>
    <mergeCell ref="M1043:O1043"/>
    <mergeCell ref="M1018:O1018"/>
    <mergeCell ref="B1693:G1693"/>
    <mergeCell ref="J738:M738"/>
    <mergeCell ref="B1261:G1261"/>
    <mergeCell ref="J886:L886"/>
    <mergeCell ref="L170:O170"/>
    <mergeCell ref="B1086:G1087"/>
    <mergeCell ref="B928:D928"/>
    <mergeCell ref="J1221:M1221"/>
    <mergeCell ref="J393:K393"/>
    <mergeCell ref="N1471:O1471"/>
    <mergeCell ref="J1677:O1677"/>
    <mergeCell ref="B1242:G1243"/>
    <mergeCell ref="C778:G778"/>
    <mergeCell ref="M1069:O1069"/>
    <mergeCell ref="J395:K395"/>
    <mergeCell ref="J693:K693"/>
    <mergeCell ref="J951:O951"/>
    <mergeCell ref="J1673:L1673"/>
    <mergeCell ref="M1674:O1674"/>
    <mergeCell ref="J945:O945"/>
    <mergeCell ref="M1071:O1071"/>
    <mergeCell ref="B944:D944"/>
    <mergeCell ref="J1672:O1672"/>
    <mergeCell ref="E986:G986"/>
    <mergeCell ref="J1247:M1247"/>
    <mergeCell ref="E1016:G1016"/>
    <mergeCell ref="J1372:O1373"/>
    <mergeCell ref="B66:C66"/>
    <mergeCell ref="L252:O252"/>
    <mergeCell ref="N1647:O1647"/>
    <mergeCell ref="L366:O366"/>
    <mergeCell ref="L542:O542"/>
    <mergeCell ref="J331:O331"/>
    <mergeCell ref="L664:O664"/>
    <mergeCell ref="B972:D972"/>
    <mergeCell ref="B1007:G1007"/>
    <mergeCell ref="B1001:G1001"/>
    <mergeCell ref="J1590:O1596"/>
    <mergeCell ref="L544:O544"/>
    <mergeCell ref="J671:O672"/>
    <mergeCell ref="J201:O201"/>
    <mergeCell ref="J1398:O1399"/>
    <mergeCell ref="J332:O332"/>
    <mergeCell ref="E858:G858"/>
    <mergeCell ref="L537:O537"/>
    <mergeCell ref="J1385:O1385"/>
    <mergeCell ref="J20:K20"/>
    <mergeCell ref="J196:K196"/>
    <mergeCell ref="J1230:O1233"/>
    <mergeCell ref="J625:K625"/>
    <mergeCell ref="J1028:O1032"/>
    <mergeCell ref="B1303:D1303"/>
    <mergeCell ref="B1603:E1603"/>
    <mergeCell ref="J1716:O1716"/>
    <mergeCell ref="J22:K22"/>
    <mergeCell ref="B873:G873"/>
    <mergeCell ref="L568:O568"/>
    <mergeCell ref="B1455:D1455"/>
    <mergeCell ref="J802:L802"/>
    <mergeCell ref="B1174:D1174"/>
    <mergeCell ref="J259:O259"/>
    <mergeCell ref="J51:K51"/>
    <mergeCell ref="N897:O897"/>
    <mergeCell ref="B1000:D1000"/>
    <mergeCell ref="B1604:E1604"/>
    <mergeCell ref="J818:O820"/>
    <mergeCell ref="B988:G991"/>
    <mergeCell ref="L167:O167"/>
    <mergeCell ref="J1015:O1015"/>
    <mergeCell ref="E755:G755"/>
    <mergeCell ref="N1116:O1116"/>
    <mergeCell ref="L565:O565"/>
    <mergeCell ref="J859:O859"/>
    <mergeCell ref="B122:C122"/>
    <mergeCell ref="B1470:G1470"/>
    <mergeCell ref="B105:C105"/>
    <mergeCell ref="L169:O169"/>
    <mergeCell ref="J338:K338"/>
    <mergeCell ref="E757:G757"/>
    <mergeCell ref="L598:O598"/>
    <mergeCell ref="B926:G926"/>
    <mergeCell ref="J352:O353"/>
    <mergeCell ref="E756:G756"/>
    <mergeCell ref="B107:C107"/>
    <mergeCell ref="E750:G750"/>
    <mergeCell ref="J648:M648"/>
    <mergeCell ref="L710:O710"/>
    <mergeCell ref="N798:O798"/>
    <mergeCell ref="J944:L944"/>
    <mergeCell ref="B1018:D1018"/>
    <mergeCell ref="J381:O382"/>
    <mergeCell ref="N827:O827"/>
    <mergeCell ref="N1713:O1713"/>
    <mergeCell ref="L195:O195"/>
    <mergeCell ref="B1073:G1073"/>
    <mergeCell ref="L624:O624"/>
    <mergeCell ref="L309:O309"/>
    <mergeCell ref="J526:O527"/>
    <mergeCell ref="J1157:O1157"/>
    <mergeCell ref="J1164:O1165"/>
    <mergeCell ref="J274:O274"/>
    <mergeCell ref="J1604:M1604"/>
    <mergeCell ref="J1656:O1662"/>
    <mergeCell ref="B768:G768"/>
    <mergeCell ref="M1497:O1497"/>
    <mergeCell ref="L197:O197"/>
    <mergeCell ref="J689:K689"/>
    <mergeCell ref="B43:G43"/>
    <mergeCell ref="B1069:D1069"/>
    <mergeCell ref="J1457:O1457"/>
    <mergeCell ref="B797:G797"/>
    <mergeCell ref="M1042:O1042"/>
    <mergeCell ref="J1668:O1668"/>
    <mergeCell ref="N213:O213"/>
    <mergeCell ref="J420:K420"/>
    <mergeCell ref="J718:K718"/>
    <mergeCell ref="M858:O858"/>
    <mergeCell ref="J637:O641"/>
    <mergeCell ref="J1331:L1331"/>
    <mergeCell ref="J1453:L1453"/>
    <mergeCell ref="J1629:L1629"/>
    <mergeCell ref="N242:O242"/>
    <mergeCell ref="J720:K720"/>
    <mergeCell ref="B1404:G1404"/>
    <mergeCell ref="B147:G149"/>
    <mergeCell ref="J1455:L1455"/>
    <mergeCell ref="B1696:D1696"/>
    <mergeCell ref="N969:O969"/>
    <mergeCell ref="J1631:L1631"/>
    <mergeCell ref="B1112:G1113"/>
    <mergeCell ref="B1099:G1099"/>
    <mergeCell ref="E1409:G1409"/>
    <mergeCell ref="N882:O882"/>
    <mergeCell ref="L337:O337"/>
    <mergeCell ref="L635:O635"/>
    <mergeCell ref="J104:K104"/>
    <mergeCell ref="F924:G924"/>
    <mergeCell ref="B1095:D1095"/>
    <mergeCell ref="L339:O339"/>
    <mergeCell ref="L662:O662"/>
    <mergeCell ref="J328:O328"/>
    <mergeCell ref="B62:G62"/>
    <mergeCell ref="B1430:G1430"/>
    <mergeCell ref="B65:C65"/>
    <mergeCell ref="F911:G911"/>
    <mergeCell ref="J1044:L1044"/>
    <mergeCell ref="J105:K105"/>
    <mergeCell ref="M1543:O1543"/>
    <mergeCell ref="N1625:O1625"/>
    <mergeCell ref="F940:G940"/>
    <mergeCell ref="B50:C50"/>
    <mergeCell ref="E1585:G1585"/>
    <mergeCell ref="J1227:L1227"/>
    <mergeCell ref="B832:G834"/>
    <mergeCell ref="E1122:G1122"/>
    <mergeCell ref="L50:O50"/>
    <mergeCell ref="L566:O566"/>
    <mergeCell ref="J468:O469"/>
    <mergeCell ref="L688:O688"/>
    <mergeCell ref="B1411:D1411"/>
    <mergeCell ref="J958:L958"/>
    <mergeCell ref="J503:M503"/>
    <mergeCell ref="F1669:G1669"/>
    <mergeCell ref="J430:K430"/>
    <mergeCell ref="B843:G843"/>
    <mergeCell ref="L52:O52"/>
    <mergeCell ref="N474:O474"/>
    <mergeCell ref="J41:O41"/>
    <mergeCell ref="J161:K161"/>
    <mergeCell ref="J459:K459"/>
    <mergeCell ref="J1340:O1344"/>
    <mergeCell ref="J1097:L1097"/>
    <mergeCell ref="J1523:O1523"/>
    <mergeCell ref="J461:K461"/>
    <mergeCell ref="B1474:G1474"/>
    <mergeCell ref="E752:G752"/>
    <mergeCell ref="M1564:O1564"/>
    <mergeCell ref="B78:C78"/>
    <mergeCell ref="E746:G746"/>
    <mergeCell ref="J797:O797"/>
    <mergeCell ref="B1011:G1011"/>
    <mergeCell ref="J1695:L1695"/>
    <mergeCell ref="E1175:G1175"/>
    <mergeCell ref="L279:O279"/>
    <mergeCell ref="E754:G754"/>
    <mergeCell ref="J67:O67"/>
    <mergeCell ref="L403:O403"/>
    <mergeCell ref="J1696:L1696"/>
    <mergeCell ref="J1554:O1555"/>
    <mergeCell ref="L280:O280"/>
    <mergeCell ref="J497:O498"/>
    <mergeCell ref="F996:G996"/>
    <mergeCell ref="J1386:O1389"/>
    <mergeCell ref="L432:O432"/>
    <mergeCell ref="B129:C129"/>
    <mergeCell ref="J410:O411"/>
    <mergeCell ref="J362:K362"/>
    <mergeCell ref="J660:K660"/>
    <mergeCell ref="J822:O823"/>
    <mergeCell ref="J1612:O1618"/>
    <mergeCell ref="B1496:G1496"/>
    <mergeCell ref="B741:G741"/>
    <mergeCell ref="M1277:O1277"/>
    <mergeCell ref="J364:K364"/>
    <mergeCell ref="J1001:O1001"/>
    <mergeCell ref="N184:O184"/>
    <mergeCell ref="J391:K391"/>
    <mergeCell ref="B1197:G1197"/>
    <mergeCell ref="B864:G865"/>
    <mergeCell ref="B1495:G1495"/>
    <mergeCell ref="J1120:L1120"/>
    <mergeCell ref="B1498:D1498"/>
    <mergeCell ref="E1651:G1651"/>
    <mergeCell ref="J691:K691"/>
    <mergeCell ref="B1071:D1071"/>
    <mergeCell ref="J358:M358"/>
    <mergeCell ref="N940:O940"/>
    <mergeCell ref="L308:O308"/>
    <mergeCell ref="L631:O631"/>
    <mergeCell ref="L422:O422"/>
    <mergeCell ref="J75:K75"/>
    <mergeCell ref="L335:O335"/>
    <mergeCell ref="J1183:O1183"/>
    <mergeCell ref="L633:O633"/>
    <mergeCell ref="J850:O851"/>
    <mergeCell ref="J1352:O1352"/>
    <mergeCell ref="B1426:G1426"/>
    <mergeCell ref="N1298:O1298"/>
    <mergeCell ref="B748:D748"/>
    <mergeCell ref="B145:D145"/>
    <mergeCell ref="B750:D750"/>
    <mergeCell ref="L46:O46"/>
    <mergeCell ref="J1472:M1472"/>
    <mergeCell ref="J1648:M1648"/>
    <mergeCell ref="E1120:G1120"/>
    <mergeCell ref="B839:G839"/>
    <mergeCell ref="L48:O48"/>
    <mergeCell ref="J12:O12"/>
    <mergeCell ref="L217:O217"/>
    <mergeCell ref="J184:M184"/>
    <mergeCell ref="L690:O690"/>
    <mergeCell ref="J1196:O1196"/>
    <mergeCell ref="J462:O462"/>
    <mergeCell ref="J782:O783"/>
    <mergeCell ref="L43:O43"/>
    <mergeCell ref="B1080:G1084"/>
    <mergeCell ref="J457:K457"/>
    <mergeCell ref="B1141:G1141"/>
    <mergeCell ref="J1496:O1496"/>
    <mergeCell ref="B1433:D1433"/>
    <mergeCell ref="N706:O706"/>
    <mergeCell ref="J768:O768"/>
    <mergeCell ref="B842:G842"/>
    <mergeCell ref="B1564:D1564"/>
    <mergeCell ref="E1565:G1565"/>
    <mergeCell ref="B1224:D1224"/>
    <mergeCell ref="L74:O74"/>
    <mergeCell ref="B1576:G1577"/>
    <mergeCell ref="L372:O372"/>
    <mergeCell ref="B76:C76"/>
    <mergeCell ref="J1408:O1408"/>
    <mergeCell ref="M1520:O1520"/>
    <mergeCell ref="B1226:D1226"/>
    <mergeCell ref="M1651:O1651"/>
    <mergeCell ref="L76:O76"/>
    <mergeCell ref="L399:O399"/>
    <mergeCell ref="L374:O374"/>
    <mergeCell ref="J301:M301"/>
    <mergeCell ref="J1669:M1669"/>
    <mergeCell ref="E1718:G1718"/>
    <mergeCell ref="J550:O554"/>
    <mergeCell ref="F1538:G1538"/>
    <mergeCell ref="J1414:O1420"/>
    <mergeCell ref="J909:O909"/>
    <mergeCell ref="B1294:G1295"/>
    <mergeCell ref="B1281:G1281"/>
    <mergeCell ref="B1126:G1129"/>
    <mergeCell ref="J170:K170"/>
    <mergeCell ref="B983:E983"/>
    <mergeCell ref="J605:K605"/>
    <mergeCell ref="J183:O183"/>
    <mergeCell ref="J599:K599"/>
    <mergeCell ref="J1719:L1719"/>
    <mergeCell ref="B1277:D1277"/>
    <mergeCell ref="E1278:G1278"/>
    <mergeCell ref="J1426:O1426"/>
    <mergeCell ref="B984:G984"/>
    <mergeCell ref="J665:O665"/>
    <mergeCell ref="J55:K55"/>
    <mergeCell ref="E1586:G1586"/>
    <mergeCell ref="B1148:D1148"/>
    <mergeCell ref="B87:C87"/>
    <mergeCell ref="B1279:D1279"/>
    <mergeCell ref="F1406:G1406"/>
    <mergeCell ref="N1691:O1691"/>
    <mergeCell ref="J329:M329"/>
    <mergeCell ref="J694:O694"/>
    <mergeCell ref="B1066:G1066"/>
    <mergeCell ref="J1576:O1577"/>
    <mergeCell ref="B1149:D1149"/>
    <mergeCell ref="L456:O456"/>
    <mergeCell ref="J996:M996"/>
    <mergeCell ref="J839:O839"/>
    <mergeCell ref="J198:K198"/>
    <mergeCell ref="J954:M954"/>
    <mergeCell ref="J534:O534"/>
    <mergeCell ref="B113:C113"/>
    <mergeCell ref="L712:O712"/>
    <mergeCell ref="J1432:L1432"/>
    <mergeCell ref="J1444:O1445"/>
    <mergeCell ref="B1633:G1633"/>
    <mergeCell ref="B115:C115"/>
    <mergeCell ref="J1589:O1589"/>
    <mergeCell ref="J1433:L1433"/>
    <mergeCell ref="B1169:E1169"/>
    <mergeCell ref="B746:D746"/>
    <mergeCell ref="L17:O17"/>
    <mergeCell ref="J402:K402"/>
    <mergeCell ref="B143:D143"/>
    <mergeCell ref="N1406:O1406"/>
    <mergeCell ref="J1320:O1321"/>
    <mergeCell ref="J867:O867"/>
    <mergeCell ref="L19:O19"/>
    <mergeCell ref="J257:K257"/>
    <mergeCell ref="J1480:O1486"/>
    <mergeCell ref="B1353:G1353"/>
    <mergeCell ref="J1620:O1621"/>
    <mergeCell ref="J1167:O1167"/>
    <mergeCell ref="B1539:G1539"/>
    <mergeCell ref="J433:O433"/>
    <mergeCell ref="M1016:O1016"/>
    <mergeCell ref="B1288:G1292"/>
    <mergeCell ref="B159:D159"/>
    <mergeCell ref="L14:O14"/>
    <mergeCell ref="J1126:O1129"/>
    <mergeCell ref="J428:K428"/>
    <mergeCell ref="J1492:O1492"/>
    <mergeCell ref="J542:K542"/>
    <mergeCell ref="N677:O677"/>
    <mergeCell ref="E802:G802"/>
    <mergeCell ref="B934:G935"/>
    <mergeCell ref="L368:O368"/>
    <mergeCell ref="L159:O159"/>
    <mergeCell ref="J1148:L1148"/>
    <mergeCell ref="E1383:G1383"/>
    <mergeCell ref="B1520:D1520"/>
    <mergeCell ref="L72:O72"/>
    <mergeCell ref="B1065:E1065"/>
    <mergeCell ref="L487:O487"/>
    <mergeCell ref="L370:O370"/>
    <mergeCell ref="B925:E925"/>
    <mergeCell ref="L188:O188"/>
    <mergeCell ref="J456:K456"/>
    <mergeCell ref="L459:O459"/>
    <mergeCell ref="B1314:G1318"/>
    <mergeCell ref="J521:O525"/>
    <mergeCell ref="J607:O607"/>
    <mergeCell ref="J1203:O1203"/>
    <mergeCell ref="J568:K568"/>
    <mergeCell ref="L488:O488"/>
    <mergeCell ref="N707:O707"/>
    <mergeCell ref="B1245:G1245"/>
    <mergeCell ref="J595:K595"/>
    <mergeCell ref="J570:K570"/>
    <mergeCell ref="M1673:O1673"/>
    <mergeCell ref="N1064:O1064"/>
    <mergeCell ref="B63:G63"/>
    <mergeCell ref="E944:G944"/>
    <mergeCell ref="J1201:L1201"/>
    <mergeCell ref="B1581:E1581"/>
    <mergeCell ref="B1250:D1250"/>
    <mergeCell ref="J1499:L1499"/>
    <mergeCell ref="L83:O83"/>
    <mergeCell ref="F1220:G1220"/>
    <mergeCell ref="J169:K169"/>
    <mergeCell ref="J598:K598"/>
    <mergeCell ref="J1538:M1538"/>
    <mergeCell ref="L541:O541"/>
    <mergeCell ref="L84:O84"/>
    <mergeCell ref="J200:K200"/>
    <mergeCell ref="J506:O506"/>
    <mergeCell ref="B1147:D1147"/>
    <mergeCell ref="J1686:O1687"/>
    <mergeCell ref="J623:K623"/>
    <mergeCell ref="J505:O505"/>
    <mergeCell ref="F1090:G1090"/>
    <mergeCell ref="B769:G771"/>
    <mergeCell ref="E1302:G1302"/>
    <mergeCell ref="B1605:G1605"/>
    <mergeCell ref="L80:O80"/>
    <mergeCell ref="B58:C58"/>
    <mergeCell ref="B1300:G1300"/>
    <mergeCell ref="B52:C52"/>
    <mergeCell ref="B1172:D1172"/>
    <mergeCell ref="J195:K195"/>
    <mergeCell ref="E1331:G1331"/>
    <mergeCell ref="E1453:G1453"/>
    <mergeCell ref="E1629:G1629"/>
    <mergeCell ref="B1177:G1177"/>
    <mergeCell ref="J1563:L1563"/>
    <mergeCell ref="J624:K624"/>
    <mergeCell ref="B1606:G1606"/>
    <mergeCell ref="J197:K197"/>
    <mergeCell ref="E1455:G1455"/>
    <mergeCell ref="B1630:D1630"/>
    <mergeCell ref="F1117:G1117"/>
    <mergeCell ref="E1631:G1631"/>
    <mergeCell ref="B1586:D1586"/>
    <mergeCell ref="B1173:D1173"/>
    <mergeCell ref="N446:O446"/>
    <mergeCell ref="J40:M40"/>
    <mergeCell ref="L140:O140"/>
    <mergeCell ref="B1642:G1643"/>
    <mergeCell ref="B868:E868"/>
    <mergeCell ref="B1175:D1175"/>
    <mergeCell ref="F1581:G1581"/>
    <mergeCell ref="J342:K342"/>
    <mergeCell ref="J707:M707"/>
    <mergeCell ref="B1060:G1061"/>
    <mergeCell ref="E1173:G1173"/>
    <mergeCell ref="B1168:E1168"/>
    <mergeCell ref="B1524:G1530"/>
    <mergeCell ref="E1044:G1044"/>
    <mergeCell ref="N1405:O1405"/>
    <mergeCell ref="J1611:O1611"/>
    <mergeCell ref="J1276:L1276"/>
    <mergeCell ref="J337:K337"/>
    <mergeCell ref="B1021:G1021"/>
    <mergeCell ref="J513:K513"/>
    <mergeCell ref="J373:K373"/>
    <mergeCell ref="B803:G803"/>
    <mergeCell ref="J520:O520"/>
    <mergeCell ref="B1045:D1045"/>
    <mergeCell ref="J1607:L1607"/>
    <mergeCell ref="E747:G747"/>
    <mergeCell ref="B1017:D1017"/>
    <mergeCell ref="B738:E738"/>
    <mergeCell ref="E958:G958"/>
    <mergeCell ref="B1194:E1194"/>
    <mergeCell ref="L455:O455"/>
    <mergeCell ref="L449:O449"/>
    <mergeCell ref="J447:O447"/>
    <mergeCell ref="M886:O886"/>
    <mergeCell ref="M1328:O1328"/>
    <mergeCell ref="B1221:E1221"/>
    <mergeCell ref="B1494:E1494"/>
    <mergeCell ref="B1248:G1248"/>
    <mergeCell ref="L484:O484"/>
    <mergeCell ref="J273:O273"/>
    <mergeCell ref="L478:O478"/>
    <mergeCell ref="B943:G943"/>
    <mergeCell ref="J872:L872"/>
    <mergeCell ref="J566:K566"/>
    <mergeCell ref="J109:K109"/>
    <mergeCell ref="L486:O486"/>
    <mergeCell ref="J832:O834"/>
    <mergeCell ref="B1334:G1337"/>
    <mergeCell ref="L23:O23"/>
    <mergeCell ref="J871:O871"/>
    <mergeCell ref="B945:G945"/>
    <mergeCell ref="J743:L743"/>
    <mergeCell ref="E1695:G1695"/>
    <mergeCell ref="N388:O388"/>
    <mergeCell ref="J1172:L1172"/>
    <mergeCell ref="J446:M446"/>
    <mergeCell ref="J138:K138"/>
    <mergeCell ref="J1330:L1330"/>
    <mergeCell ref="M1331:O1331"/>
    <mergeCell ref="M1629:O1629"/>
    <mergeCell ref="B1184:G1188"/>
    <mergeCell ref="L54:O54"/>
    <mergeCell ref="B1247:E1247"/>
    <mergeCell ref="N1273:O1273"/>
    <mergeCell ref="N1449:O1449"/>
    <mergeCell ref="L510:O510"/>
    <mergeCell ref="J1630:L1630"/>
    <mergeCell ref="J589:O589"/>
    <mergeCell ref="F1516:G1516"/>
    <mergeCell ref="F1647:G1647"/>
    <mergeCell ref="L512:O512"/>
    <mergeCell ref="B1119:G1119"/>
    <mergeCell ref="L49:O49"/>
    <mergeCell ref="J1650:O1650"/>
    <mergeCell ref="J1229:O1229"/>
    <mergeCell ref="J172:O172"/>
    <mergeCell ref="J279:K279"/>
    <mergeCell ref="J1060:O1061"/>
    <mergeCell ref="B1590:G1596"/>
    <mergeCell ref="J1047:O1047"/>
    <mergeCell ref="M1357:O1357"/>
    <mergeCell ref="J1377:M1377"/>
    <mergeCell ref="M1382:O1382"/>
    <mergeCell ref="J1546:O1552"/>
    <mergeCell ref="B162:G164"/>
    <mergeCell ref="J1510:O1511"/>
    <mergeCell ref="B956:G956"/>
    <mergeCell ref="J1562:O1562"/>
    <mergeCell ref="J281:K281"/>
    <mergeCell ref="J801:O801"/>
    <mergeCell ref="J1043:L1043"/>
    <mergeCell ref="B1230:G1233"/>
    <mergeCell ref="J915:O915"/>
    <mergeCell ref="J280:K280"/>
    <mergeCell ref="B1602:G1602"/>
    <mergeCell ref="M1718:O1718"/>
    <mergeCell ref="B1028:G1032"/>
    <mergeCell ref="J803:O803"/>
    <mergeCell ref="J193:K193"/>
    <mergeCell ref="F1246:G1246"/>
    <mergeCell ref="L136:O136"/>
    <mergeCell ref="J305:K305"/>
    <mergeCell ref="L225:O225"/>
    <mergeCell ref="B51:C51"/>
    <mergeCell ref="L102:O102"/>
    <mergeCell ref="F897:G897"/>
    <mergeCell ref="B1410:D1410"/>
    <mergeCell ref="B1471:E1471"/>
    <mergeCell ref="J942:O942"/>
    <mergeCell ref="J307:K307"/>
    <mergeCell ref="B1560:E1560"/>
    <mergeCell ref="J773:O774"/>
    <mergeCell ref="L227:O227"/>
    <mergeCell ref="J1090:M1090"/>
    <mergeCell ref="B1015:G1015"/>
    <mergeCell ref="J1248:O1248"/>
    <mergeCell ref="J971:O971"/>
    <mergeCell ref="J216:O216"/>
    <mergeCell ref="F1116:G1116"/>
    <mergeCell ref="M1097:O1097"/>
    <mergeCell ref="J943:O943"/>
    <mergeCell ref="J979:O979"/>
    <mergeCell ref="J1271:O1271"/>
    <mergeCell ref="J1334:O1337"/>
    <mergeCell ref="B1649:G1649"/>
    <mergeCell ref="J335:K335"/>
    <mergeCell ref="M1695:O1695"/>
    <mergeCell ref="N155:O155"/>
    <mergeCell ref="J1117:M1117"/>
    <mergeCell ref="N1515:O1515"/>
    <mergeCell ref="L278:O278"/>
    <mergeCell ref="L576:O576"/>
    <mergeCell ref="B1647:E1647"/>
    <mergeCell ref="E745:G745"/>
    <mergeCell ref="E1043:G1043"/>
    <mergeCell ref="F1582:G1582"/>
    <mergeCell ref="F827:G827"/>
    <mergeCell ref="J1458:O1464"/>
    <mergeCell ref="J1581:M1581"/>
    <mergeCell ref="M1123:O1123"/>
    <mergeCell ref="B886:D886"/>
    <mergeCell ref="N1516:O1516"/>
    <mergeCell ref="J999:O999"/>
    <mergeCell ref="J244:O244"/>
    <mergeCell ref="J1297:O1297"/>
    <mergeCell ref="E1068:G1068"/>
    <mergeCell ref="J1119:O1119"/>
    <mergeCell ref="E1497:G1497"/>
    <mergeCell ref="J46:K46"/>
    <mergeCell ref="J1256:O1259"/>
    <mergeCell ref="B89:C89"/>
    <mergeCell ref="J1628:O1628"/>
    <mergeCell ref="J1054:O1058"/>
    <mergeCell ref="E1070:G1070"/>
    <mergeCell ref="B860:G862"/>
    <mergeCell ref="B1677:G1677"/>
    <mergeCell ref="J48:K48"/>
    <mergeCell ref="J956:O956"/>
    <mergeCell ref="E1069:G1069"/>
    <mergeCell ref="J653:K653"/>
    <mergeCell ref="J986:L986"/>
    <mergeCell ref="E1498:G1498"/>
    <mergeCell ref="B1331:D1331"/>
    <mergeCell ref="B1629:D1629"/>
    <mergeCell ref="L718:O718"/>
    <mergeCell ref="E1071:G1071"/>
    <mergeCell ref="B1672:G1672"/>
    <mergeCell ref="F855:G855"/>
    <mergeCell ref="N475:O475"/>
    <mergeCell ref="J533:M533"/>
    <mergeCell ref="L508:O508"/>
    <mergeCell ref="F840:G840"/>
    <mergeCell ref="J846:O848"/>
    <mergeCell ref="N1142:O1142"/>
    <mergeCell ref="J1471:M1471"/>
    <mergeCell ref="J74:K74"/>
    <mergeCell ref="L134:O134"/>
    <mergeCell ref="J250:K250"/>
    <mergeCell ref="J372:K372"/>
    <mergeCell ref="B752:D752"/>
    <mergeCell ref="L47:O47"/>
    <mergeCell ref="B888:G890"/>
    <mergeCell ref="J374:K374"/>
    <mergeCell ref="B754:D754"/>
    <mergeCell ref="B108:C108"/>
    <mergeCell ref="M1355:O1355"/>
    <mergeCell ref="B1044:D1044"/>
    <mergeCell ref="M928:O928"/>
    <mergeCell ref="M1226:O1226"/>
    <mergeCell ref="N1168:O1168"/>
    <mergeCell ref="L221:O221"/>
    <mergeCell ref="L196:O196"/>
    <mergeCell ref="J1647:M1647"/>
    <mergeCell ref="N532:O532"/>
    <mergeCell ref="J874:O876"/>
    <mergeCell ref="N855:O855"/>
    <mergeCell ref="N1626:O1626"/>
    <mergeCell ref="N1582:O1582"/>
    <mergeCell ref="L223:O223"/>
    <mergeCell ref="B44:G44"/>
    <mergeCell ref="J187:O187"/>
    <mergeCell ref="J603:K603"/>
    <mergeCell ref="M1068:O1068"/>
    <mergeCell ref="J304:K304"/>
    <mergeCell ref="B1532:G1533"/>
    <mergeCell ref="J1357:L1357"/>
    <mergeCell ref="L218:O218"/>
    <mergeCell ref="N127:O127"/>
    <mergeCell ref="M1070:O1070"/>
    <mergeCell ref="J860:O862"/>
    <mergeCell ref="J423:K423"/>
    <mergeCell ref="J306:K306"/>
    <mergeCell ref="J604:K604"/>
    <mergeCell ref="B779:G780"/>
    <mergeCell ref="F955:G955"/>
    <mergeCell ref="N1012:O1012"/>
    <mergeCell ref="J1246:M1246"/>
    <mergeCell ref="B1276:D1276"/>
    <mergeCell ref="L249:O249"/>
    <mergeCell ref="B1138:G1139"/>
    <mergeCell ref="J970:O970"/>
    <mergeCell ref="L363:O363"/>
    <mergeCell ref="N883:O883"/>
    <mergeCell ref="J897:M897"/>
    <mergeCell ref="F1377:G1377"/>
    <mergeCell ref="F798:G798"/>
    <mergeCell ref="L663:O663"/>
    <mergeCell ref="J18:K18"/>
    <mergeCell ref="M1121:O1121"/>
    <mergeCell ref="F1713:G1713"/>
    <mergeCell ref="J1116:M1116"/>
    <mergeCell ref="M1717:O1717"/>
    <mergeCell ref="J17:K17"/>
    <mergeCell ref="B91:C91"/>
    <mergeCell ref="B853:G853"/>
    <mergeCell ref="B98:G98"/>
    <mergeCell ref="B1157:G1157"/>
    <mergeCell ref="B1151:G1151"/>
    <mergeCell ref="B1164:G1165"/>
    <mergeCell ref="B1612:G1618"/>
    <mergeCell ref="B1656:G1662"/>
    <mergeCell ref="M1719:O1719"/>
    <mergeCell ref="J19:K19"/>
    <mergeCell ref="E1277:G1277"/>
    <mergeCell ref="B93:C93"/>
    <mergeCell ref="B1457:G1457"/>
    <mergeCell ref="E1148:G1148"/>
    <mergeCell ref="B1451:G1451"/>
    <mergeCell ref="B86:C86"/>
    <mergeCell ref="J1380:L1380"/>
    <mergeCell ref="B1454:D1454"/>
    <mergeCell ref="F968:G968"/>
    <mergeCell ref="B1668:G1668"/>
    <mergeCell ref="N813:O813"/>
    <mergeCell ref="B1392:G1396"/>
    <mergeCell ref="J504:M504"/>
    <mergeCell ref="J827:M827"/>
    <mergeCell ref="B1453:D1453"/>
    <mergeCell ref="J1713:M1713"/>
    <mergeCell ref="J985:O985"/>
    <mergeCell ref="N1692:O1692"/>
    <mergeCell ref="J42:O42"/>
    <mergeCell ref="J680:O680"/>
    <mergeCell ref="F969:G969"/>
    <mergeCell ref="J207:O208"/>
    <mergeCell ref="J1014:O1014"/>
    <mergeCell ref="F882:G882"/>
    <mergeCell ref="E1174:G1174"/>
    <mergeCell ref="J709:O709"/>
    <mergeCell ref="M1432:O1432"/>
    <mergeCell ref="J370:K370"/>
    <mergeCell ref="B1352:G1352"/>
    <mergeCell ref="B104:C104"/>
    <mergeCell ref="B1382:D1382"/>
    <mergeCell ref="L161:O161"/>
    <mergeCell ref="B106:C106"/>
    <mergeCell ref="J242:M242"/>
    <mergeCell ref="J855:M855"/>
    <mergeCell ref="J1304:L1304"/>
    <mergeCell ref="J1608:L1608"/>
    <mergeCell ref="N955:O955"/>
    <mergeCell ref="J969:M969"/>
    <mergeCell ref="L192:O192"/>
    <mergeCell ref="F1625:G1625"/>
    <mergeCell ref="N826:O826"/>
    <mergeCell ref="J840:M840"/>
    <mergeCell ref="J1067:O1067"/>
    <mergeCell ref="L194:O194"/>
    <mergeCell ref="L316:O316"/>
    <mergeCell ref="J1365:O1365"/>
    <mergeCell ref="B924:E924"/>
    <mergeCell ref="J546:K546"/>
    <mergeCell ref="L606:O606"/>
    <mergeCell ref="L160:O160"/>
    <mergeCell ref="B811:G811"/>
    <mergeCell ref="J83:K83"/>
    <mergeCell ref="J96:O96"/>
    <mergeCell ref="J1027:O1027"/>
    <mergeCell ref="J1034:O1035"/>
    <mergeCell ref="B1223:G1223"/>
    <mergeCell ref="B1722:G1728"/>
    <mergeCell ref="J548:K548"/>
    <mergeCell ref="L189:O189"/>
    <mergeCell ref="J427:K427"/>
    <mergeCell ref="E1563:G1563"/>
    <mergeCell ref="B763:D763"/>
    <mergeCell ref="J1151:O1151"/>
    <mergeCell ref="J541:K541"/>
    <mergeCell ref="B1158:G1162"/>
    <mergeCell ref="J717:K717"/>
    <mergeCell ref="B1097:D1097"/>
    <mergeCell ref="B1523:G1523"/>
    <mergeCell ref="N983:O983"/>
    <mergeCell ref="B940:E940"/>
    <mergeCell ref="N1604:O1604"/>
    <mergeCell ref="B979:G979"/>
    <mergeCell ref="M1148:O1148"/>
    <mergeCell ref="L334:O334"/>
    <mergeCell ref="J572:K572"/>
    <mergeCell ref="J719:K719"/>
    <mergeCell ref="N854:O854"/>
    <mergeCell ref="B1519:D1519"/>
    <mergeCell ref="E1520:G1520"/>
    <mergeCell ref="J1454:L1454"/>
    <mergeCell ref="B1064:E1064"/>
    <mergeCell ref="B1695:D1695"/>
    <mergeCell ref="N968:O968"/>
    <mergeCell ref="J149:O150"/>
    <mergeCell ref="J1053:O1053"/>
    <mergeCell ref="B1669:E1669"/>
    <mergeCell ref="J1209:O1209"/>
    <mergeCell ref="L634:O634"/>
    <mergeCell ref="B1521:D1521"/>
    <mergeCell ref="F1350:G1350"/>
    <mergeCell ref="B54:C54"/>
    <mergeCell ref="J111:K111"/>
    <mergeCell ref="F1648:G1648"/>
    <mergeCell ref="J27:O27"/>
    <mergeCell ref="B61:G61"/>
    <mergeCell ref="J1378:O1378"/>
    <mergeCell ref="J878:O879"/>
    <mergeCell ref="J1536:O1536"/>
    <mergeCell ref="B56:C56"/>
    <mergeCell ref="B1386:G1389"/>
    <mergeCell ref="J923:O923"/>
    <mergeCell ref="B1009:O1009"/>
    <mergeCell ref="B822:G823"/>
    <mergeCell ref="J1382:L1382"/>
    <mergeCell ref="B57:C57"/>
    <mergeCell ref="E1250:G1250"/>
    <mergeCell ref="L685:O685"/>
    <mergeCell ref="J1674:L1674"/>
    <mergeCell ref="E1609:G1609"/>
    <mergeCell ref="L258:O258"/>
    <mergeCell ref="J798:M798"/>
    <mergeCell ref="L687:O687"/>
    <mergeCell ref="J434:O438"/>
    <mergeCell ref="J38:O38"/>
    <mergeCell ref="B996:E996"/>
    <mergeCell ref="L716:O716"/>
    <mergeCell ref="J902:O904"/>
    <mergeCell ref="J1222:O1222"/>
    <mergeCell ref="J130:K130"/>
    <mergeCell ref="E872:G872"/>
    <mergeCell ref="B2:O3"/>
    <mergeCell ref="B802:D802"/>
    <mergeCell ref="J489:K489"/>
    <mergeCell ref="J160:K160"/>
    <mergeCell ref="L682:O682"/>
    <mergeCell ref="J924:M924"/>
    <mergeCell ref="E1477:G1477"/>
    <mergeCell ref="B75:C75"/>
    <mergeCell ref="B1183:G1183"/>
    <mergeCell ref="B850:G851"/>
    <mergeCell ref="E1172:G1172"/>
    <mergeCell ref="J1223:O1223"/>
    <mergeCell ref="J1722:O1728"/>
    <mergeCell ref="N620:O620"/>
    <mergeCell ref="J72:K72"/>
    <mergeCell ref="E1330:G1330"/>
    <mergeCell ref="M1563:O1563"/>
    <mergeCell ref="J484:K484"/>
    <mergeCell ref="J213:M213"/>
    <mergeCell ref="J1158:O1162"/>
    <mergeCell ref="B70:C70"/>
    <mergeCell ref="L400:O400"/>
    <mergeCell ref="J940:M940"/>
    <mergeCell ref="E1630:G1630"/>
    <mergeCell ref="J39:M39"/>
    <mergeCell ref="N1376:O1376"/>
    <mergeCell ref="F1450:G1450"/>
    <mergeCell ref="B9:G9"/>
    <mergeCell ref="B745:D745"/>
    <mergeCell ref="L131:O131"/>
    <mergeCell ref="L402:O402"/>
    <mergeCell ref="J930:O932"/>
    <mergeCell ref="B1193:G1193"/>
    <mergeCell ref="J1519:L1519"/>
    <mergeCell ref="L103:O103"/>
    <mergeCell ref="L401:O401"/>
    <mergeCell ref="J517:K517"/>
    <mergeCell ref="B1152:G1155"/>
    <mergeCell ref="L395:O395"/>
    <mergeCell ref="B1472:E1472"/>
    <mergeCell ref="J418:O418"/>
    <mergeCell ref="J54:K54"/>
    <mergeCell ref="J115:O119"/>
    <mergeCell ref="B128:C128"/>
    <mergeCell ref="J510:K510"/>
    <mergeCell ref="J1452:O1452"/>
    <mergeCell ref="J1123:L1123"/>
    <mergeCell ref="L426:O426"/>
    <mergeCell ref="M1276:O1276"/>
    <mergeCell ref="J512:K512"/>
    <mergeCell ref="B1196:G1196"/>
    <mergeCell ref="B123:C123"/>
    <mergeCell ref="L428:O428"/>
    <mergeCell ref="E1045:G1045"/>
    <mergeCell ref="M1607:O1607"/>
    <mergeCell ref="J1625:M1625"/>
    <mergeCell ref="J141:K141"/>
    <mergeCell ref="M1146:O1146"/>
    <mergeCell ref="L630:O630"/>
    <mergeCell ref="J1349:O1349"/>
    <mergeCell ref="B1545:G1545"/>
    <mergeCell ref="J1216:O1217"/>
    <mergeCell ref="B153:G154"/>
    <mergeCell ref="J448:O448"/>
    <mergeCell ref="B1118:G1118"/>
    <mergeCell ref="M872:O872"/>
    <mergeCell ref="J143:O143"/>
    <mergeCell ref="J225:K225"/>
    <mergeCell ref="B909:G909"/>
    <mergeCell ref="B1631:D1631"/>
    <mergeCell ref="J1476:L1476"/>
    <mergeCell ref="B142:D142"/>
    <mergeCell ref="M1200:O1200"/>
    <mergeCell ref="L198:O198"/>
    <mergeCell ref="J742:L742"/>
    <mergeCell ref="M743:O743"/>
    <mergeCell ref="B816:D816"/>
    <mergeCell ref="N387:O387"/>
    <mergeCell ref="M1172:O1172"/>
    <mergeCell ref="B1543:D1543"/>
    <mergeCell ref="M1330:O1330"/>
    <mergeCell ref="B777:G777"/>
    <mergeCell ref="B144:D144"/>
    <mergeCell ref="B55:C55"/>
    <mergeCell ref="M1201:O1201"/>
    <mergeCell ref="L45:O45"/>
    <mergeCell ref="L343:O343"/>
    <mergeCell ref="M1630:O1630"/>
    <mergeCell ref="L55:O55"/>
    <mergeCell ref="J1350:M1350"/>
    <mergeCell ref="N1450:O1450"/>
    <mergeCell ref="J9:O9"/>
    <mergeCell ref="J1132:O1136"/>
    <mergeCell ref="L345:O345"/>
    <mergeCell ref="J1193:O1193"/>
    <mergeCell ref="B1538:E1538"/>
    <mergeCell ref="J231:O235"/>
    <mergeCell ref="B831:G831"/>
    <mergeCell ref="B1730:G1731"/>
    <mergeCell ref="J1152:O1155"/>
    <mergeCell ref="J454:K454"/>
    <mergeCell ref="B1558:G1558"/>
    <mergeCell ref="J1545:O1545"/>
    <mergeCell ref="J1099:O1099"/>
    <mergeCell ref="J426:K426"/>
    <mergeCell ref="N1377:O1377"/>
    <mergeCell ref="L340:O340"/>
    <mergeCell ref="B958:D958"/>
    <mergeCell ref="B1432:D1432"/>
    <mergeCell ref="J455:K455"/>
    <mergeCell ref="B957:G957"/>
    <mergeCell ref="M914:O914"/>
    <mergeCell ref="L371:O371"/>
    <mergeCell ref="J1543:L1543"/>
    <mergeCell ref="J10:M10"/>
    <mergeCell ref="J1178:O1181"/>
    <mergeCell ref="L425:O425"/>
    <mergeCell ref="B830:D830"/>
    <mergeCell ref="N619:O619"/>
    <mergeCell ref="B859:G859"/>
    <mergeCell ref="B973:G973"/>
    <mergeCell ref="L427:O427"/>
    <mergeCell ref="M972:O972"/>
    <mergeCell ref="J602:K602"/>
    <mergeCell ref="J1275:O1275"/>
    <mergeCell ref="J596:K596"/>
    <mergeCell ref="B981:G981"/>
    <mergeCell ref="B1480:G1486"/>
    <mergeCell ref="J1411:L1411"/>
    <mergeCell ref="J1118:O1118"/>
    <mergeCell ref="J508:K508"/>
    <mergeCell ref="L424:O424"/>
    <mergeCell ref="J597:K597"/>
    <mergeCell ref="J81:K81"/>
    <mergeCell ref="B887:G887"/>
    <mergeCell ref="J816:L816"/>
    <mergeCell ref="N330:O330"/>
    <mergeCell ref="L453:O453"/>
    <mergeCell ref="J1406:M1406"/>
    <mergeCell ref="B761:D761"/>
    <mergeCell ref="J226:K226"/>
    <mergeCell ref="M1000:O1000"/>
    <mergeCell ref="J655:K655"/>
    <mergeCell ref="J531:O531"/>
    <mergeCell ref="J1715:O1715"/>
    <mergeCell ref="L112:O112"/>
    <mergeCell ref="B960:G963"/>
    <mergeCell ref="J1587:L1587"/>
    <mergeCell ref="B1700:G1706"/>
    <mergeCell ref="J1171:O1171"/>
    <mergeCell ref="J831:O831"/>
    <mergeCell ref="J221:K221"/>
    <mergeCell ref="J1730:O1731"/>
    <mergeCell ref="B1203:G1203"/>
    <mergeCell ref="B138:D138"/>
    <mergeCell ref="J677:M677"/>
    <mergeCell ref="J223:K223"/>
    <mergeCell ref="B1199:D1199"/>
    <mergeCell ref="B140:D140"/>
    <mergeCell ref="M986:O986"/>
    <mergeCell ref="E1673:G1673"/>
    <mergeCell ref="J706:M706"/>
    <mergeCell ref="L595:O595"/>
    <mergeCell ref="L138:O138"/>
    <mergeCell ref="F1449:G1449"/>
    <mergeCell ref="B869:E869"/>
    <mergeCell ref="B1201:D1201"/>
    <mergeCell ref="B1499:D1499"/>
    <mergeCell ref="L168:O168"/>
    <mergeCell ref="J368:K368"/>
    <mergeCell ref="J247:K247"/>
    <mergeCell ref="J884:O884"/>
    <mergeCell ref="J249:K249"/>
    <mergeCell ref="B1650:G1650"/>
    <mergeCell ref="J547:K547"/>
    <mergeCell ref="J608:O612"/>
    <mergeCell ref="J539:K539"/>
    <mergeCell ref="B1546:G1552"/>
    <mergeCell ref="J1138:O1139"/>
    <mergeCell ref="B1510:G1511"/>
    <mergeCell ref="J1064:M1064"/>
    <mergeCell ref="B1686:G1687"/>
    <mergeCell ref="B1562:G1562"/>
    <mergeCell ref="B1043:D1043"/>
    <mergeCell ref="E1380:G1380"/>
    <mergeCell ref="B1675:D1675"/>
    <mergeCell ref="B1220:E1220"/>
    <mergeCell ref="B914:D914"/>
    <mergeCell ref="J887:O887"/>
    <mergeCell ref="J912:O912"/>
    <mergeCell ref="L362:O362"/>
    <mergeCell ref="B773:G774"/>
    <mergeCell ref="J186:O186"/>
    <mergeCell ref="L364:O364"/>
    <mergeCell ref="J960:O963"/>
    <mergeCell ref="B971:G971"/>
    <mergeCell ref="J1700:O1706"/>
    <mergeCell ref="J900:L900"/>
    <mergeCell ref="J476:O476"/>
    <mergeCell ref="J1198:L1198"/>
    <mergeCell ref="M1541:O1541"/>
    <mergeCell ref="J1356:L1356"/>
    <mergeCell ref="J899:O899"/>
    <mergeCell ref="B1210:G1214"/>
    <mergeCell ref="B1271:G1271"/>
    <mergeCell ref="E1608:G1608"/>
    <mergeCell ref="J1200:L1200"/>
    <mergeCell ref="J1542:L1542"/>
    <mergeCell ref="J474:M474"/>
    <mergeCell ref="B1287:G1287"/>
    <mergeCell ref="J166:K166"/>
    <mergeCell ref="F1559:G1559"/>
    <mergeCell ref="J1199:L1199"/>
    <mergeCell ref="L82:O82"/>
    <mergeCell ref="B804:G806"/>
    <mergeCell ref="B1609:D1609"/>
    <mergeCell ref="L538:O538"/>
    <mergeCell ref="L75:O75"/>
    <mergeCell ref="J191:K191"/>
    <mergeCell ref="N417:O417"/>
    <mergeCell ref="J1224:L1224"/>
    <mergeCell ref="J1086:O1087"/>
    <mergeCell ref="L540:O540"/>
    <mergeCell ref="F799:G799"/>
    <mergeCell ref="B999:G999"/>
    <mergeCell ref="B1297:G1297"/>
    <mergeCell ref="B49:C49"/>
    <mergeCell ref="J1226:L1226"/>
    <mergeCell ref="J192:K192"/>
    <mergeCell ref="B998:G998"/>
    <mergeCell ref="B1256:G1259"/>
    <mergeCell ref="B1054:G1058"/>
    <mergeCell ref="J1584:O1584"/>
    <mergeCell ref="J194:K194"/>
    <mergeCell ref="B872:D872"/>
    <mergeCell ref="F1272:G1272"/>
    <mergeCell ref="B986:D986"/>
    <mergeCell ref="B871:G871"/>
    <mergeCell ref="M1380:O1380"/>
    <mergeCell ref="E1454:G1454"/>
    <mergeCell ref="J1287:O1287"/>
    <mergeCell ref="N445:O445"/>
    <mergeCell ref="J1220:M1220"/>
    <mergeCell ref="L164:O164"/>
    <mergeCell ref="B1330:D1330"/>
    <mergeCell ref="J333:K333"/>
    <mergeCell ref="J346:O346"/>
    <mergeCell ref="F1273:G1273"/>
    <mergeCell ref="B1282:G1285"/>
    <mergeCell ref="J128:O128"/>
    <mergeCell ref="E751:G751"/>
    <mergeCell ref="B929:G929"/>
    <mergeCell ref="J334:K334"/>
    <mergeCell ref="E753:G753"/>
    <mergeCell ref="F812:G812"/>
    <mergeCell ref="J857:O857"/>
    <mergeCell ref="J129:O129"/>
    <mergeCell ref="J545:K545"/>
    <mergeCell ref="B1229:G1229"/>
    <mergeCell ref="B103:C103"/>
    <mergeCell ref="J1313:O1313"/>
    <mergeCell ref="J336:K336"/>
    <mergeCell ref="N911:O911"/>
    <mergeCell ref="J659:K659"/>
    <mergeCell ref="J634:K634"/>
    <mergeCell ref="E1382:G1382"/>
    <mergeCell ref="N69:O69"/>
    <mergeCell ref="J1449:M1449"/>
    <mergeCell ref="K784:O784"/>
    <mergeCell ref="L490:O490"/>
    <mergeCell ref="J417:M417"/>
    <mergeCell ref="B1016:D1016"/>
    <mergeCell ref="F1714:G1714"/>
    <mergeCell ref="L604:O604"/>
    <mergeCell ref="N1428:O1428"/>
    <mergeCell ref="J873:O873"/>
    <mergeCell ref="N1559:O1559"/>
    <mergeCell ref="J666:O670"/>
    <mergeCell ref="B1516:E1516"/>
    <mergeCell ref="J1609:L1609"/>
    <mergeCell ref="J270:O270"/>
    <mergeCell ref="B133:G134"/>
    <mergeCell ref="L193:O193"/>
    <mergeCell ref="F1626:G1626"/>
    <mergeCell ref="J685:K685"/>
    <mergeCell ref="B121:C121"/>
    <mergeCell ref="J1282:O1285"/>
    <mergeCell ref="L605:O605"/>
    <mergeCell ref="J721:K721"/>
    <mergeCell ref="B135:G136"/>
    <mergeCell ref="J258:K258"/>
    <mergeCell ref="B942:G942"/>
    <mergeCell ref="J1236:O1240"/>
    <mergeCell ref="J565:K565"/>
    <mergeCell ref="J416:M416"/>
    <mergeCell ref="J1326:O1326"/>
    <mergeCell ref="J716:K716"/>
    <mergeCell ref="E1097:G1097"/>
    <mergeCell ref="J445:M445"/>
    <mergeCell ref="M1697:O1697"/>
    <mergeCell ref="J1329:L1329"/>
    <mergeCell ref="L632:O632"/>
    <mergeCell ref="B1246:E1246"/>
    <mergeCell ref="N1272:O1272"/>
    <mergeCell ref="L509:O509"/>
    <mergeCell ref="F910:G910"/>
    <mergeCell ref="B941:E941"/>
    <mergeCell ref="J1106:O1110"/>
    <mergeCell ref="B1117:E1117"/>
    <mergeCell ref="N1143:O1143"/>
    <mergeCell ref="M1477:O1477"/>
    <mergeCell ref="F1515:G1515"/>
    <mergeCell ref="B812:E812"/>
    <mergeCell ref="E1521:G1521"/>
    <mergeCell ref="J927:O927"/>
    <mergeCell ref="J1473:O1473"/>
    <mergeCell ref="B45:C45"/>
    <mergeCell ref="J957:O957"/>
    <mergeCell ref="J1261:O1261"/>
    <mergeCell ref="J1255:O1255"/>
    <mergeCell ref="B1458:G1464"/>
    <mergeCell ref="J400:K400"/>
    <mergeCell ref="E1123:G1123"/>
    <mergeCell ref="M1381:O1381"/>
    <mergeCell ref="J929:O929"/>
    <mergeCell ref="N869:O869"/>
    <mergeCell ref="B916:G918"/>
    <mergeCell ref="B1301:G1301"/>
    <mergeCell ref="B1540:G1540"/>
    <mergeCell ref="B47:C47"/>
    <mergeCell ref="J1379:O1379"/>
    <mergeCell ref="J1251:L1251"/>
    <mergeCell ref="M1383:O1383"/>
    <mergeCell ref="B46:C46"/>
    <mergeCell ref="N896:O896"/>
    <mergeCell ref="J1042:L1042"/>
    <mergeCell ref="N1194:O1194"/>
    <mergeCell ref="N1169:O1169"/>
    <mergeCell ref="B1079:G1079"/>
    <mergeCell ref="B867:G867"/>
    <mergeCell ref="J1559:M1559"/>
    <mergeCell ref="J460:K460"/>
    <mergeCell ref="B48:C48"/>
    <mergeCell ref="N1494:O1494"/>
    <mergeCell ref="L135:O135"/>
    <mergeCell ref="L257:O257"/>
    <mergeCell ref="N739:O739"/>
    <mergeCell ref="B1626:E1626"/>
    <mergeCell ref="L101:O101"/>
    <mergeCell ref="B1409:D1409"/>
    <mergeCell ref="B954:E954"/>
    <mergeCell ref="B73:C73"/>
    <mergeCell ref="J799:M799"/>
    <mergeCell ref="M1094:O1094"/>
    <mergeCell ref="J1708:O1709"/>
    <mergeCell ref="E749:G749"/>
    <mergeCell ref="B1014:G1014"/>
    <mergeCell ref="J1092:O1092"/>
    <mergeCell ref="J215:O215"/>
    <mergeCell ref="B846:G848"/>
    <mergeCell ref="E1476:G1476"/>
    <mergeCell ref="J1095:L1095"/>
    <mergeCell ref="B74:C74"/>
    <mergeCell ref="N924:O924"/>
    <mergeCell ref="M1096:O1096"/>
    <mergeCell ref="B68:C68"/>
    <mergeCell ref="B1268:G1269"/>
    <mergeCell ref="J630:K630"/>
    <mergeCell ref="B1100:G1103"/>
    <mergeCell ref="J1272:M1272"/>
    <mergeCell ref="L275:O275"/>
    <mergeCell ref="E744:G744"/>
    <mergeCell ref="N1670:O1670"/>
    <mergeCell ref="J632:K632"/>
    <mergeCell ref="B1304:D1304"/>
    <mergeCell ref="B1608:D1608"/>
    <mergeCell ref="J62:O63"/>
    <mergeCell ref="L575:O575"/>
    <mergeCell ref="B740:G740"/>
    <mergeCell ref="J1721:O1721"/>
    <mergeCell ref="N156:O156"/>
    <mergeCell ref="J1273:M1273"/>
    <mergeCell ref="J214:M214"/>
    <mergeCell ref="L276:O276"/>
    <mergeCell ref="J661:K661"/>
    <mergeCell ref="F1405:G1405"/>
    <mergeCell ref="N910:O910"/>
    <mergeCell ref="L577:O577"/>
    <mergeCell ref="J1327:O1327"/>
    <mergeCell ref="J692:K692"/>
    <mergeCell ref="J812:M812"/>
    <mergeCell ref="L570:O570"/>
    <mergeCell ref="J686:K686"/>
    <mergeCell ref="J53:K53"/>
    <mergeCell ref="B737:G737"/>
    <mergeCell ref="B874:G876"/>
    <mergeCell ref="B1190:G1191"/>
    <mergeCell ref="B1492:G1492"/>
    <mergeCell ref="J357:O357"/>
    <mergeCell ref="J45:K45"/>
    <mergeCell ref="J343:K343"/>
    <mergeCell ref="E762:G762"/>
    <mergeCell ref="B1027:G1027"/>
    <mergeCell ref="J1627:O1627"/>
    <mergeCell ref="J868:M868"/>
    <mergeCell ref="J916:O918"/>
    <mergeCell ref="B1037:G1037"/>
    <mergeCell ref="M1476:O1476"/>
    <mergeCell ref="B112:C112"/>
    <mergeCell ref="J345:K345"/>
    <mergeCell ref="J687:K687"/>
    <mergeCell ref="E886:G886"/>
    <mergeCell ref="B1694:G1694"/>
    <mergeCell ref="J1168:M1168"/>
    <mergeCell ref="E763:G763"/>
    <mergeCell ref="J1714:M1714"/>
    <mergeCell ref="L717:O717"/>
    <mergeCell ref="F854:G854"/>
    <mergeCell ref="J347:O351"/>
    <mergeCell ref="J532:M532"/>
    <mergeCell ref="F1012:G1012"/>
    <mergeCell ref="L200:O200"/>
    <mergeCell ref="L719:O719"/>
    <mergeCell ref="B1324:E1324"/>
    <mergeCell ref="B1053:G1053"/>
    <mergeCell ref="L507:O507"/>
    <mergeCell ref="J1626:M1626"/>
    <mergeCell ref="J1040:O1040"/>
    <mergeCell ref="F883:G883"/>
    <mergeCell ref="B897:E897"/>
    <mergeCell ref="J73:K73"/>
    <mergeCell ref="J371:K371"/>
    <mergeCell ref="B791:G792"/>
    <mergeCell ref="J1308:O1311"/>
    <mergeCell ref="B1536:G1536"/>
    <mergeCell ref="J737:O737"/>
    <mergeCell ref="J1375:O1375"/>
    <mergeCell ref="J102:K102"/>
    <mergeCell ref="E1121:G1121"/>
    <mergeCell ref="J425:K425"/>
    <mergeCell ref="B1407:G1407"/>
    <mergeCell ref="E816:G816"/>
    <mergeCell ref="N562:O562"/>
    <mergeCell ref="J156:M156"/>
    <mergeCell ref="E1719:G1719"/>
    <mergeCell ref="J1495:O1495"/>
    <mergeCell ref="J883:M883"/>
    <mergeCell ref="J155:M155"/>
    <mergeCell ref="N1325:O1325"/>
    <mergeCell ref="L342:O342"/>
    <mergeCell ref="J458:K458"/>
    <mergeCell ref="L518:O518"/>
    <mergeCell ref="B1380:D1380"/>
    <mergeCell ref="L344:O344"/>
    <mergeCell ref="B827:E827"/>
    <mergeCell ref="B1713:E1713"/>
    <mergeCell ref="F1692:G1692"/>
    <mergeCell ref="J1063:O1063"/>
    <mergeCell ref="J453:K453"/>
    <mergeCell ref="B1435:G1435"/>
    <mergeCell ref="J57:O61"/>
    <mergeCell ref="B764:D764"/>
    <mergeCell ref="J1190:O1191"/>
    <mergeCell ref="J1022:O1025"/>
    <mergeCell ref="B72:C72"/>
    <mergeCell ref="B1431:D1431"/>
    <mergeCell ref="E1432:G1432"/>
    <mergeCell ref="N1038:O1038"/>
    <mergeCell ref="B968:E968"/>
    <mergeCell ref="J788:O789"/>
    <mergeCell ref="J33:O34"/>
    <mergeCell ref="J185:M185"/>
    <mergeCell ref="L660:O660"/>
    <mergeCell ref="F1376:G1376"/>
    <mergeCell ref="J1692:M1692"/>
    <mergeCell ref="B969:E969"/>
    <mergeCell ref="J1048:O1051"/>
    <mergeCell ref="B88:C88"/>
    <mergeCell ref="B82:C82"/>
    <mergeCell ref="L572:O572"/>
    <mergeCell ref="J776:O776"/>
    <mergeCell ref="B1583:G1583"/>
    <mergeCell ref="J993:O993"/>
    <mergeCell ref="J16:K16"/>
    <mergeCell ref="J987:O987"/>
    <mergeCell ref="B1067:G1067"/>
    <mergeCell ref="J168:K168"/>
    <mergeCell ref="B97:G97"/>
    <mergeCell ref="B83:C83"/>
    <mergeCell ref="J995:O995"/>
    <mergeCell ref="E1276:G1276"/>
    <mergeCell ref="J683:K683"/>
    <mergeCell ref="B845:G845"/>
    <mergeCell ref="J983:M983"/>
    <mergeCell ref="J1407:O1407"/>
    <mergeCell ref="E759:G759"/>
    <mergeCell ref="B1146:D1146"/>
    <mergeCell ref="B85:C85"/>
    <mergeCell ref="M816:O816"/>
    <mergeCell ref="J955:M955"/>
    <mergeCell ref="L713:O713"/>
    <mergeCell ref="J1410:L1410"/>
    <mergeCell ref="E761:G761"/>
    <mergeCell ref="B997:E997"/>
    <mergeCell ref="F1604:G1604"/>
    <mergeCell ref="F1091:G1091"/>
    <mergeCell ref="J1011:O1011"/>
    <mergeCell ref="B1350:E1350"/>
    <mergeCell ref="L714:O714"/>
    <mergeCell ref="J679:O679"/>
    <mergeCell ref="J367:K367"/>
    <mergeCell ref="B747:D747"/>
    <mergeCell ref="M1587:O1587"/>
    <mergeCell ref="L287:O287"/>
    <mergeCell ref="J1582:M1582"/>
    <mergeCell ref="B1209:G1209"/>
    <mergeCell ref="L281:O281"/>
    <mergeCell ref="B1216:G1217"/>
    <mergeCell ref="E900:G900"/>
    <mergeCell ref="J1634:O1640"/>
    <mergeCell ref="E1198:G1198"/>
    <mergeCell ref="J974:O977"/>
    <mergeCell ref="B111:C111"/>
    <mergeCell ref="J708:O708"/>
    <mergeCell ref="J369:K369"/>
    <mergeCell ref="B1351:E1351"/>
    <mergeCell ref="J396:K396"/>
    <mergeCell ref="J1435:O1435"/>
    <mergeCell ref="B878:G879"/>
    <mergeCell ref="L312:O312"/>
    <mergeCell ref="J485:K485"/>
    <mergeCell ref="E1200:G1200"/>
    <mergeCell ref="E1542:G1542"/>
    <mergeCell ref="B782:G783"/>
    <mergeCell ref="B742:D742"/>
    <mergeCell ref="N648:O648"/>
    <mergeCell ref="J398:K398"/>
    <mergeCell ref="J127:M127"/>
    <mergeCell ref="E1199:G1199"/>
    <mergeCell ref="J1431:L1431"/>
    <mergeCell ref="J854:M854"/>
    <mergeCell ref="B744:D744"/>
    <mergeCell ref="J1012:M1012"/>
    <mergeCell ref="B1042:D1042"/>
    <mergeCell ref="L15:O15"/>
    <mergeCell ref="J968:M968"/>
    <mergeCell ref="L313:O313"/>
    <mergeCell ref="E1201:G1201"/>
    <mergeCell ref="J1302:L1302"/>
    <mergeCell ref="L307:O307"/>
    <mergeCell ref="N649:O649"/>
    <mergeCell ref="J543:K543"/>
    <mergeCell ref="B1377:E1377"/>
    <mergeCell ref="B1648:E1648"/>
    <mergeCell ref="L315:O315"/>
    <mergeCell ref="E928:G928"/>
    <mergeCell ref="J1210:O1214"/>
    <mergeCell ref="E1226:G1226"/>
    <mergeCell ref="J1149:L1149"/>
    <mergeCell ref="J82:K82"/>
    <mergeCell ref="B915:G915"/>
    <mergeCell ref="B760:D760"/>
    <mergeCell ref="J28:O32"/>
    <mergeCell ref="J1678:O1684"/>
    <mergeCell ref="J844:L844"/>
    <mergeCell ref="J538:K538"/>
    <mergeCell ref="B1222:G1222"/>
    <mergeCell ref="B157:D157"/>
    <mergeCell ref="M1519:O1519"/>
    <mergeCell ref="L454:O454"/>
    <mergeCell ref="J1359:O1359"/>
    <mergeCell ref="B762:D762"/>
    <mergeCell ref="E1227:G1227"/>
    <mergeCell ref="J1517:O1517"/>
    <mergeCell ref="J540:K540"/>
    <mergeCell ref="M1521:O1521"/>
    <mergeCell ref="B755:D755"/>
    <mergeCell ref="L483:O483"/>
    <mergeCell ref="N1603:O1603"/>
    <mergeCell ref="J1355:L1355"/>
    <mergeCell ref="J86:O90"/>
    <mergeCell ref="J1146:L1146"/>
    <mergeCell ref="F1670:G1670"/>
    <mergeCell ref="J108:K108"/>
    <mergeCell ref="B757:D757"/>
    <mergeCell ref="B1090:E1090"/>
    <mergeCell ref="L53:O53"/>
    <mergeCell ref="J1235:O1235"/>
    <mergeCell ref="J137:K137"/>
    <mergeCell ref="B1144:G1144"/>
    <mergeCell ref="J1079:O1079"/>
    <mergeCell ref="B1275:G1275"/>
    <mergeCell ref="J139:K139"/>
    <mergeCell ref="J317:O317"/>
    <mergeCell ref="L653:O653"/>
    <mergeCell ref="M1198:O1198"/>
    <mergeCell ref="J1501:O1501"/>
    <mergeCell ref="J620:M620"/>
    <mergeCell ref="L79:O79"/>
    <mergeCell ref="J1068:L1068"/>
    <mergeCell ref="J477:O477"/>
    <mergeCell ref="M1542:O1542"/>
    <mergeCell ref="M1227:O1227"/>
    <mergeCell ref="J1497:L1497"/>
    <mergeCell ref="L684:O684"/>
    <mergeCell ref="B1537:E1537"/>
    <mergeCell ref="B1204:G1207"/>
    <mergeCell ref="L81:O81"/>
    <mergeCell ref="J1376:M1376"/>
    <mergeCell ref="J1070:L1070"/>
    <mergeCell ref="B1450:E1450"/>
    <mergeCell ref="N1013:O1013"/>
    <mergeCell ref="J502:O502"/>
    <mergeCell ref="J1219:O1219"/>
    <mergeCell ref="J1561:O1561"/>
    <mergeCell ref="J800:O800"/>
    <mergeCell ref="L250:O250"/>
    <mergeCell ref="L110:O110"/>
    <mergeCell ref="L715:O715"/>
    <mergeCell ref="J1532:O1533"/>
    <mergeCell ref="J1131:O1131"/>
    <mergeCell ref="J490:K490"/>
    <mergeCell ref="B1587:D1587"/>
    <mergeCell ref="M1253:O1253"/>
    <mergeCell ref="J1096:L1096"/>
    <mergeCell ref="E1329:G1329"/>
    <mergeCell ref="J1516:M1516"/>
    <mergeCell ref="L397:O397"/>
    <mergeCell ref="N1039:O1039"/>
    <mergeCell ref="J1245:O1245"/>
    <mergeCell ref="B1473:G1473"/>
    <mergeCell ref="J483:K483"/>
    <mergeCell ref="F1142:G1142"/>
    <mergeCell ref="J1091:M1091"/>
    <mergeCell ref="B130:G130"/>
    <mergeCell ref="B125:C125"/>
    <mergeCell ref="L311:O311"/>
    <mergeCell ref="J1541:L1541"/>
    <mergeCell ref="B858:D858"/>
    <mergeCell ref="J642:O643"/>
    <mergeCell ref="E742:G742"/>
    <mergeCell ref="B1585:D1585"/>
    <mergeCell ref="J1144:O1144"/>
    <mergeCell ref="J85:O85"/>
    <mergeCell ref="J509:K509"/>
    <mergeCell ref="B120:C120"/>
    <mergeCell ref="E1042:G1042"/>
    <mergeCell ref="B913:G913"/>
    <mergeCell ref="J536:K536"/>
    <mergeCell ref="J511:K511"/>
    <mergeCell ref="J114:O114"/>
    <mergeCell ref="J1602:O1602"/>
    <mergeCell ref="E1225:G1225"/>
    <mergeCell ref="N358:O358"/>
    <mergeCell ref="E1096:G1096"/>
    <mergeCell ref="L481:O481"/>
    <mergeCell ref="N1427:O1427"/>
    <mergeCell ref="J1633:O1633"/>
    <mergeCell ref="L24:O24"/>
    <mergeCell ref="L18:O18"/>
    <mergeCell ref="J1450:M1450"/>
    <mergeCell ref="B1691:E1691"/>
    <mergeCell ref="J106:K106"/>
    <mergeCell ref="J133:K133"/>
    <mergeCell ref="B817:G817"/>
    <mergeCell ref="B939:G939"/>
    <mergeCell ref="L26:O26"/>
    <mergeCell ref="B1178:G1181"/>
    <mergeCell ref="J1470:O1470"/>
    <mergeCell ref="L482:O482"/>
    <mergeCell ref="J202:O206"/>
    <mergeCell ref="J236:O237"/>
    <mergeCell ref="J135:K135"/>
    <mergeCell ref="J224:K224"/>
    <mergeCell ref="B5:G6"/>
    <mergeCell ref="E1541:G1541"/>
    <mergeCell ref="M900:O900"/>
    <mergeCell ref="J136:K136"/>
    <mergeCell ref="B1542:D1542"/>
    <mergeCell ref="N982:O982"/>
    <mergeCell ref="B1227:D1227"/>
    <mergeCell ref="M1329:O1329"/>
    <mergeCell ref="M1652:O1652"/>
    <mergeCell ref="J158:O158"/>
    <mergeCell ref="B1116:E1116"/>
    <mergeCell ref="J1671:O1671"/>
    <mergeCell ref="J1646:O1646"/>
    <mergeCell ref="J885:O885"/>
    <mergeCell ref="J275:K275"/>
    <mergeCell ref="J892:O893"/>
    <mergeCell ref="B959:G959"/>
    <mergeCell ref="B1406:E1406"/>
    <mergeCell ref="B1422:G1423"/>
    <mergeCell ref="J283:K283"/>
    <mergeCell ref="J277:K277"/>
    <mergeCell ref="J575:K575"/>
    <mergeCell ref="M742:O742"/>
    <mergeCell ref="B1253:D1253"/>
    <mergeCell ref="J276:K276"/>
    <mergeCell ref="B1715:G1715"/>
    <mergeCell ref="M1251:O1251"/>
    <mergeCell ref="J577:K577"/>
    <mergeCell ref="B1171:G1171"/>
    <mergeCell ref="J913:O913"/>
    <mergeCell ref="J278:K278"/>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495">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'DADOS_PROGRESSAO'!$AG$2:$AG$34</formula1>
    </dataValidation>
    <dataValidation sqref="E749" showDropDown="0" showInputMessage="0" showErrorMessage="1" allowBlank="1" type="list" errorStyle="stop">
      <formula1>'DADOS_PROGRESSAO'!$AG$2:$AG$34</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799" showDropDown="0" showInputMessage="0" showErrorMessage="1" allowBlank="1" type="list" errorStyle="stop">
      <formula1>'DADOS_PROGRESSAO'!$AM$2:$AM$2</formula1>
    </dataValidation>
    <dataValidation sqref="E802" showDropDown="0" showInputMessage="0" showErrorMessage="1" allowBlank="1" type="list" errorStyle="stop">
      <formula1>'DADOS_PROGRESSAO'!$AN$2:$AN$6</formula1>
    </dataValidation>
    <dataValidation sqref="J799" showDropDown="0" showInputMessage="0" showErrorMessage="1" allowBlank="1" type="list" errorStyle="stop">
      <formula1>'DADOS_PROGRESSAO'!$AM$2:$AM$2</formula1>
    </dataValidation>
    <dataValidation sqref="M802" showDropDown="0" showInputMessage="0" showErrorMessage="1" allowBlank="1" type="list" errorStyle="stop">
      <formula1>'DADOS_PROGRESSAO'!$AN$2:$AN$6</formula1>
    </dataValidation>
    <dataValidation sqref="B813" showDropDown="0" showInputMessage="0" showErrorMessage="1" allowBlank="1" type="list" errorStyle="stop">
      <formula1>'DADOS_PROGRESSAO'!$AM$2:$AM$2</formula1>
    </dataValidation>
    <dataValidation sqref="E816" showDropDown="0" showInputMessage="0" showErrorMessage="1" allowBlank="1" type="list" errorStyle="stop">
      <formula1>'DADOS_PROGRESSAO'!$AN$2:$AN$6</formula1>
    </dataValidation>
    <dataValidation sqref="J813" showDropDown="0" showInputMessage="0" showErrorMessage="1" allowBlank="1" type="list" errorStyle="stop">
      <formula1>'DADOS_PROGRESSAO'!$AM$2:$AM$2</formula1>
    </dataValidation>
    <dataValidation sqref="M816" showDropDown="0" showInputMessage="0" showErrorMessage="1" allowBlank="1" type="list" errorStyle="stop">
      <formula1>'DADOS_PROGRESSAO'!$AN$2:$AN$6</formula1>
    </dataValidation>
    <dataValidation sqref="B827" showDropDown="0" showInputMessage="0" showErrorMessage="1" allowBlank="1" type="list" errorStyle="stop">
      <formula1>'DADOS_PROGRESSAO'!$AM$2:$AM$2</formula1>
    </dataValidation>
    <dataValidation sqref="E830" showDropDown="0" showInputMessage="0" showErrorMessage="1" allowBlank="1" type="list" errorStyle="stop">
      <formula1>'DADOS_PROGRESSAO'!$AN$2:$AN$6</formula1>
    </dataValidation>
    <dataValidation sqref="J827" showDropDown="0" showInputMessage="0" showErrorMessage="1" allowBlank="1" type="list" errorStyle="stop">
      <formula1>'DADOS_PROGRESSAO'!$AM$2:$AM$2</formula1>
    </dataValidation>
    <dataValidation sqref="M830" showDropDown="0" showInputMessage="0" showErrorMessage="1" allowBlank="1" type="list" errorStyle="stop">
      <formula1>'DADOS_PROGRESSAO'!$AN$2:$AN$6</formula1>
    </dataValidation>
    <dataValidation sqref="B841" showDropDown="0" showInputMessage="0" showErrorMessage="1" allowBlank="1" type="list" errorStyle="stop">
      <formula1>'DADOS_PROGRESSAO'!$AM$2:$AM$2</formula1>
    </dataValidation>
    <dataValidation sqref="E844" showDropDown="0" showInputMessage="0" showErrorMessage="1" allowBlank="1" type="list" errorStyle="stop">
      <formula1>'DADOS_PROGRESSAO'!$AN$2:$AN$6</formula1>
    </dataValidation>
    <dataValidation sqref="J841" showDropDown="0" showInputMessage="0" showErrorMessage="1" allowBlank="1" type="list" errorStyle="stop">
      <formula1>'DADOS_PROGRESSAO'!$AM$2:$AM$2</formula1>
    </dataValidation>
    <dataValidation sqref="M844" showDropDown="0" showInputMessage="0" showErrorMessage="1" allowBlank="1" type="list" errorStyle="stop">
      <formula1>'DADOS_PROGRESSAO'!$AN$2:$AN$6</formula1>
    </dataValidation>
    <dataValidation sqref="B855" showDropDown="0" showInputMessage="0" showErrorMessage="1" allowBlank="1" type="list" errorStyle="stop">
      <formula1>'DADOS_PROGRESSAO'!$AM$2:$AM$2</formula1>
    </dataValidation>
    <dataValidation sqref="E858" showDropDown="0" showInputMessage="0" showErrorMessage="1" allowBlank="1" type="list" errorStyle="stop">
      <formula1>'DADOS_PROGRESSAO'!$AN$2:$AN$6</formula1>
    </dataValidation>
    <dataValidation sqref="J855" showDropDown="0" showInputMessage="0" showErrorMessage="1" allowBlank="1" type="list" errorStyle="stop">
      <formula1>'DADOS_PROGRESSAO'!$AM$2:$AM$2</formula1>
    </dataValidation>
    <dataValidation sqref="M858" showDropDown="0" showInputMessage="0" showErrorMessage="1" allowBlank="1" type="list" errorStyle="stop">
      <formula1>'DADOS_PROGRESSAO'!$AN$2:$AN$6</formula1>
    </dataValidation>
    <dataValidation sqref="B869" showDropDown="0" showInputMessage="0" showErrorMessage="1" allowBlank="1" type="list" errorStyle="stop">
      <formula1>'DADOS_PROGRESSAO'!$AM$3:$AM$3</formula1>
    </dataValidation>
    <dataValidation sqref="E872" showDropDown="0" showInputMessage="0" showErrorMessage="1" allowBlank="1" type="list" errorStyle="stop">
      <formula1>'DADOS_PROGRESSAO'!$AN$2:$AN$6</formula1>
    </dataValidation>
    <dataValidation sqref="J869" showDropDown="0" showInputMessage="0" showErrorMessage="1" allowBlank="1" type="list" errorStyle="stop">
      <formula1>'DADOS_PROGRESSAO'!$AM$3:$AM$3</formula1>
    </dataValidation>
    <dataValidation sqref="M872" showDropDown="0" showInputMessage="0" showErrorMessage="1" allowBlank="1" type="list" errorStyle="stop">
      <formula1>'DADOS_PROGRESSAO'!$AN$2:$AN$6</formula1>
    </dataValidation>
    <dataValidation sqref="B883" showDropDown="0" showInputMessage="0" showErrorMessage="1" allowBlank="1" type="list" errorStyle="stop">
      <formula1>'DADOS_PROGRESSAO'!$AM$3:$AM$3</formula1>
    </dataValidation>
    <dataValidation sqref="E886" showDropDown="0" showInputMessage="0" showErrorMessage="1" allowBlank="1" type="list" errorStyle="stop">
      <formula1>'DADOS_PROGRESSAO'!$AN$2:$AN$6</formula1>
    </dataValidation>
    <dataValidation sqref="J883" showDropDown="0" showInputMessage="0" showErrorMessage="1" allowBlank="1" type="list" errorStyle="stop">
      <formula1>'DADOS_PROGRESSAO'!$AM$3:$AM$3</formula1>
    </dataValidation>
    <dataValidation sqref="M886" showDropDown="0" showInputMessage="0" showErrorMessage="1" allowBlank="1" type="list" errorStyle="stop">
      <formula1>'DADOS_PROGRESSAO'!$AN$2:$AN$6</formula1>
    </dataValidation>
    <dataValidation sqref="B897" showDropDown="0" showInputMessage="0" showErrorMessage="1" allowBlank="1" type="list" errorStyle="stop">
      <formula1>'DADOS_PROGRESSAO'!$AM$3:$AM$3</formula1>
    </dataValidation>
    <dataValidation sqref="E900" showDropDown="0" showInputMessage="0" showErrorMessage="1" allowBlank="1" type="list" errorStyle="stop">
      <formula1>'DADOS_PROGRESSAO'!$AN$2:$AN$6</formula1>
    </dataValidation>
    <dataValidation sqref="J897" showDropDown="0" showInputMessage="0" showErrorMessage="1" allowBlank="1" type="list" errorStyle="stop">
      <formula1>'DADOS_PROGRESSAO'!$AM$3:$AM$3</formula1>
    </dataValidation>
    <dataValidation sqref="M900" showDropDown="0" showInputMessage="0" showErrorMessage="1" allowBlank="1" type="list" errorStyle="stop">
      <formula1>'DADOS_PROGRESSAO'!$AN$2:$AN$6</formula1>
    </dataValidation>
    <dataValidation sqref="B911" showDropDown="0" showInputMessage="0" showErrorMessage="1" allowBlank="1" type="list" errorStyle="stop">
      <formula1>'DADOS_PROGRESSAO'!$AM$3:$AM$3</formula1>
    </dataValidation>
    <dataValidation sqref="E914" showDropDown="0" showInputMessage="0" showErrorMessage="1" allowBlank="1" type="list" errorStyle="stop">
      <formula1>'DADOS_PROGRESSAO'!$AN$2:$AN$6</formula1>
    </dataValidation>
    <dataValidation sqref="J911" showDropDown="0" showInputMessage="0" showErrorMessage="1" allowBlank="1" type="list" errorStyle="stop">
      <formula1>'DADOS_PROGRESSAO'!$AM$3:$AM$3</formula1>
    </dataValidation>
    <dataValidation sqref="M914" showDropDown="0" showInputMessage="0" showErrorMessage="1" allowBlank="1" type="list" errorStyle="stop">
      <formula1>'DADOS_PROGRESSAO'!$AN$2:$AN$6</formula1>
    </dataValidation>
    <dataValidation sqref="B925" showDropDown="0" showInputMessage="0" showErrorMessage="1" allowBlank="1" type="list" errorStyle="stop">
      <formula1>'DADOS_PROGRESSAO'!$AM$3:$AM$3</formula1>
    </dataValidation>
    <dataValidation sqref="E928" showDropDown="0" showInputMessage="0" showErrorMessage="1" allowBlank="1" type="list" errorStyle="stop">
      <formula1>'DADOS_PROGRESSAO'!$AN$2:$AN$6</formula1>
    </dataValidation>
    <dataValidation sqref="J925" showDropDown="0" showInputMessage="0" showErrorMessage="1" allowBlank="1" type="list" errorStyle="stop">
      <formula1>'DADOS_PROGRESSAO'!$AM$3:$AM$3</formula1>
    </dataValidation>
    <dataValidation sqref="M928" showDropDown="0" showInputMessage="0" showErrorMessage="1" allowBlank="1" type="list" errorStyle="stop">
      <formula1>'DADOS_PROGRESSAO'!$AN$2:$AN$6</formula1>
    </dataValidation>
    <dataValidation sqref="F139" showDropDown="1" showInputMessage="0" showErrorMessage="0" allowBlank="1" type="custom" errorStyle="stop">
      <formula1>OR(ISBLANK(F139),IFERROR(AND(ISNUMBER(F139),F139&gt;=0,F139&lt;=9,INT(F139)=F139),FALSE))</formula1>
    </dataValidation>
    <dataValidation sqref="F140" showDropDown="1" showInputMessage="0" showErrorMessage="0" allowBlank="1" type="custom" errorStyle="stop">
      <formula1>OR(ISBLANK(F140),IFERROR(AND(ISNUMBER(F140),F140&gt;=0,F140&lt;=9,INT(F140)=F140),FALSE))</formula1>
    </dataValidation>
    <dataValidation sqref="F141" showDropDown="1" showInputMessage="0" showErrorMessage="0" allowBlank="1" type="custom" errorStyle="stop">
      <formula1>OR(ISBLANK(F141),IFERROR(AND(ISNUMBER(F141),F141&gt;=0,F141&lt;=9,INT(F141)=F141),FALSE))</formula1>
    </dataValidation>
    <dataValidation sqref="F142" showDropDown="1" showInputMessage="0" showErrorMessage="0" allowBlank="1" type="custom" errorStyle="stop">
      <formula1>OR(ISBLANK(F142),IFERROR(AND(ISNUMBER(F142),F142&gt;=0,F142&lt;=9,INT(F142)=F142),FALSE))</formula1>
    </dataValidation>
    <dataValidation sqref="F143" showDropDown="1" showInputMessage="0" showErrorMessage="0" allowBlank="1" type="custom" errorStyle="stop">
      <formula1>OR(ISBLANK(F143),IFERROR(AND(ISNUMBER(F143),F143&gt;=0,F143&lt;=9,INT(F143)=F143),FALSE))</formula1>
    </dataValidation>
    <dataValidation sqref="F144" showDropDown="1" showInputMessage="0" showErrorMessage="0" allowBlank="1" type="custom" errorStyle="stop">
      <formula1>OR(ISBLANK(F144),IFERROR(AND(ISNUMBER(F144),F144&gt;=0,F144&lt;=9,INT(F144)=F144),FALSE))</formula1>
    </dataValidation>
    <dataValidation sqref="F145" showDropDown="1" showInputMessage="0" showErrorMessage="0" allowBlank="1" type="custom" errorStyle="stop">
      <formula1>OR(ISBLANK(F145),IFERROR(AND(ISNUMBER(F145),F145&gt;=0,F145&lt;=9,INT(F145)=F145),FALSE))</formula1>
    </dataValidation>
    <dataValidation sqref="F157" showDropDown="1" showInputMessage="0" showErrorMessage="1" allowBlank="1" type="custom" errorStyle="stop">
      <formula1>OR(ISBLANK(F157),IFERROR(AND(ISNUMBER(F157),F157&gt;=0,INT(F157)=F157),FALSE))</formula1>
    </dataValidation>
    <dataValidation sqref="F158" showDropDown="1" showInputMessage="0" showErrorMessage="1" allowBlank="1" type="custom" errorStyle="stop">
      <formula1>OR(ISBLANK(F158),IFERROR(AND(ISNUMBER(F158),F158&gt;=0,INT(F158)=F158),FALSE))</formula1>
    </dataValidation>
    <dataValidation sqref="E944" showDropDown="0" showInputMessage="0" showErrorMessage="1" allowBlank="1" type="list" errorStyle="stop">
      <formula1>'DADOS_CRIACAO'!$M$2:$M$4</formula1>
    </dataValidation>
    <dataValidation sqref="M944" showDropDown="0" showInputMessage="0" showErrorMessage="1" allowBlank="1" type="list" errorStyle="stop">
      <formula1>'DADOS_CRIACAO'!$M$2:$M$4</formula1>
    </dataValidation>
    <dataValidation sqref="E958" showDropDown="0" showInputMessage="0" showErrorMessage="1" allowBlank="1" type="list" errorStyle="stop">
      <formula1>'DADOS_CRIACAO'!$M$2:$M$4</formula1>
    </dataValidation>
    <dataValidation sqref="M958" showDropDown="0" showInputMessage="0" showErrorMessage="1" allowBlank="1" type="list" errorStyle="stop">
      <formula1>'DADOS_CRIACAO'!$M$2:$M$4</formula1>
    </dataValidation>
    <dataValidation sqref="E972" showDropDown="0" showInputMessage="0" showErrorMessage="1" allowBlank="1" type="list" errorStyle="stop">
      <formula1>'DADOS_CRIACAO'!$M$2:$M$4</formula1>
    </dataValidation>
    <dataValidation sqref="M972" showDropDown="0" showInputMessage="0" showErrorMessage="1" allowBlank="1" type="list" errorStyle="stop">
      <formula1>'DADOS_CRIACAO'!$M$2:$M$4</formula1>
    </dataValidation>
    <dataValidation sqref="E986" showDropDown="0" showInputMessage="0" showErrorMessage="1" allowBlank="1" type="list" errorStyle="stop">
      <formula1>'DADOS_CRIACAO'!$M$2:$M$4</formula1>
    </dataValidation>
    <dataValidation sqref="M986" showDropDown="0" showInputMessage="0" showErrorMessage="1" allowBlank="1" type="list" errorStyle="stop">
      <formula1>'DADOS_CRIACAO'!$M$2:$M$4</formula1>
    </dataValidation>
    <dataValidation sqref="E1000" showDropDown="0" showInputMessage="0" showErrorMessage="1" allowBlank="1" type="list" errorStyle="stop">
      <formula1>'DADOS_CRIACAO'!$M$2:$M$4</formula1>
    </dataValidation>
    <dataValidation sqref="M1000" showDropDown="0" showInputMessage="0" showErrorMessage="1" allowBlank="1" type="list" errorStyle="stop">
      <formula1>'DADOS_CRIACAO'!$M$2:$M$4</formula1>
    </dataValidation>
    <dataValidation sqref="E1016" showDropDown="0" showInputMessage="0" showErrorMessage="1" allowBlank="1" type="list" errorStyle="stop">
      <formula1>'DADOS_MELHORIAS'!$BP$2:$BP$84</formula1>
    </dataValidation>
    <dataValidation sqref="E1017" showDropDown="0" showInputMessage="0" showErrorMessage="1" allowBlank="1" type="list" errorStyle="stop">
      <formula1>'DADOS_MELHORIAS'!$BM$2:$BM$21</formula1>
    </dataValidation>
    <dataValidation sqref="E1018" showDropDown="0" showInputMessage="0" showErrorMessage="1" allowBlank="1" type="list" errorStyle="stop">
      <formula1>'DADOS_MELHORIAS'!$BN$2:$BN$4</formula1>
    </dataValidation>
    <dataValidation sqref="E1019" showDropDown="0" showInputMessage="0" showErrorMessage="1" allowBlank="1" type="list" errorStyle="stop">
      <formula1>'DADOS_MELHORIAS'!$BO$2:$BO$3</formula1>
    </dataValidation>
    <dataValidation sqref="M1016" showDropDown="0" showInputMessage="0" showErrorMessage="1" allowBlank="1" type="list" errorStyle="stop">
      <formula1>'DADOS_MELHORIAS'!$BP$2:$BP$84</formula1>
    </dataValidation>
    <dataValidation sqref="M1017" showDropDown="0" showInputMessage="0" showErrorMessage="1" allowBlank="1" type="list" errorStyle="stop">
      <formula1>'DADOS_MELHORIAS'!$BM$2:$BM$21</formula1>
    </dataValidation>
    <dataValidation sqref="M1018" showDropDown="0" showInputMessage="0" showErrorMessage="1" allowBlank="1" type="list" errorStyle="stop">
      <formula1>'DADOS_MELHORIAS'!$BN$2:$BN$4</formula1>
    </dataValidation>
    <dataValidation sqref="M1019" showDropDown="0" showInputMessage="0" showErrorMessage="1" allowBlank="1" type="list" errorStyle="stop">
      <formula1>'DADOS_MELHORIAS'!$BO$2:$BO$3</formula1>
    </dataValidation>
    <dataValidation sqref="E1042" showDropDown="0" showInputMessage="0" showErrorMessage="1" allowBlank="1" type="list" errorStyle="stop">
      <formula1>'DADOS_MELHORIAS'!$BP$2:$BP$84</formula1>
    </dataValidation>
    <dataValidation sqref="E1043" showDropDown="0" showInputMessage="0" showErrorMessage="1" allowBlank="1" type="list" errorStyle="stop">
      <formula1>'DADOS_MELHORIAS'!$BM$2:$BM$21</formula1>
    </dataValidation>
    <dataValidation sqref="E1044" showDropDown="0" showInputMessage="0" showErrorMessage="1" allowBlank="1" type="list" errorStyle="stop">
      <formula1>'DADOS_MELHORIAS'!$BN$2:$BN$4</formula1>
    </dataValidation>
    <dataValidation sqref="E1045" showDropDown="0" showInputMessage="0" showErrorMessage="1" allowBlank="1" type="list" errorStyle="stop">
      <formula1>'DADOS_MELHORIAS'!$BO$2:$BO$3</formula1>
    </dataValidation>
    <dataValidation sqref="M1042" showDropDown="0" showInputMessage="0" showErrorMessage="1" allowBlank="1" type="list" errorStyle="stop">
      <formula1>'DADOS_MELHORIAS'!$BP$2:$BP$84</formula1>
    </dataValidation>
    <dataValidation sqref="M1043" showDropDown="0" showInputMessage="0" showErrorMessage="1" allowBlank="1" type="list" errorStyle="stop">
      <formula1>'DADOS_MELHORIAS'!$BM$2:$BM$21</formula1>
    </dataValidation>
    <dataValidation sqref="M1044" showDropDown="0" showInputMessage="0" showErrorMessage="1" allowBlank="1" type="list" errorStyle="stop">
      <formula1>'DADOS_MELHORIAS'!$BN$2:$BN$4</formula1>
    </dataValidation>
    <dataValidation sqref="M1045" showDropDown="0" showInputMessage="0" showErrorMessage="1" allowBlank="1" type="list" errorStyle="stop">
      <formula1>'DADOS_MELHORIAS'!$BO$2:$BO$3</formula1>
    </dataValidation>
    <dataValidation sqref="E1068" showDropDown="0" showInputMessage="0" showErrorMessage="1" allowBlank="1" type="list" errorStyle="stop">
      <formula1>'DADOS_MELHORIAS'!$BP$2:$BP$84</formula1>
    </dataValidation>
    <dataValidation sqref="E1069" showDropDown="0" showInputMessage="0" showErrorMessage="1" allowBlank="1" type="list" errorStyle="stop">
      <formula1>'DADOS_MELHORIAS'!$BM$2:$BM$21</formula1>
    </dataValidation>
    <dataValidation sqref="E1070" showDropDown="0" showInputMessage="0" showErrorMessage="1" allowBlank="1" type="list" errorStyle="stop">
      <formula1>'DADOS_MELHORIAS'!$BN$2:$BN$4</formula1>
    </dataValidation>
    <dataValidation sqref="E1071" showDropDown="0" showInputMessage="0" showErrorMessage="1" allowBlank="1" type="list" errorStyle="stop">
      <formula1>'DADOS_MELHORIAS'!$BO$2:$BO$3</formula1>
    </dataValidation>
    <dataValidation sqref="M1068" showDropDown="0" showInputMessage="0" showErrorMessage="1" allowBlank="1" type="list" errorStyle="stop">
      <formula1>'DADOS_MELHORIAS'!$BP$2:$BP$84</formula1>
    </dataValidation>
    <dataValidation sqref="M1069" showDropDown="0" showInputMessage="0" showErrorMessage="1" allowBlank="1" type="list" errorStyle="stop">
      <formula1>'DADOS_MELHORIAS'!$BM$2:$BM$21</formula1>
    </dataValidation>
    <dataValidation sqref="M1070" showDropDown="0" showInputMessage="0" showErrorMessage="1" allowBlank="1" type="list" errorStyle="stop">
      <formula1>'DADOS_MELHORIAS'!$BN$2:$BN$4</formula1>
    </dataValidation>
    <dataValidation sqref="M1071" showDropDown="0" showInputMessage="0" showErrorMessage="1" allowBlank="1" type="list" errorStyle="stop">
      <formula1>'DADOS_MELHORIAS'!$BO$2:$BO$3</formula1>
    </dataValidation>
    <dataValidation sqref="E1094" showDropDown="0" showInputMessage="0" showErrorMessage="1" allowBlank="1" type="list" errorStyle="stop">
      <formula1>'DADOS_MELHORIAS'!$BP$2:$BP$84</formula1>
    </dataValidation>
    <dataValidation sqref="E1095" showDropDown="0" showInputMessage="0" showErrorMessage="1" allowBlank="1" type="list" errorStyle="stop">
      <formula1>'DADOS_MELHORIAS'!$BM$2:$BM$21</formula1>
    </dataValidation>
    <dataValidation sqref="E1096" showDropDown="0" showInputMessage="0" showErrorMessage="1" allowBlank="1" type="list" errorStyle="stop">
      <formula1>'DADOS_MELHORIAS'!$BN$2:$BN$4</formula1>
    </dataValidation>
    <dataValidation sqref="E1097" showDropDown="0" showInputMessage="0" showErrorMessage="1" allowBlank="1" type="list" errorStyle="stop">
      <formula1>'DADOS_MELHORIAS'!$BO$2:$BO$3</formula1>
    </dataValidation>
    <dataValidation sqref="M1094" showDropDown="0" showInputMessage="0" showErrorMessage="1" allowBlank="1" type="list" errorStyle="stop">
      <formula1>'DADOS_MELHORIAS'!$BP$2:$BP$84</formula1>
    </dataValidation>
    <dataValidation sqref="M1095" showDropDown="0" showInputMessage="0" showErrorMessage="1" allowBlank="1" type="list" errorStyle="stop">
      <formula1>'DADOS_MELHORIAS'!$BM$2:$BM$21</formula1>
    </dataValidation>
    <dataValidation sqref="M1096" showDropDown="0" showInputMessage="0" showErrorMessage="1" allowBlank="1" type="list" errorStyle="stop">
      <formula1>'DADOS_MELHORIAS'!$BN$2:$BN$4</formula1>
    </dataValidation>
    <dataValidation sqref="M1097" showDropDown="0" showInputMessage="0" showErrorMessage="1" allowBlank="1" type="list" errorStyle="stop">
      <formula1>'DADOS_MELHORIAS'!$BO$2:$BO$3</formula1>
    </dataValidation>
    <dataValidation sqref="E1120" showDropDown="0" showInputMessage="0" showErrorMessage="1" allowBlank="1" type="list" errorStyle="stop">
      <formula1>'DADOS_MELHORIAS'!$BP$2:$BP$84</formula1>
    </dataValidation>
    <dataValidation sqref="E1121" showDropDown="0" showInputMessage="0" showErrorMessage="1" allowBlank="1" type="list" errorStyle="stop">
      <formula1>'DADOS_MELHORIAS'!$BM$2:$BM$21</formula1>
    </dataValidation>
    <dataValidation sqref="E1122" showDropDown="0" showInputMessage="0" showErrorMessage="1" allowBlank="1" type="list" errorStyle="stop">
      <formula1>'DADOS_MELHORIAS'!$BN$2:$BN$4</formula1>
    </dataValidation>
    <dataValidation sqref="E1123" showDropDown="0" showInputMessage="0" showErrorMessage="1" allowBlank="1" type="list" errorStyle="stop">
      <formula1>'DADOS_MELHORIAS'!$BO$2:$BO$3</formula1>
    </dataValidation>
    <dataValidation sqref="M1120" showDropDown="0" showInputMessage="0" showErrorMessage="1" allowBlank="1" type="list" errorStyle="stop">
      <formula1>'DADOS_MELHORIAS'!$BP$2:$BP$84</formula1>
    </dataValidation>
    <dataValidation sqref="M1121" showDropDown="0" showInputMessage="0" showErrorMessage="1" allowBlank="1" type="list" errorStyle="stop">
      <formula1>'DADOS_MELHORIAS'!$BM$2:$BM$21</formula1>
    </dataValidation>
    <dataValidation sqref="M1122" showDropDown="0" showInputMessage="0" showErrorMessage="1" allowBlank="1" type="list" errorStyle="stop">
      <formula1>'DADOS_MELHORIAS'!$BN$2:$BN$4</formula1>
    </dataValidation>
    <dataValidation sqref="M1123" showDropDown="0" showInputMessage="0" showErrorMessage="1" allowBlank="1" type="list" errorStyle="stop">
      <formula1>'DADOS_MELHORIAS'!$BO$2:$BO$3</formula1>
    </dataValidation>
    <dataValidation sqref="E1146" showDropDown="0" showInputMessage="0" showErrorMessage="1" allowBlank="1" type="list" errorStyle="stop">
      <formula1>'DADOS_MELHORIAS'!$BP$2:$BP$84</formula1>
    </dataValidation>
    <dataValidation sqref="E1147" showDropDown="0" showInputMessage="0" showErrorMessage="1" allowBlank="1" type="list" errorStyle="stop">
      <formula1>'DADOS_MELHORIAS'!$BM$2:$BM$21</formula1>
    </dataValidation>
    <dataValidation sqref="E1148" showDropDown="0" showInputMessage="0" showErrorMessage="1" allowBlank="1" type="list" errorStyle="stop">
      <formula1>'DADOS_MELHORIAS'!$BN$2:$BN$4</formula1>
    </dataValidation>
    <dataValidation sqref="E1149" showDropDown="0" showInputMessage="0" showErrorMessage="1" allowBlank="1" type="list" errorStyle="stop">
      <formula1>'DADOS_MELHORIAS'!$BO$2:$BO$3</formula1>
    </dataValidation>
    <dataValidation sqref="M1146" showDropDown="0" showInputMessage="0" showErrorMessage="1" allowBlank="1" type="list" errorStyle="stop">
      <formula1>'DADOS_MELHORIAS'!$BP$2:$BP$84</formula1>
    </dataValidation>
    <dataValidation sqref="M1147" showDropDown="0" showInputMessage="0" showErrorMessage="1" allowBlank="1" type="list" errorStyle="stop">
      <formula1>'DADOS_MELHORIAS'!$BM$2:$BM$21</formula1>
    </dataValidation>
    <dataValidation sqref="M1148" showDropDown="0" showInputMessage="0" showErrorMessage="1" allowBlank="1" type="list" errorStyle="stop">
      <formula1>'DADOS_MELHORIAS'!$BN$2:$BN$4</formula1>
    </dataValidation>
    <dataValidation sqref="M1149" showDropDown="0" showInputMessage="0" showErrorMessage="1" allowBlank="1" type="list" errorStyle="stop">
      <formula1>'DADOS_MELHORIAS'!$BO$2:$BO$3</formula1>
    </dataValidation>
    <dataValidation sqref="E1172" showDropDown="0" showInputMessage="0" showErrorMessage="1" allowBlank="1" type="list" errorStyle="stop">
      <formula1>'DADOS_MELHORIAS'!$BP$2:$BP$84</formula1>
    </dataValidation>
    <dataValidation sqref="E1173" showDropDown="0" showInputMessage="0" showErrorMessage="1" allowBlank="1" type="list" errorStyle="stop">
      <formula1>'DADOS_MELHORIAS'!$BM$2:$BM$21</formula1>
    </dataValidation>
    <dataValidation sqref="E1174" showDropDown="0" showInputMessage="0" showErrorMessage="1" allowBlank="1" type="list" errorStyle="stop">
      <formula1>'DADOS_MELHORIAS'!$BN$2:$BN$4</formula1>
    </dataValidation>
    <dataValidation sqref="E1175" showDropDown="0" showInputMessage="0" showErrorMessage="1" allowBlank="1" type="list" errorStyle="stop">
      <formula1>'DADOS_MELHORIAS'!$BO$2:$BO$3</formula1>
    </dataValidation>
    <dataValidation sqref="M1172" showDropDown="0" showInputMessage="0" showErrorMessage="1" allowBlank="1" type="list" errorStyle="stop">
      <formula1>'DADOS_MELHORIAS'!$BP$2:$BP$84</formula1>
    </dataValidation>
    <dataValidation sqref="M1173" showDropDown="0" showInputMessage="0" showErrorMessage="1" allowBlank="1" type="list" errorStyle="stop">
      <formula1>'DADOS_MELHORIAS'!$BM$2:$BM$21</formula1>
    </dataValidation>
    <dataValidation sqref="M1174" showDropDown="0" showInputMessage="0" showErrorMessage="1" allowBlank="1" type="list" errorStyle="stop">
      <formula1>'DADOS_MELHORIAS'!$BN$2:$BN$4</formula1>
    </dataValidation>
    <dataValidation sqref="M1175" showDropDown="0" showInputMessage="0" showErrorMessage="1" allowBlank="1" type="list" errorStyle="stop">
      <formula1>'DADOS_MELHORIAS'!$BO$2:$BO$3</formula1>
    </dataValidation>
    <dataValidation sqref="E1198" showDropDown="0" showInputMessage="0" showErrorMessage="1" allowBlank="1" type="list" errorStyle="stop">
      <formula1>'DADOS_MELHORIAS'!$BP$2:$BP$84</formula1>
    </dataValidation>
    <dataValidation sqref="E1199" showDropDown="0" showInputMessage="0" showErrorMessage="1" allowBlank="1" type="list" errorStyle="stop">
      <formula1>'DADOS_MELHORIAS'!$BM$2:$BM$21</formula1>
    </dataValidation>
    <dataValidation sqref="E1200" showDropDown="0" showInputMessage="0" showErrorMessage="1" allowBlank="1" type="list" errorStyle="stop">
      <formula1>'DADOS_MELHORIAS'!$BN$2:$BN$4</formula1>
    </dataValidation>
    <dataValidation sqref="E1201" showDropDown="0" showInputMessage="0" showErrorMessage="1" allowBlank="1" type="list" errorStyle="stop">
      <formula1>'DADOS_MELHORIAS'!$BO$2:$BO$3</formula1>
    </dataValidation>
    <dataValidation sqref="M1198" showDropDown="0" showInputMessage="0" showErrorMessage="1" allowBlank="1" type="list" errorStyle="stop">
      <formula1>'DADOS_MELHORIAS'!$BP$2:$BP$84</formula1>
    </dataValidation>
    <dataValidation sqref="M1199" showDropDown="0" showInputMessage="0" showErrorMessage="1" allowBlank="1" type="list" errorStyle="stop">
      <formula1>'DADOS_MELHORIAS'!$BM$2:$BM$21</formula1>
    </dataValidation>
    <dataValidation sqref="M1200" showDropDown="0" showInputMessage="0" showErrorMessage="1" allowBlank="1" type="list" errorStyle="stop">
      <formula1>'DADOS_MELHORIAS'!$BN$2:$BN$4</formula1>
    </dataValidation>
    <dataValidation sqref="M1201" showDropDown="0" showInputMessage="0" showErrorMessage="1" allowBlank="1" type="list" errorStyle="stop">
      <formula1>'DADOS_MELHORIAS'!$BO$2:$BO$3</formula1>
    </dataValidation>
    <dataValidation sqref="E1224" showDropDown="0" showInputMessage="0" showErrorMessage="1" allowBlank="1" type="list" errorStyle="stop">
      <formula1>'DADOS_MELHORIAS'!$BP$2:$BP$84</formula1>
    </dataValidation>
    <dataValidation sqref="E1225" showDropDown="0" showInputMessage="0" showErrorMessage="1" allowBlank="1" type="list" errorStyle="stop">
      <formula1>'DADOS_MELHORIAS'!$BM$2:$BM$21</formula1>
    </dataValidation>
    <dataValidation sqref="E1226" showDropDown="0" showInputMessage="0" showErrorMessage="1" allowBlank="1" type="list" errorStyle="stop">
      <formula1>'DADOS_MELHORIAS'!$BN$2:$BN$4</formula1>
    </dataValidation>
    <dataValidation sqref="E1227" showDropDown="0" showInputMessage="0" showErrorMessage="1" allowBlank="1" type="list" errorStyle="stop">
      <formula1>'DADOS_MELHORIAS'!$BO$2:$BO$3</formula1>
    </dataValidation>
    <dataValidation sqref="M1224" showDropDown="0" showInputMessage="0" showErrorMessage="1" allowBlank="1" type="list" errorStyle="stop">
      <formula1>'DADOS_MELHORIAS'!$BP$2:$BP$84</formula1>
    </dataValidation>
    <dataValidation sqref="M1225" showDropDown="0" showInputMessage="0" showErrorMessage="1" allowBlank="1" type="list" errorStyle="stop">
      <formula1>'DADOS_MELHORIAS'!$BM$2:$BM$21</formula1>
    </dataValidation>
    <dataValidation sqref="M1226" showDropDown="0" showInputMessage="0" showErrorMessage="1" allowBlank="1" type="list" errorStyle="stop">
      <formula1>'DADOS_MELHORIAS'!$BN$2:$BN$4</formula1>
    </dataValidation>
    <dataValidation sqref="M1227" showDropDown="0" showInputMessage="0" showErrorMessage="1" allowBlank="1" type="list" errorStyle="stop">
      <formula1>'DADOS_MELHORIAS'!$BO$2:$BO$3</formula1>
    </dataValidation>
    <dataValidation sqref="E1250" showDropDown="0" showInputMessage="0" showErrorMessage="1" allowBlank="1" type="list" errorStyle="stop">
      <formula1>'DADOS_MELHORIAS'!$BP$2:$BP$84</formula1>
    </dataValidation>
    <dataValidation sqref="E1251" showDropDown="0" showInputMessage="0" showErrorMessage="1" allowBlank="1" type="list" errorStyle="stop">
      <formula1>'DADOS_MELHORIAS'!$BM$2:$BM$21</formula1>
    </dataValidation>
    <dataValidation sqref="E1252" showDropDown="0" showInputMessage="0" showErrorMessage="1" allowBlank="1" type="list" errorStyle="stop">
      <formula1>'DADOS_MELHORIAS'!$BN$2:$BN$4</formula1>
    </dataValidation>
    <dataValidation sqref="E1253" showDropDown="0" showInputMessage="0" showErrorMessage="1" allowBlank="1" type="list" errorStyle="stop">
      <formula1>'DADOS_MELHORIAS'!$BO$2:$BO$3</formula1>
    </dataValidation>
    <dataValidation sqref="M1250" showDropDown="0" showInputMessage="0" showErrorMessage="1" allowBlank="1" type="list" errorStyle="stop">
      <formula1>'DADOS_MELHORIAS'!$BP$2:$BP$84</formula1>
    </dataValidation>
    <dataValidation sqref="M1251" showDropDown="0" showInputMessage="0" showErrorMessage="1" allowBlank="1" type="list" errorStyle="stop">
      <formula1>'DADOS_MELHORIAS'!$BM$2:$BM$21</formula1>
    </dataValidation>
    <dataValidation sqref="M1252" showDropDown="0" showInputMessage="0" showErrorMessage="1" allowBlank="1" type="list" errorStyle="stop">
      <formula1>'DADOS_MELHORIAS'!$BN$2:$BN$4</formula1>
    </dataValidation>
    <dataValidation sqref="M1253" showDropDown="0" showInputMessage="0" showErrorMessage="1" allowBlank="1" type="list" errorStyle="stop">
      <formula1>'DADOS_MELHORIAS'!$BO$2:$BO$3</formula1>
    </dataValidation>
    <dataValidation sqref="E1276" showDropDown="0" showInputMessage="0" showErrorMessage="1" allowBlank="1" type="list" errorStyle="stop">
      <formula1>'DADOS_MELHORIAS'!$BP$2:$BP$84</formula1>
    </dataValidation>
    <dataValidation sqref="E1277" showDropDown="0" showInputMessage="0" showErrorMessage="1" allowBlank="1" type="list" errorStyle="stop">
      <formula1>'DADOS_MELHORIAS'!$BM$2:$BM$21</formula1>
    </dataValidation>
    <dataValidation sqref="E1278" showDropDown="0" showInputMessage="0" showErrorMessage="1" allowBlank="1" type="list" errorStyle="stop">
      <formula1>'DADOS_MELHORIAS'!$BN$2:$BN$4</formula1>
    </dataValidation>
    <dataValidation sqref="E1279" showDropDown="0" showInputMessage="0" showErrorMessage="1" allowBlank="1" type="list" errorStyle="stop">
      <formula1>'DADOS_MELHORIAS'!$BO$2:$BO$3</formula1>
    </dataValidation>
    <dataValidation sqref="M1276" showDropDown="0" showInputMessage="0" showErrorMessage="1" allowBlank="1" type="list" errorStyle="stop">
      <formula1>'DADOS_MELHORIAS'!$BP$2:$BP$84</formula1>
    </dataValidation>
    <dataValidation sqref="M1277" showDropDown="0" showInputMessage="0" showErrorMessage="1" allowBlank="1" type="list" errorStyle="stop">
      <formula1>'DADOS_MELHORIAS'!$BM$2:$BM$21</formula1>
    </dataValidation>
    <dataValidation sqref="M1278" showDropDown="0" showInputMessage="0" showErrorMessage="1" allowBlank="1" type="list" errorStyle="stop">
      <formula1>'DADOS_MELHORIAS'!$BN$2:$BN$4</formula1>
    </dataValidation>
    <dataValidation sqref="M1279" showDropDown="0" showInputMessage="0" showErrorMessage="1" allowBlank="1" type="list" errorStyle="stop">
      <formula1>'DADOS_MELHORIAS'!$BO$2:$BO$3</formula1>
    </dataValidation>
    <dataValidation sqref="E1302" showDropDown="0" showInputMessage="0" showErrorMessage="1" allowBlank="1" type="list" errorStyle="stop">
      <formula1>'DADOS_MELHORIAS'!$BP$2:$BP$84</formula1>
    </dataValidation>
    <dataValidation sqref="E1303" showDropDown="0" showInputMessage="0" showErrorMessage="1" allowBlank="1" type="list" errorStyle="stop">
      <formula1>'DADOS_MELHORIAS'!$BM$2:$BM$21</formula1>
    </dataValidation>
    <dataValidation sqref="E1304" showDropDown="0" showInputMessage="0" showErrorMessage="1" allowBlank="1" type="list" errorStyle="stop">
      <formula1>'DADOS_MELHORIAS'!$BN$2:$BN$4</formula1>
    </dataValidation>
    <dataValidation sqref="E1305" showDropDown="0" showInputMessage="0" showErrorMessage="1" allowBlank="1" type="list" errorStyle="stop">
      <formula1>'DADOS_MELHORIAS'!$BO$2:$BO$3</formula1>
    </dataValidation>
    <dataValidation sqref="M1302" showDropDown="0" showInputMessage="0" showErrorMessage="1" allowBlank="1" type="list" errorStyle="stop">
      <formula1>'DADOS_MELHORIAS'!$BP$2:$BP$84</formula1>
    </dataValidation>
    <dataValidation sqref="M1303" showDropDown="0" showInputMessage="0" showErrorMessage="1" allowBlank="1" type="list" errorStyle="stop">
      <formula1>'DADOS_MELHORIAS'!$BM$2:$BM$21</formula1>
    </dataValidation>
    <dataValidation sqref="M1304" showDropDown="0" showInputMessage="0" showErrorMessage="1" allowBlank="1" type="list" errorStyle="stop">
      <formula1>'DADOS_MELHORIAS'!$BN$2:$BN$4</formula1>
    </dataValidation>
    <dataValidation sqref="M1305" showDropDown="0" showInputMessage="0" showErrorMessage="1" allowBlank="1" type="list" errorStyle="stop">
      <formula1>'DADOS_MELHORIAS'!$BO$2:$BO$3</formula1>
    </dataValidation>
    <dataValidation sqref="E1328" showDropDown="0" showInputMessage="0" showErrorMessage="1" allowBlank="1" type="list" errorStyle="stop">
      <formula1>'DADOS_MELHORIAS'!$BP$2:$BP$84</formula1>
    </dataValidation>
    <dataValidation sqref="E1329" showDropDown="0" showInputMessage="0" showErrorMessage="1" allowBlank="1" type="list" errorStyle="stop">
      <formula1>'DADOS_MELHORIAS'!$BM$2:$BM$21</formula1>
    </dataValidation>
    <dataValidation sqref="E1330" showDropDown="0" showInputMessage="0" showErrorMessage="1" allowBlank="1" type="list" errorStyle="stop">
      <formula1>'DADOS_MELHORIAS'!$BN$2:$BN$4</formula1>
    </dataValidation>
    <dataValidation sqref="E1331" showDropDown="0" showInputMessage="0" showErrorMessage="1" allowBlank="1" type="list" errorStyle="stop">
      <formula1>'DADOS_MELHORIAS'!$BO$2:$BO$3</formula1>
    </dataValidation>
    <dataValidation sqref="M1328" showDropDown="0" showInputMessage="0" showErrorMessage="1" allowBlank="1" type="list" errorStyle="stop">
      <formula1>'DADOS_MELHORIAS'!$BP$2:$BP$84</formula1>
    </dataValidation>
    <dataValidation sqref="M1329" showDropDown="0" showInputMessage="0" showErrorMessage="1" allowBlank="1" type="list" errorStyle="stop">
      <formula1>'DADOS_MELHORIAS'!$BM$2:$BM$21</formula1>
    </dataValidation>
    <dataValidation sqref="M1330" showDropDown="0" showInputMessage="0" showErrorMessage="1" allowBlank="1" type="list" errorStyle="stop">
      <formula1>'DADOS_MELHORIAS'!$BN$2:$BN$4</formula1>
    </dataValidation>
    <dataValidation sqref="M1331" showDropDown="0" showInputMessage="0" showErrorMessage="1" allowBlank="1" type="list" errorStyle="stop">
      <formula1>'DADOS_MELHORIAS'!$BO$2:$BO$3</formula1>
    </dataValidation>
    <dataValidation sqref="E1354" showDropDown="0" showInputMessage="0" showErrorMessage="1" allowBlank="1" type="list" errorStyle="stop">
      <formula1>'DADOS_MELHORIAS'!$BP$2:$BP$84</formula1>
    </dataValidation>
    <dataValidation sqref="E1355" showDropDown="0" showInputMessage="0" showErrorMessage="1" allowBlank="1" type="list" errorStyle="stop">
      <formula1>'DADOS_MELHORIAS'!$BM$2:$BM$21</formula1>
    </dataValidation>
    <dataValidation sqref="E1356" showDropDown="0" showInputMessage="0" showErrorMessage="1" allowBlank="1" type="list" errorStyle="stop">
      <formula1>'DADOS_MELHORIAS'!$BN$2:$BN$4</formula1>
    </dataValidation>
    <dataValidation sqref="E1357" showDropDown="0" showInputMessage="0" showErrorMessage="1" allowBlank="1" type="list" errorStyle="stop">
      <formula1>'DADOS_MELHORIAS'!$BO$2:$BO$3</formula1>
    </dataValidation>
    <dataValidation sqref="M1354" showDropDown="0" showInputMessage="0" showErrorMessage="1" allowBlank="1" type="list" errorStyle="stop">
      <formula1>'DADOS_MELHORIAS'!$BP$2:$BP$84</formula1>
    </dataValidation>
    <dataValidation sqref="M1355" showDropDown="0" showInputMessage="0" showErrorMessage="1" allowBlank="1" type="list" errorStyle="stop">
      <formula1>'DADOS_MELHORIAS'!$BM$2:$BM$21</formula1>
    </dataValidation>
    <dataValidation sqref="M1356" showDropDown="0" showInputMessage="0" showErrorMessage="1" allowBlank="1" type="list" errorStyle="stop">
      <formula1>'DADOS_MELHORIAS'!$BN$2:$BN$4</formula1>
    </dataValidation>
    <dataValidation sqref="M1357" showDropDown="0" showInputMessage="0" showErrorMessage="1" allowBlank="1" type="list" errorStyle="stop">
      <formula1>'DADOS_MELHORIAS'!$BO$2:$BO$3</formula1>
    </dataValidation>
    <dataValidation sqref="E1380" showDropDown="0" showInputMessage="0" showErrorMessage="1" allowBlank="1" type="list" errorStyle="stop">
      <formula1>'DADOS_MELHORIAS'!$BP$2:$BP$84</formula1>
    </dataValidation>
    <dataValidation sqref="E1381" showDropDown="0" showInputMessage="0" showErrorMessage="1" allowBlank="1" type="list" errorStyle="stop">
      <formula1>'DADOS_MELHORIAS'!$BM$2:$BM$21</formula1>
    </dataValidation>
    <dataValidation sqref="E1382" showDropDown="0" showInputMessage="0" showErrorMessage="1" allowBlank="1" type="list" errorStyle="stop">
      <formula1>'DADOS_MELHORIAS'!$BN$2:$BN$4</formula1>
    </dataValidation>
    <dataValidation sqref="E1383" showDropDown="0" showInputMessage="0" showErrorMessage="1" allowBlank="1" type="list" errorStyle="stop">
      <formula1>'DADOS_MELHORIAS'!$BO$2:$BO$3</formula1>
    </dataValidation>
    <dataValidation sqref="M1380" showDropDown="0" showInputMessage="0" showErrorMessage="1" allowBlank="1" type="list" errorStyle="stop">
      <formula1>'DADOS_MELHORIAS'!$BP$2:$BP$84</formula1>
    </dataValidation>
    <dataValidation sqref="M1381" showDropDown="0" showInputMessage="0" showErrorMessage="1" allowBlank="1" type="list" errorStyle="stop">
      <formula1>'DADOS_MELHORIAS'!$BM$2:$BM$21</formula1>
    </dataValidation>
    <dataValidation sqref="M1382" showDropDown="0" showInputMessage="0" showErrorMessage="1" allowBlank="1" type="list" errorStyle="stop">
      <formula1>'DADOS_MELHORIAS'!$BN$2:$BN$4</formula1>
    </dataValidation>
    <dataValidation sqref="M1383" showDropDown="0" showInputMessage="0" showErrorMessage="1" allowBlank="1" type="list" errorStyle="stop">
      <formula1>'DADOS_MELHORIAS'!$BO$2:$BO$3</formula1>
    </dataValidation>
    <dataValidation sqref="E1409" showDropDown="0" showInputMessage="0" showErrorMessage="1" allowBlank="1" type="list" errorStyle="stop">
      <formula1>'DADOS_RESTRICOES'!$V$2:$V$25</formula1>
    </dataValidation>
    <dataValidation sqref="E1410" showDropDown="0" showInputMessage="0" showErrorMessage="1" allowBlank="1" type="list" errorStyle="stop">
      <formula1>'DADOS_RESTRICOES'!$T$2:$T$3</formula1>
    </dataValidation>
    <dataValidation sqref="E1411" showDropDown="0" showInputMessage="0" showErrorMessage="1" allowBlank="1" type="list" errorStyle="stop">
      <formula1>'DADOS_RESTRICOES'!$U$2:$U$3</formula1>
    </dataValidation>
    <dataValidation sqref="M1409" showDropDown="0" showInputMessage="0" showErrorMessage="1" allowBlank="1" type="list" errorStyle="stop">
      <formula1>'DADOS_RESTRICOES'!$V$2:$V$25</formula1>
    </dataValidation>
    <dataValidation sqref="M1410" showDropDown="0" showInputMessage="0" showErrorMessage="1" allowBlank="1" type="list" errorStyle="stop">
      <formula1>'DADOS_RESTRICOES'!$T$2:$T$3</formula1>
    </dataValidation>
    <dataValidation sqref="M1411" showDropDown="0" showInputMessage="0" showErrorMessage="1" allowBlank="1" type="list" errorStyle="stop">
      <formula1>'DADOS_RESTRICOES'!$U$2:$U$3</formula1>
    </dataValidation>
    <dataValidation sqref="E1431" showDropDown="0" showInputMessage="0" showErrorMessage="1" allowBlank="1" type="list" errorStyle="stop">
      <formula1>'DADOS_RESTRICOES'!$V$2:$V$25</formula1>
    </dataValidation>
    <dataValidation sqref="E1432" showDropDown="0" showInputMessage="0" showErrorMessage="1" allowBlank="1" type="list" errorStyle="stop">
      <formula1>'DADOS_RESTRICOES'!$T$2:$T$3</formula1>
    </dataValidation>
    <dataValidation sqref="E1433" showDropDown="0" showInputMessage="0" showErrorMessage="1" allowBlank="1" type="list" errorStyle="stop">
      <formula1>'DADOS_RESTRICOES'!$U$2:$U$3</formula1>
    </dataValidation>
    <dataValidation sqref="M1431" showDropDown="0" showInputMessage="0" showErrorMessage="1" allowBlank="1" type="list" errorStyle="stop">
      <formula1>'DADOS_RESTRICOES'!$V$2:$V$25</formula1>
    </dataValidation>
    <dataValidation sqref="M1432" showDropDown="0" showInputMessage="0" showErrorMessage="1" allowBlank="1" type="list" errorStyle="stop">
      <formula1>'DADOS_RESTRICOES'!$T$2:$T$3</formula1>
    </dataValidation>
    <dataValidation sqref="M1433" showDropDown="0" showInputMessage="0" showErrorMessage="1" allowBlank="1" type="list" errorStyle="stop">
      <formula1>'DADOS_RESTRICOES'!$U$2:$U$3</formula1>
    </dataValidation>
    <dataValidation sqref="E1453" showDropDown="0" showInputMessage="0" showErrorMessage="1" allowBlank="1" type="list" errorStyle="stop">
      <formula1>'DADOS_RESTRICOES'!$V$2:$V$25</formula1>
    </dataValidation>
    <dataValidation sqref="E1454" showDropDown="0" showInputMessage="0" showErrorMessage="1" allowBlank="1" type="list" errorStyle="stop">
      <formula1>'DADOS_RESTRICOES'!$T$2:$T$3</formula1>
    </dataValidation>
    <dataValidation sqref="E1455" showDropDown="0" showInputMessage="0" showErrorMessage="1" allowBlank="1" type="list" errorStyle="stop">
      <formula1>'DADOS_RESTRICOES'!$U$2:$U$3</formula1>
    </dataValidation>
    <dataValidation sqref="M1453" showDropDown="0" showInputMessage="0" showErrorMessage="1" allowBlank="1" type="list" errorStyle="stop">
      <formula1>'DADOS_RESTRICOES'!$V$2:$V$25</formula1>
    </dataValidation>
    <dataValidation sqref="M1454" showDropDown="0" showInputMessage="0" showErrorMessage="1" allowBlank="1" type="list" errorStyle="stop">
      <formula1>'DADOS_RESTRICOES'!$T$2:$T$3</formula1>
    </dataValidation>
    <dataValidation sqref="M1455" showDropDown="0" showInputMessage="0" showErrorMessage="1" allowBlank="1" type="list" errorStyle="stop">
      <formula1>'DADOS_RESTRICOES'!$U$2:$U$3</formula1>
    </dataValidation>
    <dataValidation sqref="E1475" showDropDown="0" showInputMessage="0" showErrorMessage="1" allowBlank="1" type="list" errorStyle="stop">
      <formula1>'DADOS_RESTRICOES'!$V$2:$V$25</formula1>
    </dataValidation>
    <dataValidation sqref="E1476" showDropDown="0" showInputMessage="0" showErrorMessage="1" allowBlank="1" type="list" errorStyle="stop">
      <formula1>'DADOS_RESTRICOES'!$T$2:$T$3</formula1>
    </dataValidation>
    <dataValidation sqref="E1477" showDropDown="0" showInputMessage="0" showErrorMessage="1" allowBlank="1" type="list" errorStyle="stop">
      <formula1>'DADOS_RESTRICOES'!$U$2:$U$3</formula1>
    </dataValidation>
    <dataValidation sqref="M1475" showDropDown="0" showInputMessage="0" showErrorMessage="1" allowBlank="1" type="list" errorStyle="stop">
      <formula1>'DADOS_RESTRICOES'!$V$2:$V$25</formula1>
    </dataValidation>
    <dataValidation sqref="M1476" showDropDown="0" showInputMessage="0" showErrorMessage="1" allowBlank="1" type="list" errorStyle="stop">
      <formula1>'DADOS_RESTRICOES'!$T$2:$T$3</formula1>
    </dataValidation>
    <dataValidation sqref="M1477" showDropDown="0" showInputMessage="0" showErrorMessage="1" allowBlank="1" type="list" errorStyle="stop">
      <formula1>'DADOS_RESTRICOES'!$U$2:$U$3</formula1>
    </dataValidation>
    <dataValidation sqref="E1497" showDropDown="0" showInputMessage="0" showErrorMessage="1" allowBlank="1" type="list" errorStyle="stop">
      <formula1>'DADOS_RESTRICOES'!$V$2:$V$25</formula1>
    </dataValidation>
    <dataValidation sqref="E1498" showDropDown="0" showInputMessage="0" showErrorMessage="1" allowBlank="1" type="list" errorStyle="stop">
      <formula1>'DADOS_RESTRICOES'!$T$2:$T$3</formula1>
    </dataValidation>
    <dataValidation sqref="E1499" showDropDown="0" showInputMessage="0" showErrorMessage="1" allowBlank="1" type="list" errorStyle="stop">
      <formula1>'DADOS_RESTRICOES'!$U$2:$U$3</formula1>
    </dataValidation>
    <dataValidation sqref="M1497" showDropDown="0" showInputMessage="0" showErrorMessage="1" allowBlank="1" type="list" errorStyle="stop">
      <formula1>'DADOS_RESTRICOES'!$V$2:$V$25</formula1>
    </dataValidation>
    <dataValidation sqref="M1498" showDropDown="0" showInputMessage="0" showErrorMessage="1" allowBlank="1" type="list" errorStyle="stop">
      <formula1>'DADOS_RESTRICOES'!$T$2:$T$3</formula1>
    </dataValidation>
    <dataValidation sqref="M1499" showDropDown="0" showInputMessage="0" showErrorMessage="1" allowBlank="1" type="list" errorStyle="stop">
      <formula1>'DADOS_RESTRICOES'!$U$2:$U$3</formula1>
    </dataValidation>
    <dataValidation sqref="E1519" showDropDown="0" showInputMessage="0" showErrorMessage="1" allowBlank="1" type="list" errorStyle="stop">
      <formula1>'DADOS_RESTRICOES'!$V$2:$V$25</formula1>
    </dataValidation>
    <dataValidation sqref="E1520" showDropDown="0" showInputMessage="0" showErrorMessage="1" allowBlank="1" type="list" errorStyle="stop">
      <formula1>'DADOS_RESTRICOES'!$T$2:$T$3</formula1>
    </dataValidation>
    <dataValidation sqref="E1521" showDropDown="0" showInputMessage="0" showErrorMessage="1" allowBlank="1" type="list" errorStyle="stop">
      <formula1>'DADOS_RESTRICOES'!$U$2:$U$3</formula1>
    </dataValidation>
    <dataValidation sqref="M1519" showDropDown="0" showInputMessage="0" showErrorMessage="1" allowBlank="1" type="list" errorStyle="stop">
      <formula1>'DADOS_RESTRICOES'!$V$2:$V$25</formula1>
    </dataValidation>
    <dataValidation sqref="M1520" showDropDown="0" showInputMessage="0" showErrorMessage="1" allowBlank="1" type="list" errorStyle="stop">
      <formula1>'DADOS_RESTRICOES'!$T$2:$T$3</formula1>
    </dataValidation>
    <dataValidation sqref="M1521" showDropDown="0" showInputMessage="0" showErrorMessage="1" allowBlank="1" type="list" errorStyle="stop">
      <formula1>'DADOS_RESTRICOES'!$U$2:$U$3</formula1>
    </dataValidation>
    <dataValidation sqref="E1541" showDropDown="0" showInputMessage="0" showErrorMessage="1" allowBlank="1" type="list" errorStyle="stop">
      <formula1>'DADOS_RESTRICOES'!$V$2:$V$25</formula1>
    </dataValidation>
    <dataValidation sqref="E1542" showDropDown="0" showInputMessage="0" showErrorMessage="1" allowBlank="1" type="list" errorStyle="stop">
      <formula1>'DADOS_RESTRICOES'!$T$2:$T$3</formula1>
    </dataValidation>
    <dataValidation sqref="E1543" showDropDown="0" showInputMessage="0" showErrorMessage="1" allowBlank="1" type="list" errorStyle="stop">
      <formula1>'DADOS_RESTRICOES'!$U$2:$U$3</formula1>
    </dataValidation>
    <dataValidation sqref="M1541" showDropDown="0" showInputMessage="0" showErrorMessage="1" allowBlank="1" type="list" errorStyle="stop">
      <formula1>'DADOS_RESTRICOES'!$V$2:$V$25</formula1>
    </dataValidation>
    <dataValidation sqref="M1542" showDropDown="0" showInputMessage="0" showErrorMessage="1" allowBlank="1" type="list" errorStyle="stop">
      <formula1>'DADOS_RESTRICOES'!$T$2:$T$3</formula1>
    </dataValidation>
    <dataValidation sqref="M1543" showDropDown="0" showInputMessage="0" showErrorMessage="1" allowBlank="1" type="list" errorStyle="stop">
      <formula1>'DADOS_RESTRICOES'!$U$2:$U$3</formula1>
    </dataValidation>
    <dataValidation sqref="E1563" showDropDown="0" showInputMessage="0" showErrorMessage="1" allowBlank="1" type="list" errorStyle="stop">
      <formula1>'DADOS_RESTRICOES'!$V$2:$V$25</formula1>
    </dataValidation>
    <dataValidation sqref="E1564" showDropDown="0" showInputMessage="0" showErrorMessage="1" allowBlank="1" type="list" errorStyle="stop">
      <formula1>'DADOS_RESTRICOES'!$T$2:$T$3</formula1>
    </dataValidation>
    <dataValidation sqref="E1565" showDropDown="0" showInputMessage="0" showErrorMessage="1" allowBlank="1" type="list" errorStyle="stop">
      <formula1>'DADOS_RESTRICOES'!$U$2:$U$3</formula1>
    </dataValidation>
    <dataValidation sqref="M1563" showDropDown="0" showInputMessage="0" showErrorMessage="1" allowBlank="1" type="list" errorStyle="stop">
      <formula1>'DADOS_RESTRICOES'!$V$2:$V$25</formula1>
    </dataValidation>
    <dataValidation sqref="M1564" showDropDown="0" showInputMessage="0" showErrorMessage="1" allowBlank="1" type="list" errorStyle="stop">
      <formula1>'DADOS_RESTRICOES'!$T$2:$T$3</formula1>
    </dataValidation>
    <dataValidation sqref="M1565" showDropDown="0" showInputMessage="0" showErrorMessage="1" allowBlank="1" type="list" errorStyle="stop">
      <formula1>'DADOS_RESTRICOES'!$U$2:$U$3</formula1>
    </dataValidation>
    <dataValidation sqref="E1585" showDropDown="0" showInputMessage="0" showErrorMessage="1" allowBlank="1" type="list" errorStyle="stop">
      <formula1>'DADOS_RESTRICOES'!$V$2:$V$25</formula1>
    </dataValidation>
    <dataValidation sqref="E1586" showDropDown="0" showInputMessage="0" showErrorMessage="1" allowBlank="1" type="list" errorStyle="stop">
      <formula1>'DADOS_RESTRICOES'!$T$2:$T$3</formula1>
    </dataValidation>
    <dataValidation sqref="E1587" showDropDown="0" showInputMessage="0" showErrorMessage="1" allowBlank="1" type="list" errorStyle="stop">
      <formula1>'DADOS_RESTRICOES'!$U$2:$U$3</formula1>
    </dataValidation>
    <dataValidation sqref="M1585" showDropDown="0" showInputMessage="0" showErrorMessage="1" allowBlank="1" type="list" errorStyle="stop">
      <formula1>'DADOS_RESTRICOES'!$V$2:$V$25</formula1>
    </dataValidation>
    <dataValidation sqref="M1586" showDropDown="0" showInputMessage="0" showErrorMessage="1" allowBlank="1" type="list" errorStyle="stop">
      <formula1>'DADOS_RESTRICOES'!$T$2:$T$3</formula1>
    </dataValidation>
    <dataValidation sqref="M1587" showDropDown="0" showInputMessage="0" showErrorMessage="1" allowBlank="1" type="list" errorStyle="stop">
      <formula1>'DADOS_RESTRICOES'!$U$2:$U$3</formula1>
    </dataValidation>
    <dataValidation sqref="E1607" showDropDown="0" showInputMessage="0" showErrorMessage="1" allowBlank="1" type="list" errorStyle="stop">
      <formula1>'DADOS_RESTRICOES'!$V$2:$V$25</formula1>
    </dataValidation>
    <dataValidation sqref="E1608" showDropDown="0" showInputMessage="0" showErrorMessage="1" allowBlank="1" type="list" errorStyle="stop">
      <formula1>'DADOS_RESTRICOES'!$T$2:$T$3</formula1>
    </dataValidation>
    <dataValidation sqref="E1609" showDropDown="0" showInputMessage="0" showErrorMessage="1" allowBlank="1" type="list" errorStyle="stop">
      <formula1>'DADOS_RESTRICOES'!$U$2:$U$3</formula1>
    </dataValidation>
    <dataValidation sqref="M1607" showDropDown="0" showInputMessage="0" showErrorMessage="1" allowBlank="1" type="list" errorStyle="stop">
      <formula1>'DADOS_RESTRICOES'!$V$2:$V$25</formula1>
    </dataValidation>
    <dataValidation sqref="M1608" showDropDown="0" showInputMessage="0" showErrorMessage="1" allowBlank="1" type="list" errorStyle="stop">
      <formula1>'DADOS_RESTRICOES'!$T$2:$T$3</formula1>
    </dataValidation>
    <dataValidation sqref="M1609" showDropDown="0" showInputMessage="0" showErrorMessage="1" allowBlank="1" type="list" errorStyle="stop">
      <formula1>'DADOS_RESTRICOES'!$U$2:$U$3</formula1>
    </dataValidation>
    <dataValidation sqref="E1629" showDropDown="0" showInputMessage="0" showErrorMessage="1" allowBlank="1" type="list" errorStyle="stop">
      <formula1>'DADOS_RESTRICOES'!$V$2:$V$25</formula1>
    </dataValidation>
    <dataValidation sqref="E1630" showDropDown="0" showInputMessage="0" showErrorMessage="1" allowBlank="1" type="list" errorStyle="stop">
      <formula1>'DADOS_RESTRICOES'!$T$2:$T$3</formula1>
    </dataValidation>
    <dataValidation sqref="E1631" showDropDown="0" showInputMessage="0" showErrorMessage="1" allowBlank="1" type="list" errorStyle="stop">
      <formula1>'DADOS_RESTRICOES'!$U$2:$U$3</formula1>
    </dataValidation>
    <dataValidation sqref="M1629" showDropDown="0" showInputMessage="0" showErrorMessage="1" allowBlank="1" type="list" errorStyle="stop">
      <formula1>'DADOS_RESTRICOES'!$V$2:$V$25</formula1>
    </dataValidation>
    <dataValidation sqref="M1630" showDropDown="0" showInputMessage="0" showErrorMessage="1" allowBlank="1" type="list" errorStyle="stop">
      <formula1>'DADOS_RESTRICOES'!$T$2:$T$3</formula1>
    </dataValidation>
    <dataValidation sqref="M1631" showDropDown="0" showInputMessage="0" showErrorMessage="1" allowBlank="1" type="list" errorStyle="stop">
      <formula1>'DADOS_RESTRICOES'!$U$2:$U$3</formula1>
    </dataValidation>
    <dataValidation sqref="E1651" showDropDown="0" showInputMessage="0" showErrorMessage="1" allowBlank="1" type="list" errorStyle="stop">
      <formula1>'DADOS_RESTRICOES'!$V$2:$V$25</formula1>
    </dataValidation>
    <dataValidation sqref="E1652" showDropDown="0" showInputMessage="0" showErrorMessage="1" allowBlank="1" type="list" errorStyle="stop">
      <formula1>'DADOS_RESTRICOES'!$T$2:$T$3</formula1>
    </dataValidation>
    <dataValidation sqref="E1653" showDropDown="0" showInputMessage="0" showErrorMessage="1" allowBlank="1" type="list" errorStyle="stop">
      <formula1>'DADOS_RESTRICOES'!$U$2:$U$3</formula1>
    </dataValidation>
    <dataValidation sqref="M1651" showDropDown="0" showInputMessage="0" showErrorMessage="1" allowBlank="1" type="list" errorStyle="stop">
      <formula1>'DADOS_RESTRICOES'!$V$2:$V$25</formula1>
    </dataValidation>
    <dataValidation sqref="M1652" showDropDown="0" showInputMessage="0" showErrorMessage="1" allowBlank="1" type="list" errorStyle="stop">
      <formula1>'DADOS_RESTRICOES'!$T$2:$T$3</formula1>
    </dataValidation>
    <dataValidation sqref="M1653" showDropDown="0" showInputMessage="0" showErrorMessage="1" allowBlank="1" type="list" errorStyle="stop">
      <formula1>'DADOS_RESTRICOES'!$U$2:$U$3</formula1>
    </dataValidation>
    <dataValidation sqref="E1673" showDropDown="0" showInputMessage="0" showErrorMessage="1" allowBlank="1" type="list" errorStyle="stop">
      <formula1>'DADOS_RESTRICOES'!$V$2:$V$25</formula1>
    </dataValidation>
    <dataValidation sqref="E1674" showDropDown="0" showInputMessage="0" showErrorMessage="1" allowBlank="1" type="list" errorStyle="stop">
      <formula1>'DADOS_RESTRICOES'!$T$2:$T$3</formula1>
    </dataValidation>
    <dataValidation sqref="E1675" showDropDown="0" showInputMessage="0" showErrorMessage="1" allowBlank="1" type="list" errorStyle="stop">
      <formula1>'DADOS_RESTRICOES'!$U$2:$U$3</formula1>
    </dataValidation>
    <dataValidation sqref="M1673" showDropDown="0" showInputMessage="0" showErrorMessage="1" allowBlank="1" type="list" errorStyle="stop">
      <formula1>'DADOS_RESTRICOES'!$V$2:$V$25</formula1>
    </dataValidation>
    <dataValidation sqref="M1674" showDropDown="0" showInputMessage="0" showErrorMessage="1" allowBlank="1" type="list" errorStyle="stop">
      <formula1>'DADOS_RESTRICOES'!$T$2:$T$3</formula1>
    </dataValidation>
    <dataValidation sqref="M1675" showDropDown="0" showInputMessage="0" showErrorMessage="1" allowBlank="1" type="list" errorStyle="stop">
      <formula1>'DADOS_RESTRICOES'!$U$2:$U$3</formula1>
    </dataValidation>
    <dataValidation sqref="E1695" showDropDown="0" showInputMessage="0" showErrorMessage="1" allowBlank="1" type="list" errorStyle="stop">
      <formula1>'DADOS_RESTRICOES'!$V$2:$V$25</formula1>
    </dataValidation>
    <dataValidation sqref="E1696" showDropDown="0" showInputMessage="0" showErrorMessage="1" allowBlank="1" type="list" errorStyle="stop">
      <formula1>'DADOS_RESTRICOES'!$T$2:$T$3</formula1>
    </dataValidation>
    <dataValidation sqref="E1697" showDropDown="0" showInputMessage="0" showErrorMessage="1" allowBlank="1" type="list" errorStyle="stop">
      <formula1>'DADOS_RESTRICOES'!$U$2:$U$3</formula1>
    </dataValidation>
    <dataValidation sqref="M1695" showDropDown="0" showInputMessage="0" showErrorMessage="1" allowBlank="1" type="list" errorStyle="stop">
      <formula1>'DADOS_RESTRICOES'!$V$2:$V$25</formula1>
    </dataValidation>
    <dataValidation sqref="M1696" showDropDown="0" showInputMessage="0" showErrorMessage="1" allowBlank="1" type="list" errorStyle="stop">
      <formula1>'DADOS_RESTRICOES'!$T$2:$T$3</formula1>
    </dataValidation>
    <dataValidation sqref="M1697" showDropDown="0" showInputMessage="0" showErrorMessage="1" allowBlank="1" type="list" errorStyle="stop">
      <formula1>'DADOS_RESTRICOES'!$U$2:$U$3</formula1>
    </dataValidation>
    <dataValidation sqref="E1717" showDropDown="0" showInputMessage="0" showErrorMessage="1" allowBlank="1" type="list" errorStyle="stop">
      <formula1>'DADOS_RESTRICOES'!$V$2:$V$25</formula1>
    </dataValidation>
    <dataValidation sqref="E1718" showDropDown="0" showInputMessage="0" showErrorMessage="1" allowBlank="1" type="list" errorStyle="stop">
      <formula1>'DADOS_RESTRICOES'!$T$2:$T$3</formula1>
    </dataValidation>
    <dataValidation sqref="E1719" showDropDown="0" showInputMessage="0" showErrorMessage="1" allowBlank="1" type="list" errorStyle="stop">
      <formula1>'DADOS_RESTRICOES'!$U$2:$U$3</formula1>
    </dataValidation>
    <dataValidation sqref="M1717" showDropDown="0" showInputMessage="0" showErrorMessage="1" allowBlank="1" type="list" errorStyle="stop">
      <formula1>'DADOS_RESTRICOES'!$V$2:$V$25</formula1>
    </dataValidation>
    <dataValidation sqref="M1718" showDropDown="0" showInputMessage="0" showErrorMessage="1" allowBlank="1" type="list" errorStyle="stop">
      <formula1>'DADOS_RESTRICOES'!$T$2:$T$3</formula1>
    </dataValidation>
    <dataValidation sqref="M1719" showDropDown="0" showInputMessage="0" showErrorMessage="1" allowBlank="1" type="list" errorStyle="stop">
      <formula1>'DADOS_RESTRICOES'!$U$2:$U$3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$11,SUBSTITUTE(SUBSTITUTE(SUBSTITUTE('FICHA'!$F$413,"~","~~"),"*","~*"),"?","~?"))=1,(COUNTIF('FICHA'!$F$413:$F$424,SUBSTITUTE(SUBSTITUTE(SUBSTITUTE('FICHA'!$F$413,"~","~~"),"*","~*"),"?","~?"))+COUNTIF('FICHA'!$Z$413:$Z$423,SUBSTITUTE(SUBSTITUTE(SUBSTITUTE('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G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$11,SUBSTITUTE(SUBSTITUTE(SUBSTITUTE('FICHA'!$F$414,"~","~~"),"*","~*"),"?","~?"))=1,(COUNTIF('FICHA'!$F$413:$F$424,SUBSTITUTE(SUBSTITUTE(SUBSTITUTE('FICHA'!$F$414,"~","~~"),"*","~*"),"?","~?"))+COUNTIF('FICHA'!$Z$413:$Z$423,SUBSTITUTE(SUBSTITUTE(SUBSTITUTE('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G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$11,SUBSTITUTE(SUBSTITUTE(SUBSTITUTE('FICHA'!$F$415,"~","~~"),"*","~*"),"?","~?"))=1,(COUNTIF('FICHA'!$F$413:$F$424,SUBSTITUTE(SUBSTITUTE(SUBSTITUTE('FICHA'!$F$415,"~","~~"),"*","~*"),"?","~?"))+COUNTIF('FICHA'!$Z$413:$Z$423,SUBSTITUTE(SUBSTITUTE(SUBSTITUTE('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G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$11,SUBSTITUTE(SUBSTITUTE(SUBSTITUTE('FICHA'!$F$416,"~","~~"),"*","~*"),"?","~?"))=1,(COUNTIF('FICHA'!$F$413:$F$424,SUBSTITUTE(SUBSTITUTE(SUBSTITUTE('FICHA'!$F$416,"~","~~"),"*","~*"),"?","~?"))+COUNTIF('FICHA'!$Z$413:$Z$423,SUBSTITUTE(SUBSTITUTE(SUBSTITUTE('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G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$11,SUBSTITUTE(SUBSTITUTE(SUBSTITUTE('FICHA'!$F$417,"~","~~"),"*","~*"),"?","~?"))=1,(COUNTIF('FICHA'!$F$413:$F$424,SUBSTITUTE(SUBSTITUTE(SUBSTITUTE('FICHA'!$F$417,"~","~~"),"*","~*"),"?","~?"))+COUNTIF('FICHA'!$Z$413:$Z$423,SUBSTITUTE(SUBSTITUTE(SUBSTITUTE('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G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$11,SUBSTITUTE(SUBSTITUTE(SUBSTITUTE('FICHA'!$F$418,"~","~~"),"*","~*"),"?","~?"))=1,(COUNTIF('FICHA'!$F$413:$F$424,SUBSTITUTE(SUBSTITUTE(SUBSTITUTE('FICHA'!$F$418,"~","~~"),"*","~*"),"?","~?"))+COUNTIF('FICHA'!$Z$413:$Z$423,SUBSTITUTE(SUBSTITUTE(SUBSTITUTE('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G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$11,SUBSTITUTE(SUBSTITUTE(SUBSTITUTE('FICHA'!$F$419,"~","~~"),"*","~*"),"?","~?"))=1,(COUNTIF('FICHA'!$F$413:$F$424,SUBSTITUTE(SUBSTITUTE(SUBSTITUTE('FICHA'!$F$419,"~","~~"),"*","~*"),"?","~?"))+COUNTIF('FICHA'!$Z$413:$Z$423,SUBSTITUTE(SUBSTITUTE(SUBSTITUTE('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G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$11,SUBSTITUTE(SUBSTITUTE(SUBSTITUTE('FICHA'!$F$420,"~","~~"),"*","~*"),"?","~?"))=1,(COUNTIF('FICHA'!$F$413:$F$424,SUBSTITUTE(SUBSTITUTE(SUBSTITUTE('FICHA'!$F$420,"~","~~"),"*","~*"),"?","~?"))+COUNTIF('FICHA'!$Z$413:$Z$423,SUBSTITUTE(SUBSTITUTE(SUBSTITUTE('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G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$11,SUBSTITUTE(SUBSTITUTE(SUBSTITUTE('FICHA'!$F$421,"~","~~"),"*","~*"),"?","~?"))=1,(COUNTIF('FICHA'!$F$413:$F$424,SUBSTITUTE(SUBSTITUTE(SUBSTITUTE('FICHA'!$F$421,"~","~~"),"*","~*"),"?","~?"))+COUNTIF('FICHA'!$Z$413:$Z$423,SUBSTITUTE(SUBSTITUTE(SUBSTITUTE('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G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$11,SUBSTITUTE(SUBSTITUTE(SUBSTITUTE('FICHA'!$F$422,"~","~~"),"*","~*"),"?","~?"))=1,(COUNTIF('FICHA'!$F$413:$F$424,SUBSTITUTE(SUBSTITUTE(SUBSTITUTE('FICHA'!$F$422,"~","~~"),"*","~*"),"?","~?"))+COUNTIF('FICHA'!$Z$413:$Z$423,SUBSTITUTE(SUBSTITUTE(SUBSTITUTE('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G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$11,SUBSTITUTE(SUBSTITUTE(SUBSTITUTE('FICHA'!$F$423,"~","~~"),"*","~*"),"?","~?"))=1,(COUNTIF('FICHA'!$F$413:$F$424,SUBSTITUTE(SUBSTITUTE(SUBSTITUTE('FICHA'!$F$423,"~","~~"),"*","~*"),"?","~?"))+COUNTIF('FICHA'!$Z$413:$Z$423,SUBSTITUTE(SUBSTITUTE(SUBSTITUTE('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G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$11,SUBSTITUTE(SUBSTITUTE(SUBSTITUTE('FICHA'!$F$424,"~","~~"),"*","~*"),"?","~?"))=1,(COUNTIF('FICHA'!$F$413:$F$424,SUBSTITUTE(SUBSTITUTE(SUBSTITUTE('FICHA'!$F$424,"~","~~"),"*","~*"),"?","~?"))+COUNTIF('FICHA'!$Z$413:$Z$423,SUBSTITUTE(SUBSTITUTE(SUBSTITUTE('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G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$11,SUBSTITUTE(SUBSTITUTE(SUBSTITUTE('FICHA'!$Z$413,"~","~~"),"*","~*"),"?","~?"))=1,(COUNTIF('FICHA'!$F$413:$F$424,SUBSTITUTE(SUBSTITUTE(SUBSTITUTE('FICHA'!$Z$413,"~","~~"),"*","~*"),"?","~?"))+COUNTIF('FICHA'!$Z$413:$Z$423,SUBSTITUTE(SUBSTITUTE(SUBSTITUTE('FICHA'!$Z$413,"~","~~"),"*","~*"),"?","~?")))=1),"Perícia · "&amp;'FICHA'!$Z$413,"")</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G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$11,SUBSTITUTE(SUBSTITUTE(SUBSTITUTE('FICHA'!$Z$414,"~","~~"),"*","~*"),"?","~?"))=1,(COUNTIF('FICHA'!$F$413:$F$424,SUBSTITUTE(SUBSTITUTE(SUBSTITUTE('FICHA'!$Z$414,"~","~~"),"*","~*"),"?","~?"))+COUNTIF('FICHA'!$Z$413:$Z$423,SUBSTITUTE(SUBSTITUTE(SUBSTITUTE('FICHA'!$Z$414,"~","~~"),"*","~*"),"?","~?")))=1),"Perícia · "&amp;'FICHA'!$Z$414,"")</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G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$11,SUBSTITUTE(SUBSTITUTE(SUBSTITUTE('FICHA'!$Z$415,"~","~~"),"*","~*"),"?","~?"))=1,(COUNTIF('FICHA'!$F$413:$F$424,SUBSTITUTE(SUBSTITUTE(SUBSTITUTE('FICHA'!$Z$415,"~","~~"),"*","~*"),"?","~?"))+COUNTIF('FICHA'!$Z$413:$Z$423,SUBSTITUTE(SUBSTITUTE(SUBSTITUTE('FICHA'!$Z$415,"~","~~"),"*","~*"),"?","~?")))=1),"Perícia · "&amp;'FICHA'!$Z$415,"")</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G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$11,SUBSTITUTE(SUBSTITUTE(SUBSTITUTE('FICHA'!$Z$416,"~","~~"),"*","~*"),"?","~?"))=1,(COUNTIF('FICHA'!$F$413:$F$424,SUBSTITUTE(SUBSTITUTE(SUBSTITUTE('FICHA'!$Z$416,"~","~~"),"*","~*"),"?","~?"))+COUNTIF('FICHA'!$Z$413:$Z$423,SUBSTITUTE(SUBSTITUTE(SUBSTITUTE('FICHA'!$Z$416,"~","~~"),"*","~*"),"?","~?")))=1),"Perícia · "&amp;'FICHA'!$Z$416,"")</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G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$11,SUBSTITUTE(SUBSTITUTE(SUBSTITUTE('FICHA'!$Z$417,"~","~~"),"*","~*"),"?","~?"))=1,(COUNTIF('FICHA'!$F$413:$F$424,SUBSTITUTE(SUBSTITUTE(SUBSTITUTE('FICHA'!$Z$417,"~","~~"),"*","~*"),"?","~?"))+COUNTIF('FICHA'!$Z$413:$Z$423,SUBSTITUTE(SUBSTITUTE(SUBSTITUTE('FICHA'!$Z$417,"~","~~"),"*","~*"),"?","~?")))=1),"Perícia · "&amp;'FICHA'!$Z$417,"")</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G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$11,SUBSTITUTE(SUBSTITUTE(SUBSTITUTE('FICHA'!$Z$418,"~","~~"),"*","~*"),"?","~?"))=1,(COUNTIF('FICHA'!$F$413:$F$424,SUBSTITUTE(SUBSTITUTE(SUBSTITUTE('FICHA'!$Z$418,"~","~~"),"*","~*"),"?","~?"))+COUNTIF('FICHA'!$Z$413:$Z$423,SUBSTITUTE(SUBSTITUTE(SUBSTITUTE('FICHA'!$Z$418,"~","~~"),"*","~*"),"?","~?")))=1),"Perícia · "&amp;'FICHA'!$Z$418,"")</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G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$11,SUBSTITUTE(SUBSTITUTE(SUBSTITUTE('FICHA'!$Z$419,"~","~~"),"*","~*"),"?","~?"))=1,(COUNTIF('FICHA'!$F$413:$F$424,SUBSTITUTE(SUBSTITUTE(SUBSTITUTE('FICHA'!$Z$419,"~","~~"),"*","~*"),"?","~?"))+COUNTIF('FICHA'!$Z$413:$Z$423,SUBSTITUTE(SUBSTITUTE(SUBSTITUTE('FICHA'!$Z$419,"~","~~"),"*","~*"),"?","~?")))=1),"Perícia · "&amp;'FICHA'!$Z$419,"")</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G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$11,SUBSTITUTE(SUBSTITUTE(SUBSTITUTE('FICHA'!$Z$420,"~","~~"),"*","~*"),"?","~?"))=1,(COUNTIF('FICHA'!$F$413:$F$424,SUBSTITUTE(SUBSTITUTE(SUBSTITUTE('FICHA'!$Z$420,"~","~~"),"*","~*"),"?","~?"))+COUNTIF('FICHA'!$Z$413:$Z$423,SUBSTITUTE(SUBSTITUTE(SUBSTITUTE('FICHA'!$Z$420,"~","~~"),"*","~*"),"?","~?")))=1),"Perícia · "&amp;'FICHA'!$Z$420,"")</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G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$11,SUBSTITUTE(SUBSTITUTE(SUBSTITUTE('FICHA'!$Z$421,"~","~~"),"*","~*"),"?","~?"))=1,(COUNTIF('FICHA'!$F$413:$F$424,SUBSTITUTE(SUBSTITUTE(SUBSTITUTE('FICHA'!$Z$421,"~","~~"),"*","~*"),"?","~?"))+COUNTIF('FICHA'!$Z$413:$Z$423,SUBSTITUTE(SUBSTITUTE(SUBSTITUTE('FICHA'!$Z$421,"~","~~"),"*","~*"),"?","~?")))=1),"Perícia · "&amp;'FICHA'!$Z$421,"")</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G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$11,SUBSTITUTE(SUBSTITUTE(SUBSTITUTE('FICHA'!$Z$422,"~","~~"),"*","~*"),"?","~?"))=1,(COUNTIF('FICHA'!$F$413:$F$424,SUBSTITUTE(SUBSTITUTE(SUBSTITUTE('FICHA'!$Z$422,"~","~~"),"*","~*"),"?","~?"))+COUNTIF('FICHA'!$Z$413:$Z$423,SUBSTITUTE(SUBSTITUTE(SUBSTITUTE('FICHA'!$Z$422,"~","~~"),"*","~*"),"?","~?")))=1),"Perícia · "&amp;'FICHA'!$Z$422,"")</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G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$11,SUBSTITUTE(SUBSTITUTE(SUBSTITUTE('FICHA'!$Z$423,"~","~~"),"*","~*"),"?","~?"))=1,(COUNTIF('FICHA'!$F$413:$F$424,SUBSTITUTE(SUBSTITUTE(SUBSTITUTE('FICHA'!$Z$423,"~","~~"),"*","~*"),"?","~?"))+COUNTIF('FICHA'!$Z$413:$Z$423,SUBSTITUTE(SUBSTITUTE(SUBSTITUTE('FICHA'!$Z$423,"~","~~"),"*","~*"),"?","~?")))=1),"Perícia · "&amp;'FICHA'!$Z$423,"")</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G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$11,SUBSTITUTE(SUBSTITUTE(SUBSTITUTE('FICHA'!$F$429,"~","~~"),"*","~*"),"?","~?"))=1,(COUNTIF('FICHA'!$F$429:$F$434,SUBSTITUTE(SUBSTITUTE(SUBSTITUTE('FICHA'!$F$429,"~","~~"),"*","~*"),"?","~?"))+COUNTIF('FICHA'!$Z$429:$Z$433,SUBSTITUTE(SUBSTITUTE(SUBSTITUTE('FICHA'!$F$429,"~","~~"),"*","~*"),"?","~?")))=1),"Ofício · "&amp;'FICHA'!$F$429,"")</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G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$11,SUBSTITUTE(SUBSTITUTE(SUBSTITUTE('FICHA'!$F$430,"~","~~"),"*","~*"),"?","~?"))=1,(COUNTIF('FICHA'!$F$429:$F$434,SUBSTITUTE(SUBSTITUTE(SUBSTITUTE('FICHA'!$F$430,"~","~~"),"*","~*"),"?","~?"))+COUNTIF('FICHA'!$Z$429:$Z$433,SUBSTITUTE(SUBSTITUTE(SUBSTITUTE('FICHA'!$F$430,"~","~~"),"*","~*"),"?","~?")))=1),"Ofício · "&amp;'FICHA'!$F$430,"")</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G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$11,SUBSTITUTE(SUBSTITUTE(SUBSTITUTE('FICHA'!$F$431,"~","~~"),"*","~*"),"?","~?"))=1,(COUNTIF('FICHA'!$F$429:$F$434,SUBSTITUTE(SUBSTITUTE(SUBSTITUTE('FICHA'!$F$431,"~","~~"),"*","~*"),"?","~?"))+COUNTIF('FICHA'!$Z$429:$Z$433,SUBSTITUTE(SUBSTITUTE(SUBSTITUTE('FICHA'!$F$431,"~","~~"),"*","~*"),"?","~?")))=1),"Ofício · "&amp;'FICHA'!$F$431,"")</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G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$11,SUBSTITUTE(SUBSTITUTE(SUBSTITUTE('FICHA'!$F$432,"~","~~"),"*","~*"),"?","~?"))=1,(COUNTIF('FICHA'!$F$429:$F$434,SUBSTITUTE(SUBSTITUTE(SUBSTITUTE('FICHA'!$F$432,"~","~~"),"*","~*"),"?","~?"))+COUNTIF('FICHA'!$Z$429:$Z$433,SUBSTITUTE(SUBSTITUTE(SUBSTITUTE('FICHA'!$F$432,"~","~~"),"*","~*"),"?","~?")))=1),"Ofício · "&amp;'FICHA'!$F$432,"")</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G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$11,SUBSTITUTE(SUBSTITUTE(SUBSTITUTE('FICHA'!$F$433,"~","~~"),"*","~*"),"?","~?"))=1,(COUNTIF('FICHA'!$F$429:$F$434,SUBSTITUTE(SUBSTITUTE(SUBSTITUTE('FICHA'!$F$433,"~","~~"),"*","~*"),"?","~?"))+COUNTIF('FICHA'!$Z$429:$Z$433,SUBSTITUTE(SUBSTITUTE(SUBSTITUTE('FICHA'!$F$433,"~","~~"),"*","~*"),"?","~?")))=1),"Ofício · "&amp;'FICHA'!$F$433,"")</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G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$11,SUBSTITUTE(SUBSTITUTE(SUBSTITUTE('FICHA'!$F$434,"~","~~"),"*","~*"),"?","~?"))=1,(COUNTIF('FICHA'!$F$429:$F$434,SUBSTITUTE(SUBSTITUTE(SUBSTITUTE('FICHA'!$F$434,"~","~~"),"*","~*"),"?","~?"))+COUNTIF('FICHA'!$Z$429:$Z$433,SUBSTITUTE(SUBSTITUTE(SUBSTITUTE('FICHA'!$F$434,"~","~~"),"*","~*"),"?","~?")))=1),"Ofício · "&amp;'FICHA'!$F$434,"")</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G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$11,SUBSTITUTE(SUBSTITUTE(SUBSTITUTE('FICHA'!$Z$429,"~","~~"),"*","~*"),"?","~?"))=1,(COUNTIF('FICHA'!$F$429:$F$434,SUBSTITUTE(SUBSTITUTE(SUBSTITUTE('FICHA'!$Z$429,"~","~~"),"*","~*"),"?","~?"))+COUNTIF('FICHA'!$Z$429:$Z$433,SUBSTITUTE(SUBSTITUTE(SUBSTITUTE('FICHA'!$Z$429,"~","~~"),"*","~*"),"?","~?")))=1),"Ofício · "&amp;'FICHA'!$Z$429,"")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G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$11,SUBSTITUTE(SUBSTITUTE(SUBSTITUTE('FICHA'!$Z$430,"~","~~"),"*","~*"),"?","~?"))=1,(COUNTIF('FICHA'!$F$429:$F$434,SUBSTITUTE(SUBSTITUTE(SUBSTITUTE('FICHA'!$Z$430,"~","~~"),"*","~*"),"?","~?"))+COUNTIF('FICHA'!$Z$429:$Z$433,SUBSTITUTE(SUBSTITUTE(SUBSTITUTE('FICHA'!$Z$430,"~","~~"),"*","~*"),"?","~?")))=1),"Ofício · "&amp;'FICHA'!$Z$430,"")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G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$11,SUBSTITUTE(SUBSTITUTE(SUBSTITUTE('FICHA'!$Z$431,"~","~~"),"*","~*"),"?","~?"))=1,(COUNTIF('FICHA'!$F$429:$F$434,SUBSTITUTE(SUBSTITUTE(SUBSTITUTE('FICHA'!$Z$431,"~","~~"),"*","~*"),"?","~?"))+COUNTIF('FICHA'!$Z$429:$Z$433,SUBSTITUTE(SUBSTITUTE(SUBSTITUTE('FICHA'!$Z$431,"~","~~"),"*","~*"),"?","~?")))=1),"Ofício · "&amp;'FICHA'!$Z$431,"")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G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$11,SUBSTITUTE(SUBSTITUTE(SUBSTITUTE('FICHA'!$Z$432,"~","~~"),"*","~*"),"?","~?"))=1,(COUNTIF('FICHA'!$F$429:$F$434,SUBSTITUTE(SUBSTITUTE(SUBSTITUTE('FICHA'!$Z$432,"~","~~"),"*","~*"),"?","~?"))+COUNTIF('FICHA'!$Z$429:$Z$433,SUBSTITUTE(SUBSTITUTE(SUBSTITUTE('FICHA'!$Z$432,"~","~~"),"*","~*"),"?","~?")))=1),"Ofício · "&amp;'FICHA'!$Z$432,"")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G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$11,SUBSTITUTE(SUBSTITUTE(SUBSTITUTE('FICHA'!$Z$433,"~","~~"),"*","~*"),"?","~?"))=1,(COUNTIF('FICHA'!$F$429:$F$434,SUBSTITUTE(SUBSTITUTE(SUBSTITUTE('FICHA'!$Z$433,"~","~~"),"*","~*"),"?","~?"))+COUNTIF('FICHA'!$Z$429:$Z$433,SUBSTITUTE(SUBSTITUTE(SUBSTITUTE('FICHA'!$Z$433,"~","~~"),"*","~*"),"?","~?")))=1),"Ofício · "&amp;'FICHA'!$Z$433,"")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G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IF(ISBLANK('CONFIGURAÇÃO'!$B$799),"",'CONFIGURAÇÃO'!$B$799)</f>
        <v/>
      </c>
      <c r="C2">
        <f>IF(ISBLANK('CONFIGURAÇÃO'!$B$801),"",'CONFIGURAÇÃO'!$B$801)</f>
        <v/>
      </c>
      <c r="D2">
        <f>IF(ISBLANK('CONFIGURAÇÃO'!$E$802),"",'CONFIGURAÇÃO'!$E$802)</f>
        <v/>
      </c>
      <c r="E2">
        <f>IF(ISBLANK('CONFIGURAÇÃO'!$F$799),"",'CONFIGURAÇÃO'!$F$799)</f>
        <v/>
      </c>
      <c r="F2">
        <f>IF(ISBLANK('CONFIGURAÇÃO'!$B$804),"",'CONFIGURAÇÃO'!$B$804)</f>
        <v/>
      </c>
      <c r="G2">
        <f>IF(AND(C2="",D2="",F2="",E2=FALSE,OR(B2="",B2="Perícia")),"",TEXTJOIN(" · ",TRUE,IF(B2&lt;&gt;"Perícia","Tipo incompatível com o cadastro",""),IF(OR(C2="",TRIM(C2)&lt;&gt;C2),"Preencha NOME sem espaços nas pontas",""),IF(AND(C2&lt;&gt;"",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ARMA",""),IF(COUNTIF('DADOS_PROGRESSAO'!$AG$2:$AG$34,'CONFIGURAÇÃO'!$E$748)=0,"Escolha PERÍCIA FIXA 1",""),IF(COUNTIF('DADOS_PROGRESSAO'!$AG$2:$AG$34,'CONFIGURAÇÃO'!$E$749)=0,"Escolha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$11,SUBSTITUTE(SUBSTITUTE(SUBSTITUTE('FICHA'!$F$413,"~","~~"),"*","~*"),"?","~?"))=1,(COUNTIF('FICHA'!$F$413:$F$424,SUBSTITUTE(SUBSTITUTE(SUBSTITUTE('FICHA'!$F$413,"~","~~"),"*","~*"),"?","~?"))+COUNTIF('FICHA'!$Z$413:$Z$423,SUBSTITUTE(SUBSTITUTE(SUBSTITUTE('FICHA'!$F$413,"~","~~"),"*","~*"),"?","~?")))=1),N('FICHA'!$D$413),0)</f>
        <v/>
      </c>
      <c r="BL2">
        <f>IF(AND('FICHA'!$F$413&lt;&gt;"",COUNTIF('DADOS_PROGRESSAO'!$AV$2:$AV$11,SUBSTITUTE(SUBSTITUTE(SUBSTITUTE('FICHA'!$F$413,"~","~~"),"*","~*"),"?","~?"))=1,(COUNTIF('FICHA'!$F$413:$F$424,SUBSTITUTE(SUBSTITUTE(SUBSTITUTE('FICHA'!$F$413,"~","~~"),"*","~*"),"?","~?"))+COUNTIF('FICHA'!$Z$413:$Z$423,SUBSTITUTE(SUBSTITUTE(SUBSTITUTE('FICHA'!$F$413,"~","~~"),"*","~*"),"?","~?")))=1),N('FICHA'!$E$413),0)</f>
        <v/>
      </c>
    </row>
    <row r="3">
      <c r="A3" t="n">
        <v>2</v>
      </c>
      <c r="B3">
        <f>IF(ISBLANK('CONFIGURAÇÃO'!$J$799),"",'CONFIGURAÇÃO'!$J$799)</f>
        <v/>
      </c>
      <c r="C3">
        <f>IF(ISBLANK('CONFIGURAÇÃO'!$J$801),"",'CONFIGURAÇÃO'!$J$801)</f>
        <v/>
      </c>
      <c r="D3">
        <f>IF(ISBLANK('CONFIGURAÇÃO'!$M$802),"",'CONFIGURAÇÃO'!$M$802)</f>
        <v/>
      </c>
      <c r="E3">
        <f>IF(ISBLANK('CONFIGURAÇÃO'!$N$799),"",'CONFIGURAÇÃO'!$N$799)</f>
        <v/>
      </c>
      <c r="F3">
        <f>IF(ISBLANK('CONFIGURAÇÃO'!$J$804),"",'CONFIGURAÇÃO'!$J$804)</f>
        <v/>
      </c>
      <c r="G3">
        <f>IF(AND(C3="",D3="",F3="",E3=FALSE,OR(B3="",B3="Perícia")),"",TEXTJOIN(" · ",TRUE,IF(B3&lt;&gt;"Perícia","Tipo incompatível com o cadastro",""),IF(OR(C3="",TRIM(C3)&lt;&gt;C3),"Preencha NOME sem espaços nas pontas",""),IF(AND(C3&lt;&gt;"",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IF(AND($K$7=1,'CONFIGURAÇÃO'!$C$778&lt;&gt;""),'CONFIGURAÇÃO'!$C$778,"")</f>
        <v/>
      </c>
      <c r="BH3">
        <f>IF(OR(BG3="",'CONFIGURAÇÃO'!$B$779=""),"",'CONFIGURAÇÃO'!$B$779)</f>
        <v/>
      </c>
      <c r="BK3">
        <f>IF(AND('FICHA'!$F$414&lt;&gt;"",COUNTIF('DADOS_PROGRESSAO'!$AV$2:$AV$11,SUBSTITUTE(SUBSTITUTE(SUBSTITUTE('FICHA'!$F$414,"~","~~"),"*","~*"),"?","~?"))=1,(COUNTIF('FICHA'!$F$413:$F$424,SUBSTITUTE(SUBSTITUTE(SUBSTITUTE('FICHA'!$F$414,"~","~~"),"*","~*"),"?","~?"))+COUNTIF('FICHA'!$Z$413:$Z$423,SUBSTITUTE(SUBSTITUTE(SUBSTITUTE('FICHA'!$F$414,"~","~~"),"*","~*"),"?","~?")))=1),N('FICHA'!$D$414),0)</f>
        <v/>
      </c>
      <c r="BL3">
        <f>IF(AND('FICHA'!$F$414&lt;&gt;"",COUNTIF('DADOS_PROGRESSAO'!$AV$2:$AV$11,SUBSTITUTE(SUBSTITUTE(SUBSTITUTE('FICHA'!$F$414,"~","~~"),"*","~*"),"?","~?"))=1,(COUNTIF('FICHA'!$F$413:$F$424,SUBSTITUTE(SUBSTITUTE(SUBSTITUTE('FICHA'!$F$414,"~","~~"),"*","~*"),"?","~?"))+COUNTIF('FICHA'!$Z$413:$Z$423,SUBSTITUTE(SUBSTITUTE(SUBSTITUTE('FICHA'!$F$414,"~","~~"),"*","~*"),"?","~?")))=1),N('FICHA'!$E$414),0)</f>
        <v/>
      </c>
    </row>
    <row r="4">
      <c r="A4" t="n">
        <v>3</v>
      </c>
      <c r="B4">
        <f>IF(ISBLANK('CONFIGURAÇÃO'!$B$813),"",'CONFIGURAÇÃO'!$B$813)</f>
        <v/>
      </c>
      <c r="C4">
        <f>IF(ISBLANK('CONFIGURAÇÃO'!$B$815),"",'CONFIGURAÇÃO'!$B$815)</f>
        <v/>
      </c>
      <c r="D4">
        <f>IF(ISBLANK('CONFIGURAÇÃO'!$E$816),"",'CONFIGURAÇÃO'!$E$816)</f>
        <v/>
      </c>
      <c r="E4">
        <f>IF(ISBLANK('CONFIGURAÇÃO'!$F$813),"",'CONFIGURAÇÃO'!$F$813)</f>
        <v/>
      </c>
      <c r="F4">
        <f>IF(ISBLANK('CONFIGURAÇÃO'!$B$818),"",'CONFIGURAÇÃO'!$B$818)</f>
        <v/>
      </c>
      <c r="G4">
        <f>IF(AND(C4="",D4="",F4="",E4=FALSE,OR(B4="",B4="Perícia")),"",TEXTJOIN(" · ",TRUE,IF(B4&lt;&gt;"Perícia","Tipo incompatível com o cadastro",""),IF(OR(C4="",TRIM(C4)&lt;&gt;C4),"Preencha NOME sem espaços nas pontas",""),IF(AND(C4&lt;&gt;"",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$11,SUBSTITUTE(SUBSTITUTE(SUBSTITUTE('FICHA'!$F$415,"~","~~"),"*","~*"),"?","~?"))=1,(COUNTIF('FICHA'!$F$413:$F$424,SUBSTITUTE(SUBSTITUTE(SUBSTITUTE('FICHA'!$F$415,"~","~~"),"*","~*"),"?","~?"))+COUNTIF('FICHA'!$Z$413:$Z$423,SUBSTITUTE(SUBSTITUTE(SUBSTITUTE('FICHA'!$F$415,"~","~~"),"*","~*"),"?","~?")))=1),N('FICHA'!$D$415),0)</f>
        <v/>
      </c>
      <c r="BL4">
        <f>IF(AND('FICHA'!$F$415&lt;&gt;"",COUNTIF('DADOS_PROGRESSAO'!$AV$2:$AV$11,SUBSTITUTE(SUBSTITUTE(SUBSTITUTE('FICHA'!$F$415,"~","~~"),"*","~*"),"?","~?"))=1,(COUNTIF('FICHA'!$F$413:$F$424,SUBSTITUTE(SUBSTITUTE(SUBSTITUTE('FICHA'!$F$415,"~","~~"),"*","~*"),"?","~?"))+COUNTIF('FICHA'!$Z$413:$Z$423,SUBSTITUTE(SUBSTITUTE(SUBSTITUTE('FICHA'!$F$415,"~","~~"),"*","~*"),"?","~?")))=1),N('FICHA'!$E$415),0)</f>
        <v/>
      </c>
    </row>
    <row r="5">
      <c r="A5" t="n">
        <v>4</v>
      </c>
      <c r="B5">
        <f>IF(ISBLANK('CONFIGURAÇÃO'!$J$813),"",'CONFIGURAÇÃO'!$J$813)</f>
        <v/>
      </c>
      <c r="C5">
        <f>IF(ISBLANK('CONFIGURAÇÃO'!$J$815),"",'CONFIGURAÇÃO'!$J$815)</f>
        <v/>
      </c>
      <c r="D5">
        <f>IF(ISBLANK('CONFIGURAÇÃO'!$M$816),"",'CONFIGURAÇÃO'!$M$816)</f>
        <v/>
      </c>
      <c r="E5">
        <f>IF(ISBLANK('CONFIGURAÇÃO'!$N$813),"",'CONFIGURAÇÃO'!$N$813)</f>
        <v/>
      </c>
      <c r="F5">
        <f>IF(ISBLANK('CONFIGURAÇÃO'!$J$818),"",'CONFIGURAÇÃO'!$J$818)</f>
        <v/>
      </c>
      <c r="G5">
        <f>IF(AND(C5="",D5="",F5="",E5=FALSE,OR(B5="",B5="Perícia")),"",TEXTJOIN(" · ",TRUE,IF(B5&lt;&gt;"Perícia","Tipo incompatível com o cadastro",""),IF(OR(C5="",TRIM(C5)&lt;&gt;C5),"Preencha NOME sem espaços nas pontas",""),IF(AND(C5&lt;&gt;"",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$11,SUBSTITUTE(SUBSTITUTE(SUBSTITUTE('FICHA'!$F$416,"~","~~"),"*","~*"),"?","~?"))=1,(COUNTIF('FICHA'!$F$413:$F$424,SUBSTITUTE(SUBSTITUTE(SUBSTITUTE('FICHA'!$F$416,"~","~~"),"*","~*"),"?","~?"))+COUNTIF('FICHA'!$Z$413:$Z$423,SUBSTITUTE(SUBSTITUTE(SUBSTITUTE('FICHA'!$F$416,"~","~~"),"*","~*"),"?","~?")))=1),N('FICHA'!$D$416),0)</f>
        <v/>
      </c>
      <c r="BL5">
        <f>IF(AND('FICHA'!$F$416&lt;&gt;"",COUNTIF('DADOS_PROGRESSAO'!$AV$2:$AV$11,SUBSTITUTE(SUBSTITUTE(SUBSTITUTE('FICHA'!$F$416,"~","~~"),"*","~*"),"?","~?"))=1,(COUNTIF('FICHA'!$F$413:$F$424,SUBSTITUTE(SUBSTITUTE(SUBSTITUTE('FICHA'!$F$416,"~","~~"),"*","~*"),"?","~?"))+COUNTIF('FICHA'!$Z$413:$Z$423,SUBSTITUTE(SUBSTITUTE(SUBSTITUTE('FICHA'!$F$416,"~","~~"),"*","~*"),"?","~?")))=1),N('FICHA'!$E$416),0)</f>
        <v/>
      </c>
    </row>
    <row r="6">
      <c r="A6" t="n">
        <v>5</v>
      </c>
      <c r="B6">
        <f>IF(ISBLANK('CONFIGURAÇÃO'!$B$827),"",'CONFIGURAÇÃO'!$B$827)</f>
        <v/>
      </c>
      <c r="C6">
        <f>IF(ISBLANK('CONFIGURAÇÃO'!$B$829),"",'CONFIGURAÇÃO'!$B$829)</f>
        <v/>
      </c>
      <c r="D6">
        <f>IF(ISBLANK('CONFIGURAÇÃO'!$E$830),"",'CONFIGURAÇÃO'!$E$830)</f>
        <v/>
      </c>
      <c r="E6">
        <f>IF(ISBLANK('CONFIGURAÇÃO'!$F$827),"",'CONFIGURAÇÃO'!$F$827)</f>
        <v/>
      </c>
      <c r="F6">
        <f>IF(ISBLANK('CONFIGURAÇÃO'!$B$832),"",'CONFIGURAÇÃO'!$B$832)</f>
        <v/>
      </c>
      <c r="G6">
        <f>IF(AND(C6="",D6="",F6="",E6=FALSE,OR(B6="",B6="Perícia")),"",TEXTJOIN(" · ",TRUE,IF(B6&lt;&gt;"Perícia","Tipo incompatível com o cadastro",""),IF(OR(C6="",TRIM(C6)&lt;&gt;C6),"Preencha NOME sem espaços nas pontas",""),IF(AND(C6&lt;&gt;"",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$11,SUBSTITUTE(SUBSTITUTE(SUBSTITUTE('FICHA'!$F$417,"~","~~"),"*","~*"),"?","~?"))=1,(COUNTIF('FICHA'!$F$413:$F$424,SUBSTITUTE(SUBSTITUTE(SUBSTITUTE('FICHA'!$F$417,"~","~~"),"*","~*"),"?","~?"))+COUNTIF('FICHA'!$Z$413:$Z$423,SUBSTITUTE(SUBSTITUTE(SUBSTITUTE('FICHA'!$F$417,"~","~~"),"*","~*"),"?","~?")))=1),N('FICHA'!$D$417),0)</f>
        <v/>
      </c>
      <c r="BL6">
        <f>IF(AND('FICHA'!$F$417&lt;&gt;"",COUNTIF('DADOS_PROGRESSAO'!$AV$2:$AV$11,SUBSTITUTE(SUBSTITUTE(SUBSTITUTE('FICHA'!$F$417,"~","~~"),"*","~*"),"?","~?"))=1,(COUNTIF('FICHA'!$F$413:$F$424,SUBSTITUTE(SUBSTITUTE(SUBSTITUTE('FICHA'!$F$417,"~","~~"),"*","~*"),"?","~?"))+COUNTIF('FICHA'!$Z$413:$Z$423,SUBSTITUTE(SUBSTITUTE(SUBSTITUTE('FICHA'!$F$417,"~","~~"),"*","~*"),"?","~?")))=1),N('FICHA'!$E$417),0)</f>
        <v/>
      </c>
    </row>
    <row r="7">
      <c r="A7" t="n">
        <v>6</v>
      </c>
      <c r="B7">
        <f>IF(ISBLANK('CONFIGURAÇÃO'!$J$827),"",'CONFIGURAÇÃO'!$J$827)</f>
        <v/>
      </c>
      <c r="C7">
        <f>IF(ISBLANK('CONFIGURAÇÃO'!$J$829),"",'CONFIGURAÇÃO'!$J$829)</f>
        <v/>
      </c>
      <c r="D7">
        <f>IF(ISBLANK('CONFIGURAÇÃO'!$M$830),"",'CONFIGURAÇÃO'!$M$830)</f>
        <v/>
      </c>
      <c r="E7">
        <f>IF(ISBLANK('CONFIGURAÇÃO'!$N$827),"",'CONFIGURAÇÃO'!$N$827)</f>
        <v/>
      </c>
      <c r="F7">
        <f>IF(ISBLANK('CONFIGURAÇÃO'!$J$832),"",'CONFIGURAÇÃO'!$J$832)</f>
        <v/>
      </c>
      <c r="G7">
        <f>IF(AND(C7="",D7="",F7="",E7=FALSE,OR(B7="",B7="Perícia")),"",TEXTJOIN(" · ",TRUE,IF(B7&lt;&gt;"Perícia","Tipo incompatível com o cadastro",""),IF(OR(C7="",TRIM(C7)&lt;&gt;C7),"Preencha NOME sem espaços nas pontas",""),IF(AND(C7&lt;&gt;"",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$11,SUBSTITUTE(SUBSTITUTE(SUBSTITUTE('FICHA'!$F$418,"~","~~"),"*","~*"),"?","~?"))=1,(COUNTIF('FICHA'!$F$413:$F$424,SUBSTITUTE(SUBSTITUTE(SUBSTITUTE('FICHA'!$F$418,"~","~~"),"*","~*"),"?","~?"))+COUNTIF('FICHA'!$Z$413:$Z$423,SUBSTITUTE(SUBSTITUTE(SUBSTITUTE('FICHA'!$F$418,"~","~~"),"*","~*"),"?","~?")))=1),N('FICHA'!$D$418),0)</f>
        <v/>
      </c>
      <c r="BL7">
        <f>IF(AND('FICHA'!$F$418&lt;&gt;"",COUNTIF('DADOS_PROGRESSAO'!$AV$2:$AV$11,SUBSTITUTE(SUBSTITUTE(SUBSTITUTE('FICHA'!$F$418,"~","~~"),"*","~*"),"?","~?"))=1,(COUNTIF('FICHA'!$F$413:$F$424,SUBSTITUTE(SUBSTITUTE(SUBSTITUTE('FICHA'!$F$418,"~","~~"),"*","~*"),"?","~?"))+COUNTIF('FICHA'!$Z$413:$Z$423,SUBSTITUTE(SUBSTITUTE(SUBSTITUTE('FICHA'!$F$418,"~","~~"),"*","~*"),"?","~?")))=1),N('FICHA'!$E$418),0)</f>
        <v/>
      </c>
    </row>
    <row r="8">
      <c r="A8" t="n">
        <v>7</v>
      </c>
      <c r="B8">
        <f>IF(ISBLANK('CONFIGURAÇÃO'!$B$841),"",'CONFIGURAÇÃO'!$B$841)</f>
        <v/>
      </c>
      <c r="C8">
        <f>IF(ISBLANK('CONFIGURAÇÃO'!$B$843),"",'CONFIGURAÇÃO'!$B$843)</f>
        <v/>
      </c>
      <c r="D8">
        <f>IF(ISBLANK('CONFIGURAÇÃO'!$E$844),"",'CONFIGURAÇÃO'!$E$844)</f>
        <v/>
      </c>
      <c r="E8">
        <f>IF(ISBLANK('CONFIGURAÇÃO'!$F$841),"",'CONFIGURAÇÃO'!$F$841)</f>
        <v/>
      </c>
      <c r="F8">
        <f>IF(ISBLANK('CONFIGURAÇÃO'!$B$846),"",'CONFIGURAÇÃO'!$B$846)</f>
        <v/>
      </c>
      <c r="G8">
        <f>IF(AND(C8="",D8="",F8="",E8=FALSE,OR(B8="",B8="Perícia")),"",TEXTJOIN(" · ",TRUE,IF(B8&lt;&gt;"Perícia","Tipo incompatível com o cadastro",""),IF(OR(C8="",TRIM(C8)&lt;&gt;C8),"Preencha NOME sem espaços nas pontas",""),IF(AND(C8&lt;&gt;"",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IF(AND($K$7=1,'CONFIGURAÇÃO'!$C$781&lt;&gt;""),'CONFIGURAÇÃO'!$C$781,"")</f>
        <v/>
      </c>
      <c r="BH8">
        <f>IF(OR(BG8="",'CONFIGURAÇÃO'!$B$782=""),"",'CONFIGURAÇÃO'!$B$782)</f>
        <v/>
      </c>
      <c r="BK8">
        <f>IF(AND('FICHA'!$F$419&lt;&gt;"",COUNTIF('DADOS_PROGRESSAO'!$AV$2:$AV$11,SUBSTITUTE(SUBSTITUTE(SUBSTITUTE('FICHA'!$F$419,"~","~~"),"*","~*"),"?","~?"))=1,(COUNTIF('FICHA'!$F$413:$F$424,SUBSTITUTE(SUBSTITUTE(SUBSTITUTE('FICHA'!$F$419,"~","~~"),"*","~*"),"?","~?"))+COUNTIF('FICHA'!$Z$413:$Z$423,SUBSTITUTE(SUBSTITUTE(SUBSTITUTE('FICHA'!$F$419,"~","~~"),"*","~*"),"?","~?")))=1),N('FICHA'!$D$419),0)</f>
        <v/>
      </c>
      <c r="BL8">
        <f>IF(AND('FICHA'!$F$419&lt;&gt;"",COUNTIF('DADOS_PROGRESSAO'!$AV$2:$AV$11,SUBSTITUTE(SUBSTITUTE(SUBSTITUTE('FICHA'!$F$419,"~","~~"),"*","~*"),"?","~?"))=1,(COUNTIF('FICHA'!$F$413:$F$424,SUBSTITUTE(SUBSTITUTE(SUBSTITUTE('FICHA'!$F$419,"~","~~"),"*","~*"),"?","~?"))+COUNTIF('FICHA'!$Z$413:$Z$423,SUBSTITUTE(SUBSTITUTE(SUBSTITUTE('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IF(ISBLANK('CONFIGURAÇÃO'!$J$841),"",'CONFIGURAÇÃO'!$J$841)</f>
        <v/>
      </c>
      <c r="C9">
        <f>IF(ISBLANK('CONFIGURAÇÃO'!$J$843),"",'CONFIGURAÇÃO'!$J$843)</f>
        <v/>
      </c>
      <c r="D9">
        <f>IF(ISBLANK('CONFIGURAÇÃO'!$M$844),"",'CONFIGURAÇÃO'!$M$844)</f>
        <v/>
      </c>
      <c r="E9">
        <f>IF(ISBLANK('CONFIGURAÇÃO'!$N$841),"",'CONFIGURAÇÃO'!$N$841)</f>
        <v/>
      </c>
      <c r="F9">
        <f>IF(ISBLANK('CONFIGURAÇÃO'!$J$846),"",'CONFIGURAÇÃO'!$J$846)</f>
        <v/>
      </c>
      <c r="G9">
        <f>IF(AND(C9="",D9="",F9="",E9=FALSE,OR(B9="",B9="Perícia")),"",TEXTJOIN(" · ",TRUE,IF(B9&lt;&gt;"Perícia","Tipo incompatível com o cadastro",""),IF(OR(C9="",TRIM(C9)&lt;&gt;C9),"Preencha NOME sem espaços nas pontas",""),IF(AND(C9&lt;&gt;"",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$11,SUBSTITUTE(SUBSTITUTE(SUBSTITUTE('FICHA'!$F$420,"~","~~"),"*","~*"),"?","~?"))=1,(COUNTIF('FICHA'!$F$413:$F$424,SUBSTITUTE(SUBSTITUTE(SUBSTITUTE('FICHA'!$F$420,"~","~~"),"*","~*"),"?","~?"))+COUNTIF('FICHA'!$Z$413:$Z$423,SUBSTITUTE(SUBSTITUTE(SUBSTITUTE('FICHA'!$F$420,"~","~~"),"*","~*"),"?","~?")))=1),N('FICHA'!$D$420),0)</f>
        <v/>
      </c>
      <c r="BL9">
        <f>IF(AND('FICHA'!$F$420&lt;&gt;"",COUNTIF('DADOS_PROGRESSAO'!$AV$2:$AV$11,SUBSTITUTE(SUBSTITUTE(SUBSTITUTE('FICHA'!$F$420,"~","~~"),"*","~*"),"?","~?"))=1,(COUNTIF('FICHA'!$F$413:$F$424,SUBSTITUTE(SUBSTITUTE(SUBSTITUTE('FICHA'!$F$420,"~","~~"),"*","~*"),"?","~?"))+COUNTIF('FICHA'!$Z$413:$Z$423,SUBSTITUTE(SUBSTITUTE(SUBSTITUTE('FICHA'!$F$420,"~","~~"),"*","~*"),"?","~?")))=1),N('FICHA'!$E$420),0)</f>
        <v/>
      </c>
    </row>
    <row r="10">
      <c r="A10" t="n">
        <v>9</v>
      </c>
      <c r="B10">
        <f>IF(ISBLANK('CONFIGURAÇÃO'!$B$855),"",'CONFIGURAÇÃO'!$B$855)</f>
        <v/>
      </c>
      <c r="C10">
        <f>IF(ISBLANK('CONFIGURAÇÃO'!$B$857),"",'CONFIGURAÇÃO'!$B$857)</f>
        <v/>
      </c>
      <c r="D10">
        <f>IF(ISBLANK('CONFIGURAÇÃO'!$E$858),"",'CONFIGURAÇÃO'!$E$858)</f>
        <v/>
      </c>
      <c r="E10">
        <f>IF(ISBLANK('CONFIGURAÇÃO'!$F$855),"",'CONFIGURAÇÃO'!$F$855)</f>
        <v/>
      </c>
      <c r="F10">
        <f>IF(ISBLANK('CONFIGURAÇÃO'!$B$860),"",'CONFIGURAÇÃO'!$B$860)</f>
        <v/>
      </c>
      <c r="G10">
        <f>IF(AND(C10="",D10="",F10="",E10=FALSE,OR(B10="",B10="Perícia")),"",TEXTJOIN(" · ",TRUE,IF(B10&lt;&gt;"Perícia","Tipo incompatível com o cadastro",""),IF(OR(C10="",TRIM(C10)&lt;&gt;C10),"Preencha NOME sem espaços nas pontas",""),IF(AND(C10&lt;&gt;"",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$11,SUBSTITUTE(SUBSTITUTE(SUBSTITUTE('FICHA'!$F$421,"~","~~"),"*","~*"),"?","~?"))=1,(COUNTIF('FICHA'!$F$413:$F$424,SUBSTITUTE(SUBSTITUTE(SUBSTITUTE('FICHA'!$F$421,"~","~~"),"*","~*"),"?","~?"))+COUNTIF('FICHA'!$Z$413:$Z$423,SUBSTITUTE(SUBSTITUTE(SUBSTITUTE('FICHA'!$F$421,"~","~~"),"*","~*"),"?","~?")))=1),N('FICHA'!$D$421),0)</f>
        <v/>
      </c>
      <c r="BL10">
        <f>IF(AND('FICHA'!$F$421&lt;&gt;"",COUNTIF('DADOS_PROGRESSAO'!$AV$2:$AV$11,SUBSTITUTE(SUBSTITUTE(SUBSTITUTE('FICHA'!$F$421,"~","~~"),"*","~*"),"?","~?"))=1,(COUNTIF('FICHA'!$F$413:$F$424,SUBSTITUTE(SUBSTITUTE(SUBSTITUTE('FICHA'!$F$421,"~","~~"),"*","~*"),"?","~?"))+COUNTIF('FICHA'!$Z$413:$Z$423,SUBSTITUTE(SUBSTITUTE(SUBSTITUTE('FICHA'!$F$421,"~","~~"),"*","~*"),"?","~?")))=1),N('FICHA'!$E$421),0)</f>
        <v/>
      </c>
    </row>
    <row r="11">
      <c r="A11" t="n">
        <v>10</v>
      </c>
      <c r="B11">
        <f>IF(ISBLANK('CONFIGURAÇÃO'!$J$855),"",'CONFIGURAÇÃO'!$J$855)</f>
        <v/>
      </c>
      <c r="C11">
        <f>IF(ISBLANK('CONFIGURAÇÃO'!$J$857),"",'CONFIGURAÇÃO'!$J$857)</f>
        <v/>
      </c>
      <c r="D11">
        <f>IF(ISBLANK('CONFIGURAÇÃO'!$M$858),"",'CONFIGURAÇÃO'!$M$858)</f>
        <v/>
      </c>
      <c r="E11">
        <f>IF(ISBLANK('CONFIGURAÇÃO'!$N$855),"",'CONFIGURAÇÃO'!$N$855)</f>
        <v/>
      </c>
      <c r="F11">
        <f>IF(ISBLANK('CONFIGURAÇÃO'!$J$860),"",'CONFIGURAÇÃO'!$J$860)</f>
        <v/>
      </c>
      <c r="G11">
        <f>IF(AND(C11="",D11="",F11="",E11=FALSE,OR(B11="",B11="Perícia")),"",TEXTJOIN(" · ",TRUE,IF(B11&lt;&gt;"Perícia","Tipo incompatível com o cadastro",""),IF(OR(C11="",TRIM(C11)&lt;&gt;C11),"Preencha NOME sem espaços nas pontas",""),IF(AND(C11&lt;&gt;"",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$11,SUBSTITUTE(SUBSTITUTE(SUBSTITUTE('FICHA'!$F$422,"~","~~"),"*","~*"),"?","~?"))=1,(COUNTIF('FICHA'!$F$413:$F$424,SUBSTITUTE(SUBSTITUTE(SUBSTITUTE('FICHA'!$F$422,"~","~~"),"*","~*"),"?","~?"))+COUNTIF('FICHA'!$Z$413:$Z$423,SUBSTITUTE(SUBSTITUTE(SUBSTITUTE('FICHA'!$F$422,"~","~~"),"*","~*"),"?","~?")))=1),N('FICHA'!$D$422),0)</f>
        <v/>
      </c>
      <c r="BL11">
        <f>IF(AND('FICHA'!$F$422&lt;&gt;"",COUNTIF('DADOS_PROGRESSAO'!$AV$2:$AV$11,SUBSTITUTE(SUBSTITUTE(SUBSTITUTE('FICHA'!$F$422,"~","~~"),"*","~*"),"?","~?"))=1,(COUNTIF('FICHA'!$F$413:$F$424,SUBSTITUTE(SUBSTITUTE(SUBSTITUTE('FICHA'!$F$422,"~","~~"),"*","~*"),"?","~?"))+COUNTIF('FICHA'!$Z$413:$Z$423,SUBSTITUTE(SUBSTITUTE(SUBSTITUTE('FICHA'!$F$422,"~","~~"),"*","~*"),"?","~?")))=1),N('FICHA'!$E$422),0)</f>
        <v/>
      </c>
    </row>
    <row r="12">
      <c r="A12" t="n">
        <v>11</v>
      </c>
      <c r="B12">
        <f>IF(ISBLANK('CONFIGURAÇÃO'!$B$869),"",'CONFIGURAÇÃO'!$B$869)</f>
        <v/>
      </c>
      <c r="C12">
        <f>IF(ISBLANK('CONFIGURAÇÃO'!$B$871),"",'CONFIGURAÇÃO'!$B$871)</f>
        <v/>
      </c>
      <c r="D12">
        <f>IF(ISBLANK('CONFIGURAÇÃO'!$E$872),"",'CONFIGURAÇÃO'!$E$872)</f>
        <v/>
      </c>
      <c r="E12">
        <f>IF(ISBLANK('CONFIGURAÇÃO'!$F$869),"",'CONFIGURAÇÃO'!$F$869)</f>
        <v/>
      </c>
      <c r="F12">
        <f>IF(ISBLANK('CONFIGURAÇÃO'!$B$874),"",'CONFIGURAÇÃO'!$B$874)</f>
        <v/>
      </c>
      <c r="G12">
        <f>IF(AND(C12="",D12="",F12="",E12=FALSE,OR(B12="",B12="Ofício")),"",TEXTJOIN(" · ",TRUE,IF(B12&lt;&gt;"Ofício","Tipo incompatível com o cadastro",""),IF(OR(C12="",TRIM(C12)&lt;&gt;C12),"Preencha NOME sem espaços nas pontas",""),IF(AND(C12&lt;&gt;"",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$11,SUBSTITUTE(SUBSTITUTE(SUBSTITUTE('FICHA'!$F$423,"~","~~"),"*","~*"),"?","~?"))=1,(COUNTIF('FICHA'!$F$413:$F$424,SUBSTITUTE(SUBSTITUTE(SUBSTITUTE('FICHA'!$F$423,"~","~~"),"*","~*"),"?","~?"))+COUNTIF('FICHA'!$Z$413:$Z$423,SUBSTITUTE(SUBSTITUTE(SUBSTITUTE('FICHA'!$F$423,"~","~~"),"*","~*"),"?","~?")))=1),N('FICHA'!$D$423),0)</f>
        <v/>
      </c>
      <c r="BL12">
        <f>IF(AND('FICHA'!$F$423&lt;&gt;"",COUNTIF('DADOS_PROGRESSAO'!$AV$2:$AV$11,SUBSTITUTE(SUBSTITUTE(SUBSTITUTE('FICHA'!$F$423,"~","~~"),"*","~*"),"?","~?"))=1,(COUNTIF('FICHA'!$F$413:$F$424,SUBSTITUTE(SUBSTITUTE(SUBSTITUTE('FICHA'!$F$423,"~","~~"),"*","~*"),"?","~?"))+COUNTIF('FICHA'!$Z$413:$Z$423,SUBSTITUTE(SUBSTITUTE(SUBSTITUTE('FICHA'!$F$423,"~","~~"),"*","~*"),"?","~?")))=1),N('FICHA'!$E$423),0)</f>
        <v/>
      </c>
    </row>
    <row r="13">
      <c r="A13" t="n">
        <v>12</v>
      </c>
      <c r="B13">
        <f>IF(ISBLANK('CONFIGURAÇÃO'!$J$869),"",'CONFIGURAÇÃO'!$J$869)</f>
        <v/>
      </c>
      <c r="C13">
        <f>IF(ISBLANK('CONFIGURAÇÃO'!$J$871),"",'CONFIGURAÇÃO'!$J$871)</f>
        <v/>
      </c>
      <c r="D13">
        <f>IF(ISBLANK('CONFIGURAÇÃO'!$M$872),"",'CONFIGURAÇÃO'!$M$872)</f>
        <v/>
      </c>
      <c r="E13">
        <f>IF(ISBLANK('CONFIGURAÇÃO'!$N$869),"",'CONFIGURAÇÃO'!$N$869)</f>
        <v/>
      </c>
      <c r="F13">
        <f>IF(ISBLANK('CONFIGURAÇÃO'!$J$874),"",'CONFIGURAÇÃO'!$J$874)</f>
        <v/>
      </c>
      <c r="G13">
        <f>IF(AND(C13="",D13="",F13="",E13=FALSE,OR(B13="",B13="Ofício")),"",TEXTJOIN(" · ",TRUE,IF(B13&lt;&gt;"Ofício","Tipo incompatível com o cadastro",""),IF(OR(C13="",TRIM(C13)&lt;&gt;C13),"Preencha NOME sem espaços nas pontas",""),IF(AND(C13&lt;&gt;"",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ADDRESS(ROW('FICHA'!$F$424),COLUMN('FICHA'!$F$424),4)</f>
        <v/>
      </c>
      <c r="BE13" t="inlineStr">
        <is>
          <t>Caminho</t>
        </is>
      </c>
      <c r="BF13" t="n">
        <v>12</v>
      </c>
      <c r="BG13">
        <f>""</f>
        <v/>
      </c>
      <c r="BH13">
        <f>""</f>
        <v/>
      </c>
      <c r="BK13">
        <f>IF(AND('FICHA'!$F$424&lt;&gt;"",COUNTIF('DADOS_PROGRESSAO'!$AV$2:$AV$11,SUBSTITUTE(SUBSTITUTE(SUBSTITUTE('FICHA'!$F$424,"~","~~"),"*","~*"),"?","~?"))=1,(COUNTIF('FICHA'!$F$413:$F$424,SUBSTITUTE(SUBSTITUTE(SUBSTITUTE('FICHA'!$F$424,"~","~~"),"*","~*"),"?","~?"))+COUNTIF('FICHA'!$Z$413:$Z$423,SUBSTITUTE(SUBSTITUTE(SUBSTITUTE('FICHA'!$F$424,"~","~~"),"*","~*"),"?","~?")))=1),N('FICHA'!$D$424),0)</f>
        <v/>
      </c>
      <c r="BL13">
        <f>IF(AND('FICHA'!$F$424&lt;&gt;"",COUNTIF('DADOS_PROGRESSAO'!$AV$2:$AV$11,SUBSTITUTE(SUBSTITUTE(SUBSTITUTE('FICHA'!$F$424,"~","~~"),"*","~*"),"?","~?"))=1,(COUNTIF('FICHA'!$F$413:$F$424,SUBSTITUTE(SUBSTITUTE(SUBSTITUTE('FICHA'!$F$424,"~","~~"),"*","~*"),"?","~?"))+COUNTIF('FICHA'!$Z$413:$Z$423,SUBSTITUTE(SUBSTITUTE(SUBSTITUTE('FICHA'!$F$424,"~","~~"),"*","~*"),"?","~?")))=1),N('FICHA'!$E$424),0)</f>
        <v/>
      </c>
    </row>
    <row r="14">
      <c r="A14" t="n">
        <v>13</v>
      </c>
      <c r="B14">
        <f>IF(ISBLANK('CONFIGURAÇÃO'!$B$883),"",'CONFIGURAÇÃO'!$B$883)</f>
        <v/>
      </c>
      <c r="C14">
        <f>IF(ISBLANK('CONFIGURAÇÃO'!$B$885),"",'CONFIGURAÇÃO'!$B$885)</f>
        <v/>
      </c>
      <c r="D14">
        <f>IF(ISBLANK('CONFIGURAÇÃO'!$E$886),"",'CONFIGURAÇÃO'!$E$886)</f>
        <v/>
      </c>
      <c r="E14">
        <f>IF(ISBLANK('CONFIGURAÇÃO'!$F$883),"",'CONFIGURAÇÃO'!$F$883)</f>
        <v/>
      </c>
      <c r="F14">
        <f>IF(ISBLANK('CONFIGURAÇÃO'!$B$888),"",'CONFIGURAÇÃO'!$B$888)</f>
        <v/>
      </c>
      <c r="G14">
        <f>IF(AND(C14="",D14="",F14="",E14=FALSE,OR(B14="",B14="Ofício")),"",TEXTJOIN(" · ",TRUE,IF(B14&lt;&gt;"Ofício","Tipo incompatível com o cadastro",""),IF(OR(C14="",TRIM(C14)&lt;&gt;C14),"Preencha NOME sem espaços nas pontas",""),IF(AND(C14&lt;&gt;"",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ADDRESS(ROW('FICHA'!$Z$413),COLUMN('FICHA'!$Z$413),4)</f>
        <v/>
      </c>
      <c r="BE14" t="inlineStr">
        <is>
          <t>Caminho</t>
        </is>
      </c>
      <c r="BF14" t="n">
        <v>13</v>
      </c>
      <c r="BG14">
        <f>""</f>
        <v/>
      </c>
      <c r="BH14">
        <f>""</f>
        <v/>
      </c>
      <c r="BK14">
        <f>IF(AND('FICHA'!$Z$413&lt;&gt;"",COUNTIF('DADOS_PROGRESSAO'!$AV$2:$AV$11,SUBSTITUTE(SUBSTITUTE(SUBSTITUTE('FICHA'!$Z$413,"~","~~"),"*","~*"),"?","~?"))=1,(COUNTIF('FICHA'!$F$413:$F$424,SUBSTITUTE(SUBSTITUTE(SUBSTITUTE('FICHA'!$Z$413,"~","~~"),"*","~*"),"?","~?"))+COUNTIF('FICHA'!$Z$413:$Z$423,SUBSTITUTE(SUBSTITUTE(SUBSTITUTE('FICHA'!$Z$413,"~","~~"),"*","~*"),"?","~?")))=1),N('FICHA'!$X$413),0)</f>
        <v/>
      </c>
      <c r="BL14">
        <f>IF(AND('FICHA'!$Z$413&lt;&gt;"",COUNTIF('DADOS_PROGRESSAO'!$AV$2:$AV$11,SUBSTITUTE(SUBSTITUTE(SUBSTITUTE('FICHA'!$Z$413,"~","~~"),"*","~*"),"?","~?"))=1,(COUNTIF('FICHA'!$F$413:$F$424,SUBSTITUTE(SUBSTITUTE(SUBSTITUTE('FICHA'!$Z$413,"~","~~"),"*","~*"),"?","~?"))+COUNTIF('FICHA'!$Z$413:$Z$423,SUBSTITUTE(SUBSTITUTE(SUBSTITUTE('FICHA'!$Z$413,"~","~~"),"*","~*"),"?","~?")))=1),N('FICHA'!$Y$413),0)</f>
        <v/>
      </c>
    </row>
    <row r="15">
      <c r="A15" t="n">
        <v>14</v>
      </c>
      <c r="B15">
        <f>IF(ISBLANK('CONFIGURAÇÃO'!$J$883),"",'CONFIGURAÇÃO'!$J$883)</f>
        <v/>
      </c>
      <c r="C15">
        <f>IF(ISBLANK('CONFIGURAÇÃO'!$J$885),"",'CONFIGURAÇÃO'!$J$885)</f>
        <v/>
      </c>
      <c r="D15">
        <f>IF(ISBLANK('CONFIGURAÇÃO'!$M$886),"",'CONFIGURAÇÃO'!$M$886)</f>
        <v/>
      </c>
      <c r="E15">
        <f>IF(ISBLANK('CONFIGURAÇÃO'!$N$883),"",'CONFIGURAÇÃO'!$N$883)</f>
        <v/>
      </c>
      <c r="F15">
        <f>IF(ISBLANK('CONFIGURAÇÃO'!$J$888),"",'CONFIGURAÇÃO'!$J$888)</f>
        <v/>
      </c>
      <c r="G15">
        <f>IF(AND(C15="",D15="",F15="",E15=FALSE,OR(B15="",B15="Ofício")),"",TEXTJOIN(" · ",TRUE,IF(B15&lt;&gt;"Ofício","Tipo incompatível com o cadastro",""),IF(OR(C15="",TRIM(C15)&lt;&gt;C15),"Preencha NOME sem espaços nas pontas",""),IF(AND(C15&lt;&gt;"",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ADDRESS(ROW('FICHA'!$Z$414),COLUMN('FICHA'!$Z$414),4)</f>
        <v/>
      </c>
      <c r="BE15" t="inlineStr">
        <is>
          <t>Caminho</t>
        </is>
      </c>
      <c r="BF15" t="n">
        <v>14</v>
      </c>
      <c r="BG15">
        <f>""</f>
        <v/>
      </c>
      <c r="BH15">
        <f>""</f>
        <v/>
      </c>
      <c r="BK15">
        <f>IF(AND('FICHA'!$Z$414&lt;&gt;"",COUNTIF('DADOS_PROGRESSAO'!$AV$2:$AV$11,SUBSTITUTE(SUBSTITUTE(SUBSTITUTE('FICHA'!$Z$414,"~","~~"),"*","~*"),"?","~?"))=1,(COUNTIF('FICHA'!$F$413:$F$424,SUBSTITUTE(SUBSTITUTE(SUBSTITUTE('FICHA'!$Z$414,"~","~~"),"*","~*"),"?","~?"))+COUNTIF('FICHA'!$Z$413:$Z$423,SUBSTITUTE(SUBSTITUTE(SUBSTITUTE('FICHA'!$Z$414,"~","~~"),"*","~*"),"?","~?")))=1),N('FICHA'!$X$414),0)</f>
        <v/>
      </c>
      <c r="BL15">
        <f>IF(AND('FICHA'!$Z$414&lt;&gt;"",COUNTIF('DADOS_PROGRESSAO'!$AV$2:$AV$11,SUBSTITUTE(SUBSTITUTE(SUBSTITUTE('FICHA'!$Z$414,"~","~~"),"*","~*"),"?","~?"))=1,(COUNTIF('FICHA'!$F$413:$F$424,SUBSTITUTE(SUBSTITUTE(SUBSTITUTE('FICHA'!$Z$414,"~","~~"),"*","~*"),"?","~?"))+COUNTIF('FICHA'!$Z$413:$Z$423,SUBSTITUTE(SUBSTITUTE(SUBSTITUTE('FICHA'!$Z$414,"~","~~"),"*","~*"),"?","~?")))=1),N('FICHA'!$Y$414),0)</f>
        <v/>
      </c>
    </row>
    <row r="16">
      <c r="A16" t="n">
        <v>15</v>
      </c>
      <c r="B16">
        <f>IF(ISBLANK('CONFIGURAÇÃO'!$B$897),"",'CONFIGURAÇÃO'!$B$897)</f>
        <v/>
      </c>
      <c r="C16">
        <f>IF(ISBLANK('CONFIGURAÇÃO'!$B$899),"",'CONFIGURAÇÃO'!$B$899)</f>
        <v/>
      </c>
      <c r="D16">
        <f>IF(ISBLANK('CONFIGURAÇÃO'!$E$900),"",'CONFIGURAÇÃO'!$E$900)</f>
        <v/>
      </c>
      <c r="E16">
        <f>IF(ISBLANK('CONFIGURAÇÃO'!$F$897),"",'CONFIGURAÇÃO'!$F$897)</f>
        <v/>
      </c>
      <c r="F16">
        <f>IF(ISBLANK('CONFIGURAÇÃO'!$B$902),"",'CONFIGURAÇÃO'!$B$902)</f>
        <v/>
      </c>
      <c r="G16">
        <f>IF(AND(C16="",D16="",F16="",E16=FALSE,OR(B16="",B16="Ofício")),"",TEXTJOIN(" · ",TRUE,IF(B16&lt;&gt;"Ofício","Tipo incompatível com o cadastro",""),IF(OR(C16="",TRIM(C16)&lt;&gt;C16),"Preencha NOME sem espaços nas pontas",""),IF(AND(C16&lt;&gt;"",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ADDRESS(ROW('FICHA'!$Z$415),COLUMN('FICHA'!$Z$415),4)</f>
        <v/>
      </c>
      <c r="BE16" t="inlineStr">
        <is>
          <t>Caminho</t>
        </is>
      </c>
      <c r="BF16" t="n">
        <v>15</v>
      </c>
      <c r="BG16">
        <f>IF(AND($K$7=1,'CONFIGURAÇÃO'!$C$784&lt;&gt;""),'CONFIGURAÇÃO'!$C$784,"")</f>
        <v/>
      </c>
      <c r="BH16">
        <f>IF(OR(BG16="",'CONFIGURAÇÃO'!$B$785=""),"",'CONFIGURAÇÃO'!$B$785)</f>
        <v/>
      </c>
      <c r="BK16">
        <f>IF(AND('FICHA'!$Z$415&lt;&gt;"",COUNTIF('DADOS_PROGRESSAO'!$AV$2:$AV$11,SUBSTITUTE(SUBSTITUTE(SUBSTITUTE('FICHA'!$Z$415,"~","~~"),"*","~*"),"?","~?"))=1,(COUNTIF('FICHA'!$F$413:$F$424,SUBSTITUTE(SUBSTITUTE(SUBSTITUTE('FICHA'!$Z$415,"~","~~"),"*","~*"),"?","~?"))+COUNTIF('FICHA'!$Z$413:$Z$423,SUBSTITUTE(SUBSTITUTE(SUBSTITUTE('FICHA'!$Z$415,"~","~~"),"*","~*"),"?","~?")))=1),N('FICHA'!$X$415),0)</f>
        <v/>
      </c>
      <c r="BL16">
        <f>IF(AND('FICHA'!$Z$415&lt;&gt;"",COUNTIF('DADOS_PROGRESSAO'!$AV$2:$AV$11,SUBSTITUTE(SUBSTITUTE(SUBSTITUTE('FICHA'!$Z$415,"~","~~"),"*","~*"),"?","~?"))=1,(COUNTIF('FICHA'!$F$413:$F$424,SUBSTITUTE(SUBSTITUTE(SUBSTITUTE('FICHA'!$Z$415,"~","~~"),"*","~*"),"?","~?"))+COUNTIF('FICHA'!$Z$413:$Z$423,SUBSTITUTE(SUBSTITUTE(SUBSTITUTE('FICHA'!$Z$415,"~","~~"),"*","~*"),"?","~?")))=1),N('FICHA'!$Y$415),0)</f>
        <v/>
      </c>
    </row>
    <row r="17">
      <c r="A17" t="n">
        <v>16</v>
      </c>
      <c r="B17">
        <f>IF(ISBLANK('CONFIGURAÇÃO'!$J$897),"",'CONFIGURAÇÃO'!$J$897)</f>
        <v/>
      </c>
      <c r="C17">
        <f>IF(ISBLANK('CONFIGURAÇÃO'!$J$899),"",'CONFIGURAÇÃO'!$J$899)</f>
        <v/>
      </c>
      <c r="D17">
        <f>IF(ISBLANK('CONFIGURAÇÃO'!$M$900),"",'CONFIGURAÇÃO'!$M$900)</f>
        <v/>
      </c>
      <c r="E17">
        <f>IF(ISBLANK('CONFIGURAÇÃO'!$N$897),"",'CONFIGURAÇÃO'!$N$897)</f>
        <v/>
      </c>
      <c r="F17">
        <f>IF(ISBLANK('CONFIGURAÇÃO'!$J$902),"",'CONFIGURAÇÃO'!$J$902)</f>
        <v/>
      </c>
      <c r="G17">
        <f>IF(AND(C17="",D17="",F17="",E17=FALSE,OR(B17="",B17="Ofício")),"",TEXTJOIN(" · ",TRUE,IF(B17&lt;&gt;"Ofício","Tipo incompatível com o cadastro",""),IF(OR(C17="",TRIM(C17)&lt;&gt;C17),"Preencha NOME sem espaços nas pontas",""),IF(AND(C17&lt;&gt;"",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ADDRESS(ROW('FICHA'!$Z$416),COLUMN('FICHA'!$Z$416),4)</f>
        <v/>
      </c>
      <c r="BE17" t="inlineStr">
        <is>
          <t>Caminho</t>
        </is>
      </c>
      <c r="BF17" t="n">
        <v>16</v>
      </c>
      <c r="BG17">
        <f>""</f>
        <v/>
      </c>
      <c r="BH17">
        <f>""</f>
        <v/>
      </c>
      <c r="BK17">
        <f>IF(AND('FICHA'!$Z$416&lt;&gt;"",COUNTIF('DADOS_PROGRESSAO'!$AV$2:$AV$11,SUBSTITUTE(SUBSTITUTE(SUBSTITUTE('FICHA'!$Z$416,"~","~~"),"*","~*"),"?","~?"))=1,(COUNTIF('FICHA'!$F$413:$F$424,SUBSTITUTE(SUBSTITUTE(SUBSTITUTE('FICHA'!$Z$416,"~","~~"),"*","~*"),"?","~?"))+COUNTIF('FICHA'!$Z$413:$Z$423,SUBSTITUTE(SUBSTITUTE(SUBSTITUTE('FICHA'!$Z$416,"~","~~"),"*","~*"),"?","~?")))=1),N('FICHA'!$X$416),0)</f>
        <v/>
      </c>
      <c r="BL17">
        <f>IF(AND('FICHA'!$Z$416&lt;&gt;"",COUNTIF('DADOS_PROGRESSAO'!$AV$2:$AV$11,SUBSTITUTE(SUBSTITUTE(SUBSTITUTE('FICHA'!$Z$416,"~","~~"),"*","~*"),"?","~?"))=1,(COUNTIF('FICHA'!$F$413:$F$424,SUBSTITUTE(SUBSTITUTE(SUBSTITUTE('FICHA'!$Z$416,"~","~~"),"*","~*"),"?","~?"))+COUNTIF('FICHA'!$Z$413:$Z$423,SUBSTITUTE(SUBSTITUTE(SUBSTITUTE('FICHA'!$Z$416,"~","~~"),"*","~*"),"?","~?")))=1),N('FICHA'!$Y$416),0)</f>
        <v/>
      </c>
    </row>
    <row r="18">
      <c r="A18" t="n">
        <v>17</v>
      </c>
      <c r="B18">
        <f>IF(ISBLANK('CONFIGURAÇÃO'!$B$911),"",'CONFIGURAÇÃO'!$B$911)</f>
        <v/>
      </c>
      <c r="C18">
        <f>IF(ISBLANK('CONFIGURAÇÃO'!$B$913),"",'CONFIGURAÇÃO'!$B$913)</f>
        <v/>
      </c>
      <c r="D18">
        <f>IF(ISBLANK('CONFIGURAÇÃO'!$E$914),"",'CONFIGURAÇÃO'!$E$914)</f>
        <v/>
      </c>
      <c r="E18">
        <f>IF(ISBLANK('CONFIGURAÇÃO'!$F$911),"",'CONFIGURAÇÃO'!$F$911)</f>
        <v/>
      </c>
      <c r="F18">
        <f>IF(ISBLANK('CONFIGURAÇÃO'!$B$916),"",'CONFIGURAÇÃO'!$B$916)</f>
        <v/>
      </c>
      <c r="G18">
        <f>IF(AND(C18="",D18="",F18="",E18=FALSE,OR(B18="",B18="Ofício")),"",TEXTJOIN(" · ",TRUE,IF(B18&lt;&gt;"Ofício","Tipo incompatível com o cadastro",""),IF(OR(C18="",TRIM(C18)&lt;&gt;C18),"Preencha NOME sem espaços nas pontas",""),IF(AND(C18&lt;&gt;"",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$11,SUBSTITUTE(SUBSTITUTE(SUBSTITUTE('FICHA'!$Z$417,"~","~~"),"*","~*"),"?","~?"))=1,(COUNTIF('FICHA'!$F$413:$F$424,SUBSTITUTE(SUBSTITUTE(SUBSTITUTE('FICHA'!$Z$417,"~","~~"),"*","~*"),"?","~?"))+COUNTIF('FICHA'!$Z$413:$Z$423,SUBSTITUTE(SUBSTITUTE(SUBSTITUTE('FICHA'!$Z$417,"~","~~"),"*","~*"),"?","~?")))=1),N('FICHA'!$X$417),0)</f>
        <v/>
      </c>
      <c r="BL18">
        <f>IF(AND('FICHA'!$Z$417&lt;&gt;"",COUNTIF('DADOS_PROGRESSAO'!$AV$2:$AV$11,SUBSTITUTE(SUBSTITUTE(SUBSTITUTE('FICHA'!$Z$417,"~","~~"),"*","~*"),"?","~?"))=1,(COUNTIF('FICHA'!$F$413:$F$424,SUBSTITUTE(SUBSTITUTE(SUBSTITUTE('FICHA'!$Z$417,"~","~~"),"*","~*"),"?","~?"))+COUNTIF('FICHA'!$Z$413:$Z$423,SUBSTITUTE(SUBSTITUTE(SUBSTITUTE('FICHA'!$Z$417,"~","~~"),"*","~*"),"?","~?")))=1),N('FICHA'!$Y$417),0)</f>
        <v/>
      </c>
    </row>
    <row r="19">
      <c r="A19" t="n">
        <v>18</v>
      </c>
      <c r="B19">
        <f>IF(ISBLANK('CONFIGURAÇÃO'!$J$911),"",'CONFIGURAÇÃO'!$J$911)</f>
        <v/>
      </c>
      <c r="C19">
        <f>IF(ISBLANK('CONFIGURAÇÃO'!$J$913),"",'CONFIGURAÇÃO'!$J$913)</f>
        <v/>
      </c>
      <c r="D19">
        <f>IF(ISBLANK('CONFIGURAÇÃO'!$M$914),"",'CONFIGURAÇÃO'!$M$914)</f>
        <v/>
      </c>
      <c r="E19">
        <f>IF(ISBLANK('CONFIGURAÇÃO'!$N$911),"",'CONFIGURAÇÃO'!$N$911)</f>
        <v/>
      </c>
      <c r="F19">
        <f>IF(ISBLANK('CONFIGURAÇÃO'!$J$916),"",'CONFIGURAÇÃO'!$J$916)</f>
        <v/>
      </c>
      <c r="G19">
        <f>IF(AND(C19="",D19="",F19="",E19=FALSE,OR(B19="",B19="Ofício")),"",TEXTJOIN(" · ",TRUE,IF(B19&lt;&gt;"Ofício","Tipo incompatível com o cadastro",""),IF(OR(C19="",TRIM(C19)&lt;&gt;C19),"Preencha NOME sem espaços nas pontas",""),IF(AND(C19&lt;&gt;"",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ADDRESS(ROW('FICHA'!$Z$418),COLUMN('FICHA'!$Z$418),4)</f>
        <v/>
      </c>
      <c r="BE19" t="inlineStr">
        <is>
          <t>Caminho</t>
        </is>
      </c>
      <c r="BF19" t="n">
        <v>18</v>
      </c>
      <c r="BG19">
        <f>""</f>
        <v/>
      </c>
      <c r="BH19">
        <f>""</f>
        <v/>
      </c>
      <c r="BK19">
        <f>IF(AND('FICHA'!$Z$418&lt;&gt;"",COUNTIF('DADOS_PROGRESSAO'!$AV$2:$AV$11,SUBSTITUTE(SUBSTITUTE(SUBSTITUTE('FICHA'!$Z$418,"~","~~"),"*","~*"),"?","~?"))=1,(COUNTIF('FICHA'!$F$413:$F$424,SUBSTITUTE(SUBSTITUTE(SUBSTITUTE('FICHA'!$Z$418,"~","~~"),"*","~*"),"?","~?"))+COUNTIF('FICHA'!$Z$413:$Z$423,SUBSTITUTE(SUBSTITUTE(SUBSTITUTE('FICHA'!$Z$418,"~","~~"),"*","~*"),"?","~?")))=1),N('FICHA'!$X$418),0)</f>
        <v/>
      </c>
      <c r="BL19">
        <f>IF(AND('FICHA'!$Z$418&lt;&gt;"",COUNTIF('DADOS_PROGRESSAO'!$AV$2:$AV$11,SUBSTITUTE(SUBSTITUTE(SUBSTITUTE('FICHA'!$Z$418,"~","~~"),"*","~*"),"?","~?"))=1,(COUNTIF('FICHA'!$F$413:$F$424,SUBSTITUTE(SUBSTITUTE(SUBSTITUTE('FICHA'!$Z$418,"~","~~"),"*","~*"),"?","~?"))+COUNTIF('FICHA'!$Z$413:$Z$423,SUBSTITUTE(SUBSTITUTE(SUBSTITUTE('FICHA'!$Z$418,"~","~~"),"*","~*"),"?","~?")))=1),N('FICHA'!$Y$418),0)</f>
        <v/>
      </c>
    </row>
    <row r="20">
      <c r="A20" t="n">
        <v>19</v>
      </c>
      <c r="B20">
        <f>IF(ISBLANK('CONFIGURAÇÃO'!$B$925),"",'CONFIGURAÇÃO'!$B$925)</f>
        <v/>
      </c>
      <c r="C20">
        <f>IF(ISBLANK('CONFIGURAÇÃO'!$B$927),"",'CONFIGURAÇÃO'!$B$927)</f>
        <v/>
      </c>
      <c r="D20">
        <f>IF(ISBLANK('CONFIGURAÇÃO'!$E$928),"",'CONFIGURAÇÃO'!$E$928)</f>
        <v/>
      </c>
      <c r="E20">
        <f>IF(ISBLANK('CONFIGURAÇÃO'!$F$925),"",'CONFIGURAÇÃO'!$F$925)</f>
        <v/>
      </c>
      <c r="F20">
        <f>IF(ISBLANK('CONFIGURAÇÃO'!$B$930),"",'CONFIGURAÇÃO'!$B$930)</f>
        <v/>
      </c>
      <c r="G20">
        <f>IF(AND(C20="",D20="",F20="",E20=FALSE,OR(B20="",B20="Ofício")),"",TEXTJOIN(" · ",TRUE,IF(B20&lt;&gt;"Ofício","Tipo incompatível com o cadastro",""),IF(OR(C20="",TRIM(C20)&lt;&gt;C20),"Preencha NOME sem espaços nas pontas",""),IF(AND(C20&lt;&gt;"",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ADDRESS(ROW('FICHA'!$Z$419),COLUMN('FICHA'!$Z$419),4)</f>
        <v/>
      </c>
      <c r="BE20" t="inlineStr">
        <is>
          <t>Caminho</t>
        </is>
      </c>
      <c r="BF20" t="n">
        <v>19</v>
      </c>
      <c r="BG20">
        <f>""</f>
        <v/>
      </c>
      <c r="BH20">
        <f>""</f>
        <v/>
      </c>
      <c r="BK20">
        <f>IF(AND('FICHA'!$Z$419&lt;&gt;"",COUNTIF('DADOS_PROGRESSAO'!$AV$2:$AV$11,SUBSTITUTE(SUBSTITUTE(SUBSTITUTE('FICHA'!$Z$419,"~","~~"),"*","~*"),"?","~?"))=1,(COUNTIF('FICHA'!$F$413:$F$424,SUBSTITUTE(SUBSTITUTE(SUBSTITUTE('FICHA'!$Z$419,"~","~~"),"*","~*"),"?","~?"))+COUNTIF('FICHA'!$Z$413:$Z$423,SUBSTITUTE(SUBSTITUTE(SUBSTITUTE('FICHA'!$Z$419,"~","~~"),"*","~*"),"?","~?")))=1),N('FICHA'!$X$419),0)</f>
        <v/>
      </c>
      <c r="BL20">
        <f>IF(AND('FICHA'!$Z$419&lt;&gt;"",COUNTIF('DADOS_PROGRESSAO'!$AV$2:$AV$11,SUBSTITUTE(SUBSTITUTE(SUBSTITUTE('FICHA'!$Z$419,"~","~~"),"*","~*"),"?","~?"))=1,(COUNTIF('FICHA'!$F$413:$F$424,SUBSTITUTE(SUBSTITUTE(SUBSTITUTE('FICHA'!$Z$419,"~","~~"),"*","~*"),"?","~?"))+COUNTIF('FICHA'!$Z$413:$Z$423,SUBSTITUTE(SUBSTITUTE(SUBSTITUTE('FICHA'!$Z$419,"~","~~"),"*","~*"),"?","~?")))=1),N('FICHA'!$Y$419),0)</f>
        <v/>
      </c>
    </row>
    <row r="21">
      <c r="A21" t="n">
        <v>20</v>
      </c>
      <c r="B21">
        <f>IF(ISBLANK('CONFIGURAÇÃO'!$J$925),"",'CONFIGURAÇÃO'!$J$925)</f>
        <v/>
      </c>
      <c r="C21">
        <f>IF(ISBLANK('CONFIGURAÇÃO'!$J$927),"",'CONFIGURAÇÃO'!$J$927)</f>
        <v/>
      </c>
      <c r="D21">
        <f>IF(ISBLANK('CONFIGURAÇÃO'!$M$928),"",'CONFIGURAÇÃO'!$M$928)</f>
        <v/>
      </c>
      <c r="E21">
        <f>IF(ISBLANK('CONFIGURAÇÃO'!$N$925),"",'CONFIGURAÇÃO'!$N$925)</f>
        <v/>
      </c>
      <c r="F21">
        <f>IF(ISBLANK('CONFIGURAÇÃO'!$J$930),"",'CONFIGURAÇÃO'!$J$930)</f>
        <v/>
      </c>
      <c r="G21">
        <f>IF(AND(C21="",D21="",F21="",E21=FALSE,OR(B21="",B21="Ofício")),"",TEXTJOIN(" · ",TRUE,IF(B21&lt;&gt;"Ofício","Tipo incompatível com o cadastro",""),IF(OR(C21="",TRIM(C21)&lt;&gt;C21),"Preencha NOME sem espaços nas pontas",""),IF(AND(C21&lt;&gt;"",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ADDRESS(ROW('FICHA'!$Z$420),COLUMN('FICHA'!$Z$420),4)</f>
        <v/>
      </c>
      <c r="BE21" t="inlineStr">
        <is>
          <t>Caminho</t>
        </is>
      </c>
      <c r="BF21" t="n">
        <v>20</v>
      </c>
      <c r="BG21">
        <f>""</f>
        <v/>
      </c>
      <c r="BH21">
        <f>""</f>
        <v/>
      </c>
      <c r="BK21">
        <f>IF(AND('FICHA'!$Z$420&lt;&gt;"",COUNTIF('DADOS_PROGRESSAO'!$AV$2:$AV$11,SUBSTITUTE(SUBSTITUTE(SUBSTITUTE('FICHA'!$Z$420,"~","~~"),"*","~*"),"?","~?"))=1,(COUNTIF('FICHA'!$F$413:$F$424,SUBSTITUTE(SUBSTITUTE(SUBSTITUTE('FICHA'!$Z$420,"~","~~"),"*","~*"),"?","~?"))+COUNTIF('FICHA'!$Z$413:$Z$423,SUBSTITUTE(SUBSTITUTE(SUBSTITUTE('FICHA'!$Z$420,"~","~~"),"*","~*"),"?","~?")))=1),N('FICHA'!$X$420),0)</f>
        <v/>
      </c>
      <c r="BL21">
        <f>IF(AND('FICHA'!$Z$420&lt;&gt;"",COUNTIF('DADOS_PROGRESSAO'!$AV$2:$AV$11,SUBSTITUTE(SUBSTITUTE(SUBSTITUTE('FICHA'!$Z$420,"~","~~"),"*","~*"),"?","~?"))=1,(COUNTIF('FICHA'!$F$413:$F$424,SUBSTITUTE(SUBSTITUTE(SUBSTITUTE('FICHA'!$Z$420,"~","~~"),"*","~*"),"?","~?"))+COUNTIF('FICHA'!$Z$413:$Z$423,SUBSTITUTE(SUBSTITUTE(SUBSTITUTE('FICHA'!$Z$420,"~","~~"),"*","~*"),"?","~?")))=1),N('FICHA'!$Y$420),0)</f>
        <v/>
      </c>
    </row>
    <row r="22">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IF(AND($B21="Ofício",$C21&lt;&gt;"",$G21=""),$C21,"")</f>
        <v/>
      </c>
      <c r="AK22">
        <f>IF(AJ22="","",$D21)</f>
        <v/>
      </c>
      <c r="AU22" t="inlineStr">
        <is>
          <t>Malabarista</t>
        </is>
      </c>
      <c r="AY22" t="inlineStr">
        <is>
          <t>Intimidação</t>
        </is>
      </c>
      <c r="BD22">
        <f>ADDRESS(ROW('FICHA'!$Z$421),COLUMN('FICHA'!$Z$421),4)</f>
        <v/>
      </c>
      <c r="BE22" t="inlineStr">
        <is>
          <t>Caminho</t>
        </is>
      </c>
      <c r="BF22" t="n">
        <v>21</v>
      </c>
      <c r="BG22">
        <f>""</f>
        <v/>
      </c>
      <c r="BH22">
        <f>""</f>
        <v/>
      </c>
      <c r="BK22">
        <f>IF(AND('FICHA'!$Z$421&lt;&gt;"",COUNTIF('DADOS_PROGRESSAO'!$AV$2:$AV$11,SUBSTITUTE(SUBSTITUTE(SUBSTITUTE('FICHA'!$Z$421,"~","~~"),"*","~*"),"?","~?"))=1,(COUNTIF('FICHA'!$F$413:$F$424,SUBSTITUTE(SUBSTITUTE(SUBSTITUTE('FICHA'!$Z$421,"~","~~"),"*","~*"),"?","~?"))+COUNTIF('FICHA'!$Z$413:$Z$423,SUBSTITUTE(SUBSTITUTE(SUBSTITUTE('FICHA'!$Z$421,"~","~~"),"*","~*"),"?","~?")))=1),N('FICHA'!$X$421),0)</f>
        <v/>
      </c>
      <c r="BL22">
        <f>IF(AND('FICHA'!$Z$421&lt;&gt;"",COUNTIF('DADOS_PROGRESSAO'!$AV$2:$AV$11,SUBSTITUTE(SUBSTITUTE(SUBSTITUTE('FICHA'!$Z$421,"~","~~"),"*","~*"),"?","~?"))=1,(COUNTIF('FICHA'!$F$413:$F$424,SUBSTITUTE(SUBSTITUTE(SUBSTITUTE('FICHA'!$Z$421,"~","~~"),"*","~*"),"?","~?"))+COUNTIF('FICHA'!$Z$413:$Z$423,SUBSTITUTE(SUBSTITUTE(SUBSTITUTE('FICHA'!$Z$421,"~","~~"),"*","~*"),"?","~?")))=1),N('FICHA'!$Y$421),0)</f>
        <v/>
      </c>
    </row>
    <row r="23">
      <c r="AG23" t="inlineStr">
        <is>
          <t>Atuação</t>
        </is>
      </c>
      <c r="AH23" t="inlineStr">
        <is>
          <t>Essência</t>
        </is>
      </c>
      <c r="AJ23" t="inlineStr">
        <is>
          <t>—</t>
        </is>
      </c>
      <c r="AY23" t="inlineStr">
        <is>
          <t>Atuação</t>
        </is>
      </c>
      <c r="BD23">
        <f>ADDRESS(ROW('FICHA'!$Z$422),COLUMN('FICHA'!$Z$422),4)</f>
        <v/>
      </c>
      <c r="BE23" t="inlineStr">
        <is>
          <t>Caminho</t>
        </is>
      </c>
      <c r="BF23" t="n">
        <v>22</v>
      </c>
      <c r="BG23">
        <f>""</f>
        <v/>
      </c>
      <c r="BH23">
        <f>""</f>
        <v/>
      </c>
      <c r="BK23">
        <f>IF(AND('FICHA'!$Z$422&lt;&gt;"",COUNTIF('DADOS_PROGRESSAO'!$AV$2:$AV$11,SUBSTITUTE(SUBSTITUTE(SUBSTITUTE('FICHA'!$Z$422,"~","~~"),"*","~*"),"?","~?"))=1,(COUNTIF('FICHA'!$F$413:$F$424,SUBSTITUTE(SUBSTITUTE(SUBSTITUTE('FICHA'!$Z$422,"~","~~"),"*","~*"),"?","~?"))+COUNTIF('FICHA'!$Z$413:$Z$423,SUBSTITUTE(SUBSTITUTE(SUBSTITUTE('FICHA'!$Z$422,"~","~~"),"*","~*"),"?","~?")))=1),N('FICHA'!$X$422),0)</f>
        <v/>
      </c>
      <c r="BL23">
        <f>IF(AND('FICHA'!$Z$422&lt;&gt;"",COUNTIF('DADOS_PROGRESSAO'!$AV$2:$AV$11,SUBSTITUTE(SUBSTITUTE(SUBSTITUTE('FICHA'!$Z$422,"~","~~"),"*","~*"),"?","~?"))=1,(COUNTIF('FICHA'!$F$413:$F$424,SUBSTITUTE(SUBSTITUTE(SUBSTITUTE('FICHA'!$Z$422,"~","~~"),"*","~*"),"?","~?"))+COUNTIF('FICHA'!$Z$413:$Z$423,SUBSTITUTE(SUBSTITUTE(SUBSTITUTE('FICHA'!$Z$422,"~","~~"),"*","~*"),"?","~?")))=1),N('FICHA'!$Y$422),0)</f>
        <v/>
      </c>
    </row>
    <row r="24">
      <c r="AG24" t="inlineStr">
        <is>
          <t>Provocar</t>
        </is>
      </c>
      <c r="AH24" t="inlineStr">
        <is>
          <t>Essência</t>
        </is>
      </c>
      <c r="AY24" t="inlineStr">
        <is>
          <t>Provocar</t>
        </is>
      </c>
      <c r="BD24">
        <f>ADDRESS(ROW('FICHA'!$Z$423),COLUMN('FICHA'!$Z$423),4)</f>
        <v/>
      </c>
      <c r="BE24" t="inlineStr">
        <is>
          <t>Caminho</t>
        </is>
      </c>
      <c r="BF24" t="n">
        <v>23</v>
      </c>
      <c r="BG24">
        <f>IF(AND($K$7=1,'CONFIGURAÇÃO'!$C$787&lt;&gt;""),'CONFIGURAÇÃO'!$C$787,"")</f>
        <v/>
      </c>
      <c r="BH24">
        <f>IF(OR(BG24="",'CONFIGURAÇÃO'!$B$788=""),"",'CONFIGURAÇÃO'!$B$788)</f>
        <v/>
      </c>
      <c r="BK24">
        <f>IF(AND('FICHA'!$Z$423&lt;&gt;"",COUNTIF('DADOS_PROGRESSAO'!$AV$2:$AV$11,SUBSTITUTE(SUBSTITUTE(SUBSTITUTE('FICHA'!$Z$423,"~","~~"),"*","~*"),"?","~?"))=1,(COUNTIF('FICHA'!$F$413:$F$424,SUBSTITUTE(SUBSTITUTE(SUBSTITUTE('FICHA'!$Z$423,"~","~~"),"*","~*"),"?","~?"))+COUNTIF('FICHA'!$Z$413:$Z$423,SUBSTITUTE(SUBSTITUTE(SUBSTITUTE('FICHA'!$Z$423,"~","~~"),"*","~*"),"?","~?")))=1),N('FICHA'!$X$423),0)</f>
        <v/>
      </c>
      <c r="BL24">
        <f>IF(AND('FICHA'!$Z$423&lt;&gt;"",COUNTIF('DADOS_PROGRESSAO'!$AV$2:$AV$11,SUBSTITUTE(SUBSTITUTE(SUBSTITUTE('FICHA'!$Z$423,"~","~~"),"*","~*"),"?","~?"))=1,(COUNTIF('FICHA'!$F$413:$F$424,SUBSTITUTE(SUBSTITUTE(SUBSTITUTE('FICHA'!$Z$423,"~","~~"),"*","~*"),"?","~?"))+COUNTIF('FICHA'!$Z$413:$Z$423,SUBSTITUTE(SUBSTITUTE(SUBSTITUTE('FICHA'!$Z$423,"~","~~"),"*","~*"),"?","~?")))=1),N('FICHA'!$Y$423),0)</f>
        <v/>
      </c>
    </row>
    <row r="25">
      <c r="AG25">
        <f>IF(AND($B2="Perícia",$C2&lt;&gt;"",$G2=""),$C2,"")</f>
        <v/>
      </c>
      <c r="AH25">
        <f>IF(AG25="","",$D2)</f>
        <v/>
      </c>
      <c r="BE25" t="inlineStr">
        <is>
          <t>Caminho</t>
        </is>
      </c>
      <c r="BF25" t="n">
        <v>24</v>
      </c>
      <c r="BG25">
        <f>""</f>
        <v/>
      </c>
      <c r="BH25">
        <f>""</f>
        <v/>
      </c>
      <c r="BK25">
        <f>IF(AND('FICHA'!$F$429&lt;&gt;"",COUNTIF('DADOS_PROGRESSAO'!$AW$2:$AW$11,SUBSTITUTE(SUBSTITUTE(SUBSTITUTE('FICHA'!$F$429,"~","~~"),"*","~*"),"?","~?"))=1,(COUNTIF('FICHA'!$F$429:$F$434,SUBSTITUTE(SUBSTITUTE(SUBSTITUTE('FICHA'!$F$429,"~","~~"),"*","~*"),"?","~?"))+COUNTIF('FICHA'!$Z$429:$Z$433,SUBSTITUTE(SUBSTITUTE(SUBSTITUTE('FICHA'!$F$429,"~","~~"),"*","~*"),"?","~?")))=1),N('FICHA'!$D$429),0)</f>
        <v/>
      </c>
      <c r="BL25">
        <f>IF(AND('FICHA'!$F$429&lt;&gt;"",COUNTIF('DADOS_PROGRESSAO'!$AW$2:$AW$11,SUBSTITUTE(SUBSTITUTE(SUBSTITUTE('FICHA'!$F$429,"~","~~"),"*","~*"),"?","~?"))=1,(COUNTIF('FICHA'!$F$429:$F$434,SUBSTITUTE(SUBSTITUTE(SUBSTITUTE('FICHA'!$F$429,"~","~~"),"*","~*"),"?","~?"))+COUNTIF('FICHA'!$Z$429:$Z$433,SUBSTITUTE(SUBSTITUTE(SUBSTITUTE('FICHA'!$F$429,"~","~~"),"*","~*"),"?","~?")))=1),N('FICHA'!$E$429),0)</f>
        <v/>
      </c>
    </row>
    <row r="26">
      <c r="AG26">
        <f>IF(AND($B3="Perícia",$C3&lt;&gt;"",$G3=""),$C3,"")</f>
        <v/>
      </c>
      <c r="AH26">
        <f>IF(AG26="","",$D3)</f>
        <v/>
      </c>
      <c r="BE26" t="inlineStr">
        <is>
          <t>Caminho</t>
        </is>
      </c>
      <c r="BF26" t="n">
        <v>25</v>
      </c>
      <c r="BG26">
        <f>""</f>
        <v/>
      </c>
      <c r="BH26">
        <f>""</f>
        <v/>
      </c>
      <c r="BK26">
        <f>IF(AND('FICHA'!$F$430&lt;&gt;"",COUNTIF('DADOS_PROGRESSAO'!$AW$2:$AW$11,SUBSTITUTE(SUBSTITUTE(SUBSTITUTE('FICHA'!$F$430,"~","~~"),"*","~*"),"?","~?"))=1,(COUNTIF('FICHA'!$F$429:$F$434,SUBSTITUTE(SUBSTITUTE(SUBSTITUTE('FICHA'!$F$430,"~","~~"),"*","~*"),"?","~?"))+COUNTIF('FICHA'!$Z$429:$Z$433,SUBSTITUTE(SUBSTITUTE(SUBSTITUTE('FICHA'!$F$430,"~","~~"),"*","~*"),"?","~?")))=1),N('FICHA'!$D$430),0)</f>
        <v/>
      </c>
      <c r="BL26">
        <f>IF(AND('FICHA'!$F$430&lt;&gt;"",COUNTIF('DADOS_PROGRESSAO'!$AW$2:$AW$11,SUBSTITUTE(SUBSTITUTE(SUBSTITUTE('FICHA'!$F$430,"~","~~"),"*","~*"),"?","~?"))=1,(COUNTIF('FICHA'!$F$429:$F$434,SUBSTITUTE(SUBSTITUTE(SUBSTITUTE('FICHA'!$F$430,"~","~~"),"*","~*"),"?","~?"))+COUNTIF('FICHA'!$Z$429:$Z$433,SUBSTITUTE(SUBSTITUTE(SUBSTITUTE('FICHA'!$F$430,"~","~~"),"*","~*"),"?","~?")))=1),N('FICHA'!$E$430),0)</f>
        <v/>
      </c>
    </row>
    <row r="27">
      <c r="AG27">
        <f>IF(AND($B4="Perícia",$C4&lt;&gt;"",$G4=""),$C4,"")</f>
        <v/>
      </c>
      <c r="AH27">
        <f>IF(AG27="","",$D4)</f>
        <v/>
      </c>
      <c r="BE27" t="inlineStr">
        <is>
          <t>Caminho</t>
        </is>
      </c>
      <c r="BF27" t="n">
        <v>26</v>
      </c>
      <c r="BG27">
        <f>""</f>
        <v/>
      </c>
      <c r="BH27">
        <f>""</f>
        <v/>
      </c>
      <c r="BK27">
        <f>IF(AND('FICHA'!$F$431&lt;&gt;"",COUNTIF('DADOS_PROGRESSAO'!$AW$2:$AW$11,SUBSTITUTE(SUBSTITUTE(SUBSTITUTE('FICHA'!$F$431,"~","~~"),"*","~*"),"?","~?"))=1,(COUNTIF('FICHA'!$F$429:$F$434,SUBSTITUTE(SUBSTITUTE(SUBSTITUTE('FICHA'!$F$431,"~","~~"),"*","~*"),"?","~?"))+COUNTIF('FICHA'!$Z$429:$Z$433,SUBSTITUTE(SUBSTITUTE(SUBSTITUTE('FICHA'!$F$431,"~","~~"),"*","~*"),"?","~?")))=1),N('FICHA'!$D$431),0)</f>
        <v/>
      </c>
      <c r="BL27">
        <f>IF(AND('FICHA'!$F$431&lt;&gt;"",COUNTIF('DADOS_PROGRESSAO'!$AW$2:$AW$11,SUBSTITUTE(SUBSTITUTE(SUBSTITUTE('FICHA'!$F$431,"~","~~"),"*","~*"),"?","~?"))=1,(COUNTIF('FICHA'!$F$429:$F$434,SUBSTITUTE(SUBSTITUTE(SUBSTITUTE('FICHA'!$F$431,"~","~~"),"*","~*"),"?","~?"))+COUNTIF('FICHA'!$Z$429:$Z$433,SUBSTITUTE(SUBSTITUTE(SUBSTITUTE('FICHA'!$F$431,"~","~~"),"*","~*"),"?","~?")))=1),N('FICHA'!$E$431),0)</f>
        <v/>
      </c>
    </row>
    <row r="28">
      <c r="AG28">
        <f>IF(AND($B5="Perícia",$C5&lt;&gt;"",$G5=""),$C5,"")</f>
        <v/>
      </c>
      <c r="AH28">
        <f>IF(AG28="","",$D5)</f>
        <v/>
      </c>
      <c r="BE28" t="inlineStr">
        <is>
          <t>Caminho</t>
        </is>
      </c>
      <c r="BF28" t="n">
        <v>27</v>
      </c>
      <c r="BG28">
        <f>""</f>
        <v/>
      </c>
      <c r="BH28">
        <f>""</f>
        <v/>
      </c>
      <c r="BK28">
        <f>IF(AND('FICHA'!$F$432&lt;&gt;"",COUNTIF('DADOS_PROGRESSAO'!$AW$2:$AW$11,SUBSTITUTE(SUBSTITUTE(SUBSTITUTE('FICHA'!$F$432,"~","~~"),"*","~*"),"?","~?"))=1,(COUNTIF('FICHA'!$F$429:$F$434,SUBSTITUTE(SUBSTITUTE(SUBSTITUTE('FICHA'!$F$432,"~","~~"),"*","~*"),"?","~?"))+COUNTIF('FICHA'!$Z$429:$Z$433,SUBSTITUTE(SUBSTITUTE(SUBSTITUTE('FICHA'!$F$432,"~","~~"),"*","~*"),"?","~?")))=1),N('FICHA'!$D$432),0)</f>
        <v/>
      </c>
      <c r="BL28">
        <f>IF(AND('FICHA'!$F$432&lt;&gt;"",COUNTIF('DADOS_PROGRESSAO'!$AW$2:$AW$11,SUBSTITUTE(SUBSTITUTE(SUBSTITUTE('FICHA'!$F$432,"~","~~"),"*","~*"),"?","~?"))=1,(COUNTIF('FICHA'!$F$429:$F$434,SUBSTITUTE(SUBSTITUTE(SUBSTITUTE('FICHA'!$F$432,"~","~~"),"*","~*"),"?","~?"))+COUNTIF('FICHA'!$Z$429:$Z$433,SUBSTITUTE(SUBSTITUTE(SUBSTITUTE('FICHA'!$F$432,"~","~~"),"*","~*"),"?","~?")))=1),N('FICHA'!$E$432),0)</f>
        <v/>
      </c>
    </row>
    <row r="29">
      <c r="AG29">
        <f>IF(AND($B6="Perícia",$C6&lt;&gt;"",$G6=""),$C6,"")</f>
        <v/>
      </c>
      <c r="AH29">
        <f>IF(AG29="","",$D6)</f>
        <v/>
      </c>
      <c r="BE29" t="inlineStr">
        <is>
          <t>Caminho</t>
        </is>
      </c>
      <c r="BF29" t="n">
        <v>28</v>
      </c>
      <c r="BG29">
        <f>""</f>
        <v/>
      </c>
      <c r="BH29">
        <f>""</f>
        <v/>
      </c>
      <c r="BK29">
        <f>IF(AND('FICHA'!$F$433&lt;&gt;"",COUNTIF('DADOS_PROGRESSAO'!$AW$2:$AW$11,SUBSTITUTE(SUBSTITUTE(SUBSTITUTE('FICHA'!$F$433,"~","~~"),"*","~*"),"?","~?"))=1,(COUNTIF('FICHA'!$F$429:$F$434,SUBSTITUTE(SUBSTITUTE(SUBSTITUTE('FICHA'!$F$433,"~","~~"),"*","~*"),"?","~?"))+COUNTIF('FICHA'!$Z$429:$Z$433,SUBSTITUTE(SUBSTITUTE(SUBSTITUTE('FICHA'!$F$433,"~","~~"),"*","~*"),"?","~?")))=1),N('FICHA'!$D$433),0)</f>
        <v/>
      </c>
      <c r="BL29">
        <f>IF(AND('FICHA'!$F$433&lt;&gt;"",COUNTIF('DADOS_PROGRESSAO'!$AW$2:$AW$11,SUBSTITUTE(SUBSTITUTE(SUBSTITUTE('FICHA'!$F$433,"~","~~"),"*","~*"),"?","~?"))=1,(COUNTIF('FICHA'!$F$429:$F$434,SUBSTITUTE(SUBSTITUTE(SUBSTITUTE('FICHA'!$F$433,"~","~~"),"*","~*"),"?","~?"))+COUNTIF('FICHA'!$Z$429:$Z$433,SUBSTITUTE(SUBSTITUTE(SUBSTITUTE('FICHA'!$F$433,"~","~~"),"*","~*"),"?","~?")))=1),N('FICHA'!$E$433),0)</f>
        <v/>
      </c>
    </row>
    <row r="30">
      <c r="AG30">
        <f>IF(AND($B7="Perícia",$C7&lt;&gt;"",$G7=""),$C7,"")</f>
        <v/>
      </c>
      <c r="AH30">
        <f>IF(AG30="","",$D7)</f>
        <v/>
      </c>
      <c r="BE30" t="inlineStr">
        <is>
          <t>Caminho</t>
        </is>
      </c>
      <c r="BF30" t="n">
        <v>29</v>
      </c>
      <c r="BG30">
        <f>""</f>
        <v/>
      </c>
      <c r="BH30">
        <f>""</f>
        <v/>
      </c>
      <c r="BK30">
        <f>IF(AND('FICHA'!$F$434&lt;&gt;"",COUNTIF('DADOS_PROGRESSAO'!$AW$2:$AW$11,SUBSTITUTE(SUBSTITUTE(SUBSTITUTE('FICHA'!$F$434,"~","~~"),"*","~*"),"?","~?"))=1,(COUNTIF('FICHA'!$F$429:$F$434,SUBSTITUTE(SUBSTITUTE(SUBSTITUTE('FICHA'!$F$434,"~","~~"),"*","~*"),"?","~?"))+COUNTIF('FICHA'!$Z$429:$Z$433,SUBSTITUTE(SUBSTITUTE(SUBSTITUTE('FICHA'!$F$434,"~","~~"),"*","~*"),"?","~?")))=1),N('FICHA'!$D$434),0)</f>
        <v/>
      </c>
      <c r="BL30">
        <f>IF(AND('FICHA'!$F$434&lt;&gt;"",COUNTIF('DADOS_PROGRESSAO'!$AW$2:$AW$11,SUBSTITUTE(SUBSTITUTE(SUBSTITUTE('FICHA'!$F$434,"~","~~"),"*","~*"),"?","~?"))=1,(COUNTIF('FICHA'!$F$429:$F$434,SUBSTITUTE(SUBSTITUTE(SUBSTITUTE('FICHA'!$F$434,"~","~~"),"*","~*"),"?","~?"))+COUNTIF('FICHA'!$Z$429:$Z$433,SUBSTITUTE(SUBSTITUTE(SUBSTITUTE('FICHA'!$F$434,"~","~~"),"*","~*"),"?","~?")))=1),N('FICHA'!$E$434),0)</f>
        <v/>
      </c>
    </row>
    <row r="31">
      <c r="AG31">
        <f>IF(AND($B8="Perícia",$C8&lt;&gt;"",$G8=""),$C8,"")</f>
        <v/>
      </c>
      <c r="AH31">
        <f>IF(AG31="","",$D8)</f>
        <v/>
      </c>
      <c r="BE31" t="inlineStr">
        <is>
          <t>Caminho</t>
        </is>
      </c>
      <c r="BF31" t="n">
        <v>30</v>
      </c>
      <c r="BG31">
        <f>IF(AND($K$7=1,'CONFIGURAÇÃO'!$C$790&lt;&gt;""),'CONFIGURAÇÃO'!$C$790,"")</f>
        <v/>
      </c>
      <c r="BH31">
        <f>IF(OR(BG31="",'CONFIGURAÇÃO'!$B$791=""),"",'CONFIGURAÇÃO'!$B$791)</f>
        <v/>
      </c>
      <c r="BK31">
        <f>IF(AND('FICHA'!$Z$429&lt;&gt;"",COUNTIF('DADOS_PROGRESSAO'!$AW$2:$AW$11,SUBSTITUTE(SUBSTITUTE(SUBSTITUTE('FICHA'!$Z$429,"~","~~"),"*","~*"),"?","~?"))=1,(COUNTIF('FICHA'!$F$429:$F$434,SUBSTITUTE(SUBSTITUTE(SUBSTITUTE('FICHA'!$Z$429,"~","~~"),"*","~*"),"?","~?"))+COUNTIF('FICHA'!$Z$429:$Z$433,SUBSTITUTE(SUBSTITUTE(SUBSTITUTE('FICHA'!$Z$429,"~","~~"),"*","~*"),"?","~?")))=1),N('FICHA'!$X$429),0)</f>
        <v/>
      </c>
      <c r="BL31">
        <f>IF(AND('FICHA'!$Z$429&lt;&gt;"",COUNTIF('DADOS_PROGRESSAO'!$AW$2:$AW$11,SUBSTITUTE(SUBSTITUTE(SUBSTITUTE('FICHA'!$Z$429,"~","~~"),"*","~*"),"?","~?"))=1,(COUNTIF('FICHA'!$F$429:$F$434,SUBSTITUTE(SUBSTITUTE(SUBSTITUTE('FICHA'!$Z$429,"~","~~"),"*","~*"),"?","~?"))+COUNTIF('FICHA'!$Z$429:$Z$433,SUBSTITUTE(SUBSTITUTE(SUBSTITUTE('FICHA'!$Z$429,"~","~~"),"*","~*"),"?","~?")))=1),N('FICHA'!$Y$429),0)</f>
        <v/>
      </c>
    </row>
    <row r="32">
      <c r="AG32">
        <f>IF(AND($B9="Perícia",$C9&lt;&gt;"",$G9=""),$C9,"")</f>
        <v/>
      </c>
      <c r="AH32">
        <f>IF(AG32="","",$D9)</f>
        <v/>
      </c>
      <c r="BE32" t="inlineStr">
        <is>
          <t>Trilha</t>
        </is>
      </c>
      <c r="BF32" t="n">
        <v>1</v>
      </c>
      <c r="BG32">
        <f>""</f>
        <v/>
      </c>
      <c r="BH32">
        <f>""</f>
        <v/>
      </c>
      <c r="BK32">
        <f>IF(AND('FICHA'!$Z$430&lt;&gt;"",COUNTIF('DADOS_PROGRESSAO'!$AW$2:$AW$11,SUBSTITUTE(SUBSTITUTE(SUBSTITUTE('FICHA'!$Z$430,"~","~~"),"*","~*"),"?","~?"))=1,(COUNTIF('FICHA'!$F$429:$F$434,SUBSTITUTE(SUBSTITUTE(SUBSTITUTE('FICHA'!$Z$430,"~","~~"),"*","~*"),"?","~?"))+COUNTIF('FICHA'!$Z$429:$Z$433,SUBSTITUTE(SUBSTITUTE(SUBSTITUTE('FICHA'!$Z$430,"~","~~"),"*","~*"),"?","~?")))=1),N('FICHA'!$X$430),0)</f>
        <v/>
      </c>
      <c r="BL32">
        <f>IF(AND('FICHA'!$Z$430&lt;&gt;"",COUNTIF('DADOS_PROGRESSAO'!$AW$2:$AW$11,SUBSTITUTE(SUBSTITUTE(SUBSTITUTE('FICHA'!$Z$430,"~","~~"),"*","~*"),"?","~?"))=1,(COUNTIF('FICHA'!$F$429:$F$434,SUBSTITUTE(SUBSTITUTE(SUBSTITUTE('FICHA'!$Z$430,"~","~~"),"*","~*"),"?","~?"))+COUNTIF('FICHA'!$Z$429:$Z$433,SUBSTITUTE(SUBSTITUTE(SUBSTITUTE('FICHA'!$Z$430,"~","~~"),"*","~*"),"?","~?")))=1),N('FICHA'!$Y$430),0)</f>
        <v/>
      </c>
    </row>
    <row r="33">
      <c r="AG33">
        <f>IF(AND($B10="Perícia",$C10&lt;&gt;"",$G10=""),$C10,"")</f>
        <v/>
      </c>
      <c r="AH33">
        <f>IF(AG33="","",$D10)</f>
        <v/>
      </c>
      <c r="BE33" t="inlineStr">
        <is>
          <t>Trilha</t>
        </is>
      </c>
      <c r="BF33" t="n">
        <v>2</v>
      </c>
      <c r="BG33">
        <f>IF(AND($K$8=1,'CONFIGURAÇÃO'!$K$778&lt;&gt;""),'CONFIGURAÇÃO'!$K$778,"")</f>
        <v/>
      </c>
      <c r="BH33">
        <f>IF(OR(BG33="",'CONFIGURAÇÃO'!$J$779=""),"",'CONFIGURAÇÃO'!$J$779)</f>
        <v/>
      </c>
      <c r="BK33">
        <f>IF(AND('FICHA'!$Z$431&lt;&gt;"",COUNTIF('DADOS_PROGRESSAO'!$AW$2:$AW$11,SUBSTITUTE(SUBSTITUTE(SUBSTITUTE('FICHA'!$Z$431,"~","~~"),"*","~*"),"?","~?"))=1,(COUNTIF('FICHA'!$F$429:$F$434,SUBSTITUTE(SUBSTITUTE(SUBSTITUTE('FICHA'!$Z$431,"~","~~"),"*","~*"),"?","~?"))+COUNTIF('FICHA'!$Z$429:$Z$433,SUBSTITUTE(SUBSTITUTE(SUBSTITUTE('FICHA'!$Z$431,"~","~~"),"*","~*"),"?","~?")))=1),N('FICHA'!$X$431),0)</f>
        <v/>
      </c>
      <c r="BL33">
        <f>IF(AND('FICHA'!$Z$431&lt;&gt;"",COUNTIF('DADOS_PROGRESSAO'!$AW$2:$AW$11,SUBSTITUTE(SUBSTITUTE(SUBSTITUTE('FICHA'!$Z$431,"~","~~"),"*","~*"),"?","~?"))=1,(COUNTIF('FICHA'!$F$429:$F$434,SUBSTITUTE(SUBSTITUTE(SUBSTITUTE('FICHA'!$Z$431,"~","~~"),"*","~*"),"?","~?"))+COUNTIF('FICHA'!$Z$429:$Z$433,SUBSTITUTE(SUBSTITUTE(SUBSTITUTE('FICHA'!$Z$431,"~","~~"),"*","~*"),"?","~?")))=1),N('FICHA'!$Y$431),0)</f>
        <v/>
      </c>
    </row>
    <row r="34">
      <c r="AG34">
        <f>IF(AND($B11="Perícia",$C11&lt;&gt;"",$G11=""),$C11,"")</f>
        <v/>
      </c>
      <c r="AH34">
        <f>IF(AG34="","",$D11)</f>
        <v/>
      </c>
      <c r="BE34" t="inlineStr">
        <is>
          <t>Trilha</t>
        </is>
      </c>
      <c r="BF34" t="n">
        <v>3</v>
      </c>
      <c r="BG34">
        <f>""</f>
        <v/>
      </c>
      <c r="BH34">
        <f>""</f>
        <v/>
      </c>
      <c r="BK34">
        <f>IF(AND('FICHA'!$Z$432&lt;&gt;"",COUNTIF('DADOS_PROGRESSAO'!$AW$2:$AW$11,SUBSTITUTE(SUBSTITUTE(SUBSTITUTE('FICHA'!$Z$432,"~","~~"),"*","~*"),"?","~?"))=1,(COUNTIF('FICHA'!$F$429:$F$434,SUBSTITUTE(SUBSTITUTE(SUBSTITUTE('FICHA'!$Z$432,"~","~~"),"*","~*"),"?","~?"))+COUNTIF('FICHA'!$Z$429:$Z$433,SUBSTITUTE(SUBSTITUTE(SUBSTITUTE('FICHA'!$Z$432,"~","~~"),"*","~*"),"?","~?")))=1),N('FICHA'!$X$432),0)</f>
        <v/>
      </c>
      <c r="BL34">
        <f>IF(AND('FICHA'!$Z$432&lt;&gt;"",COUNTIF('DADOS_PROGRESSAO'!$AW$2:$AW$11,SUBSTITUTE(SUBSTITUTE(SUBSTITUTE('FICHA'!$Z$432,"~","~~"),"*","~*"),"?","~?"))=1,(COUNTIF('FICHA'!$F$429:$F$434,SUBSTITUTE(SUBSTITUTE(SUBSTITUTE('FICHA'!$Z$432,"~","~~"),"*","~*"),"?","~?"))+COUNTIF('FICHA'!$Z$429:$Z$433,SUBSTITUTE(SUBSTITUTE(SUBSTITUTE('FICHA'!$Z$432,"~","~~"),"*","~*"),"?","~?")))=1),N('FICHA'!$Y$432),0)</f>
        <v/>
      </c>
    </row>
    <row r="35">
      <c r="BE35" t="inlineStr">
        <is>
          <t>Trilha</t>
        </is>
      </c>
      <c r="BF35" t="n">
        <v>4</v>
      </c>
      <c r="BG35">
        <f>""</f>
        <v/>
      </c>
      <c r="BH35">
        <f>""</f>
        <v/>
      </c>
      <c r="BK35">
        <f>IF(AND('FICHA'!$Z$433&lt;&gt;"",COUNTIF('DADOS_PROGRESSAO'!$AW$2:$AW$11,SUBSTITUTE(SUBSTITUTE(SUBSTITUTE('FICHA'!$Z$433,"~","~~"),"*","~*"),"?","~?"))=1,(COUNTIF('FICHA'!$F$429:$F$434,SUBSTITUTE(SUBSTITUTE(SUBSTITUTE('FICHA'!$Z$433,"~","~~"),"*","~*"),"?","~?"))+COUNTIF('FICHA'!$Z$429:$Z$433,SUBSTITUTE(SUBSTITUTE(SUBSTITUTE('FICHA'!$Z$433,"~","~~"),"*","~*"),"?","~?")))=1),N('FICHA'!$X$433),0)</f>
        <v/>
      </c>
      <c r="BL35">
        <f>IF(AND('FICHA'!$Z$433&lt;&gt;"",COUNTIF('DADOS_PROGRESSAO'!$AW$2:$AW$11,SUBSTITUTE(SUBSTITUTE(SUBSTITUTE('FICHA'!$Z$433,"~","~~"),"*","~*"),"?","~?"))=1,(COUNTIF('FICHA'!$F$429:$F$434,SUBSTITUTE(SUBSTITUTE(SUBSTITUTE('FICHA'!$Z$433,"~","~~"),"*","~*"),"?","~?"))+COUNTIF('FICHA'!$Z$429:$Z$433,SUBSTITUTE(SUBSTITUTE(SUBSTITUTE('FICHA'!$Z$433,"~","~~"),"*","~*"),"?","~?")))=1),N('FICHA'!$Y$433),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IF(AND($K$8=1,'CONFIGURAÇÃO'!$K$781&lt;&gt;""),'CONFIGURAÇÃO'!$K$781,"")</f>
        <v/>
      </c>
      <c r="BH42">
        <f>IF(OR(BG42="",'CONFIGURAÇÃO'!$J$782=""),"",'CONFIGURAÇÃO'!$J$782)</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IF(AND($K$8=1,'CONFIGURAÇÃO'!$K$784&lt;&gt;""),'CONFIGURAÇÃO'!$K$784,"")</f>
        <v/>
      </c>
      <c r="BH50">
        <f>IF(OR(BG50="",'CONFIGURAÇÃO'!$J$785=""),"",'CONFIGURAÇÃO'!$J$785)</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IF(AND($K$8=1,'CONFIGURAÇÃO'!$K$787&lt;&gt;""),'CONFIGURAÇÃO'!$K$787,"")</f>
        <v/>
      </c>
      <c r="BH58">
        <f>IF(OR(BG58="",'CONFIGURAÇÃO'!$J$788=""),"",'CONFIGURAÇÃO'!$J$788)</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IF(ISBLANK('CONFIGURAÇÃO'!$B$943),"",'CONFIGURAÇÃO'!$B$943)</f>
        <v/>
      </c>
      <c r="C2">
        <f>IF(ISBLANK('CONFIGURAÇÃO'!$E$944),"",'CONFIGURAÇÃO'!$E$944)</f>
        <v/>
      </c>
      <c r="D2">
        <f>IF(ISBLANK('CONFIGURAÇÃO'!$F$941),"",'CONFIGURAÇÃO'!$F$941)</f>
        <v/>
      </c>
      <c r="E2">
        <f>IF(ISBLANK('CONFIGURAÇÃO'!$B$946),"",'CONFIGURAÇÃO'!$B$946)</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IF(ISBLANK('CONFIGURAÇÃO'!$J$943),"",'CONFIGURAÇÃO'!$J$943)</f>
        <v/>
      </c>
      <c r="C3">
        <f>IF(ISBLANK('CONFIGURAÇÃO'!$M$944),"",'CONFIGURAÇÃO'!$M$944)</f>
        <v/>
      </c>
      <c r="D3">
        <f>IF(ISBLANK('CONFIGURAÇÃO'!$N$941),"",'CONFIGURAÇÃO'!$N$941)</f>
        <v/>
      </c>
      <c r="E3">
        <f>IF(ISBLANK('CONFIGURAÇÃO'!$J$946),"",'CONFIGURAÇÃO'!$J$946)</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IF(ISBLANK('CONFIGURAÇÃO'!$B$957),"",'CONFIGURAÇÃO'!$B$957)</f>
        <v/>
      </c>
      <c r="C4">
        <f>IF(ISBLANK('CONFIGURAÇÃO'!$E$958),"",'CONFIGURAÇÃO'!$E$958)</f>
        <v/>
      </c>
      <c r="D4">
        <f>IF(ISBLANK('CONFIGURAÇÃO'!$F$955),"",'CONFIGURAÇÃO'!$F$955)</f>
        <v/>
      </c>
      <c r="E4">
        <f>IF(ISBLANK('CONFIGURAÇÃO'!$B$960),"",'CONFIGURAÇÃO'!$B$960)</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IF(ISBLANK('CONFIGURAÇÃO'!$J$957),"",'CONFIGURAÇÃO'!$J$957)</f>
        <v/>
      </c>
      <c r="C5">
        <f>IF(ISBLANK('CONFIGURAÇÃO'!$M$958),"",'CONFIGURAÇÃO'!$M$958)</f>
        <v/>
      </c>
      <c r="D5">
        <f>IF(ISBLANK('CONFIGURAÇÃO'!$N$955),"",'CONFIGURAÇÃO'!$N$955)</f>
        <v/>
      </c>
      <c r="E5">
        <f>IF(ISBLANK('CONFIGURAÇÃO'!$J$960),"",'CONFIGURAÇÃO'!$J$960)</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IF(ISBLANK('CONFIGURAÇÃO'!$B$971),"",'CONFIGURAÇÃO'!$B$971)</f>
        <v/>
      </c>
      <c r="C6">
        <f>IF(ISBLANK('CONFIGURAÇÃO'!$E$972),"",'CONFIGURAÇÃO'!$E$972)</f>
        <v/>
      </c>
      <c r="D6">
        <f>IF(ISBLANK('CONFIGURAÇÃO'!$F$969),"",'CONFIGURAÇÃO'!$F$969)</f>
        <v/>
      </c>
      <c r="E6">
        <f>IF(ISBLANK('CONFIGURAÇÃO'!$B$974),"",'CONFIGURAÇÃO'!$B$974)</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IF(ISBLANK('CONFIGURAÇÃO'!$J$971),"",'CONFIGURAÇÃO'!$J$971)</f>
        <v/>
      </c>
      <c r="C7">
        <f>IF(ISBLANK('CONFIGURAÇÃO'!$M$972),"",'CONFIGURAÇÃO'!$M$972)</f>
        <v/>
      </c>
      <c r="D7">
        <f>IF(ISBLANK('CONFIGURAÇÃO'!$N$969),"",'CONFIGURAÇÃO'!$N$969)</f>
        <v/>
      </c>
      <c r="E7">
        <f>IF(ISBLANK('CONFIGURAÇÃO'!$J$974),"",'CONFIGURAÇÃO'!$J$974)</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IF(ISBLANK('CONFIGURAÇÃO'!$B$985),"",'CONFIGURAÇÃO'!$B$985)</f>
        <v/>
      </c>
      <c r="C8">
        <f>IF(ISBLANK('CONFIGURAÇÃO'!$E$986),"",'CONFIGURAÇÃO'!$E$986)</f>
        <v/>
      </c>
      <c r="D8">
        <f>IF(ISBLANK('CONFIGURAÇÃO'!$F$983),"",'CONFIGURAÇÃO'!$F$983)</f>
        <v/>
      </c>
      <c r="E8">
        <f>IF(ISBLANK('CONFIGURAÇÃO'!$B$988),"",'CONFIGURAÇÃO'!$B$988)</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IF(ISBLANK('CONFIGURAÇÃO'!$J$985),"",'CONFIGURAÇÃO'!$J$985)</f>
        <v/>
      </c>
      <c r="C9">
        <f>IF(ISBLANK('CONFIGURAÇÃO'!$M$986),"",'CONFIGURAÇÃO'!$M$986)</f>
        <v/>
      </c>
      <c r="D9">
        <f>IF(ISBLANK('CONFIGURAÇÃO'!$N$983),"",'CONFIGURAÇÃO'!$N$983)</f>
        <v/>
      </c>
      <c r="E9">
        <f>IF(ISBLANK('CONFIGURAÇÃO'!$J$988),"",'CONFIGURAÇÃO'!$J$988)</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IF(ISBLANK('CONFIGURAÇÃO'!$B$999),"",'CONFIGURAÇÃO'!$B$999)</f>
        <v/>
      </c>
      <c r="C10">
        <f>IF(ISBLANK('CONFIGURAÇÃO'!$E$1000),"",'CONFIGURAÇÃO'!$E$1000)</f>
        <v/>
      </c>
      <c r="D10">
        <f>IF(ISBLANK('CONFIGURAÇÃO'!$F$997),"",'CONFIGURAÇÃO'!$F$997)</f>
        <v/>
      </c>
      <c r="E10">
        <f>IF(ISBLANK('CONFIGURAÇÃO'!$B$1002),"",'CONFIGURAÇÃO'!$B$1002)</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IF(ISBLANK('CONFIGURAÇÃO'!$J$999),"",'CONFIGURAÇÃO'!$J$999)</f>
        <v/>
      </c>
      <c r="C11">
        <f>IF(ISBLANK('CONFIGURAÇÃO'!$M$1000),"",'CONFIGURAÇÃO'!$M$1000)</f>
        <v/>
      </c>
      <c r="D11">
        <f>IF(ISBLANK('CONFIGURAÇÃO'!$N$997),"",'CONFIGURAÇÃO'!$N$997)</f>
        <v/>
      </c>
      <c r="E11">
        <f>IF(ISBLANK('CONFIGURAÇÃO'!$J$1002),"",'CONFIGURAÇÃO'!$J$1002)</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P113"/>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row>
    <row r="2">
      <c r="A2" t="n">
        <v>1011</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IF(ISBLANK(INDEX('CONFIGURAÇÃO'!$B$1:$O$1731,$A2+8,$B2+4)),"",INDEX('CONFIGURAÇÃO'!$B$1:$O$1731,$A2+8,$B2+4))</f>
        <v/>
      </c>
      <c r="I2">
        <f>IF(ISBLANK(INDEX('CONFIGURAÇÃO'!$B$1:$O$1731,$A2+11,$B2+1)),"",INDEX('CONFIGURAÇÃO'!$B$1:$O$1731,$A2+11,$B2+1))</f>
        <v/>
      </c>
      <c r="J2">
        <f>IF(ISBLANK(INDEX('CONFIGURAÇÃO'!$B$1:$O$1731,$A2+17,$B2+1)),"",INDEX('CONFIGURAÇÃO'!$B$1:$O$1731,$A2+17,$B2+1))</f>
        <v/>
      </c>
      <c r="K2">
        <f>IF(ISBLANK(INDEX('CONFIGURAÇÃO'!$B$1:$O$1731,$A2+2,$B2+5)),"",INDEX('CONFIGURAÇÃO'!$B$1:$O$1731,$A2+2,$B2+5))</f>
        <v/>
      </c>
      <c r="L2">
        <f>IF(OR(E2="",E2="Nenhuma"),0,IFERROR(MATCH(SUBSTITUTE(SUBSTITUTE(SUBSTITUTE(E2,"~","~~"),"*","~*"),"?","~?"),'DADOS_MELHORIAS'!$O$2:$O$83,0),-1))</f>
        <v/>
      </c>
      <c r="M2">
        <f>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row>
    <row r="3">
      <c r="A3" t="n">
        <v>1011</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IF(ISBLANK(INDEX('CONFIGURAÇÃO'!$B$1:$O$1731,$A3+8,$B3+4)),"",INDEX('CONFIGURAÇÃO'!$B$1:$O$1731,$A3+8,$B3+4))</f>
        <v/>
      </c>
      <c r="I3">
        <f>IF(ISBLANK(INDEX('CONFIGURAÇÃO'!$B$1:$O$1731,$A3+11,$B3+1)),"",INDEX('CONFIGURAÇÃO'!$B$1:$O$1731,$A3+11,$B3+1))</f>
        <v/>
      </c>
      <c r="J3">
        <f>IF(ISBLANK(INDEX('CONFIGURAÇÃO'!$B$1:$O$1731,$A3+17,$B3+1)),"",INDEX('CONFIGURAÇÃO'!$B$1:$O$1731,$A3+17,$B3+1))</f>
        <v/>
      </c>
      <c r="K3">
        <f>IF(ISBLANK(INDEX('CONFIGURAÇÃO'!$B$1:$O$1731,$A3+2,$B3+5)),"",INDEX('CONFIGURAÇÃO'!$B$1:$O$1731,$A3+2,$B3+5))</f>
        <v/>
      </c>
      <c r="L3">
        <f>IF(OR(E3="",E3="Nenhuma"),0,IFERROR(MATCH(SUBSTITUTE(SUBSTITUTE(SUBSTITUTE(E3,"~","~~"),"*","~*"),"?","~?"),'DADOS_MELHORIAS'!$O$2:$O$83,0),-1))</f>
        <v/>
      </c>
      <c r="M3">
        <f>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row>
    <row r="4">
      <c r="A4" t="n">
        <v>1037</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IF(ISBLANK(INDEX('CONFIGURAÇÃO'!$B$1:$O$1731,$A4+8,$B4+4)),"",INDEX('CONFIGURAÇÃO'!$B$1:$O$1731,$A4+8,$B4+4))</f>
        <v/>
      </c>
      <c r="I4">
        <f>IF(ISBLANK(INDEX('CONFIGURAÇÃO'!$B$1:$O$1731,$A4+11,$B4+1)),"",INDEX('CONFIGURAÇÃO'!$B$1:$O$1731,$A4+11,$B4+1))</f>
        <v/>
      </c>
      <c r="J4">
        <f>IF(ISBLANK(INDEX('CONFIGURAÇÃO'!$B$1:$O$1731,$A4+17,$B4+1)),"",INDEX('CONFIGURAÇÃO'!$B$1:$O$1731,$A4+17,$B4+1))</f>
        <v/>
      </c>
      <c r="K4">
        <f>IF(ISBLANK(INDEX('CONFIGURAÇÃO'!$B$1:$O$1731,$A4+2,$B4+5)),"",INDEX('CONFIGURAÇÃO'!$B$1:$O$1731,$A4+2,$B4+5))</f>
        <v/>
      </c>
      <c r="L4">
        <f>IF(OR(E4="",E4="Nenhuma"),0,IFERROR(MATCH(SUBSTITUTE(SUBSTITUTE(SUBSTITUTE(E4,"~","~~"),"*","~*"),"?","~?"),'DADOS_MELHORIAS'!$O$2:$O$83,0),-1))</f>
        <v/>
      </c>
      <c r="M4">
        <f>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row>
    <row r="5">
      <c r="A5" t="n">
        <v>1037</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IF(ISBLANK(INDEX('CONFIGURAÇÃO'!$B$1:$O$1731,$A5+8,$B5+4)),"",INDEX('CONFIGURAÇÃO'!$B$1:$O$1731,$A5+8,$B5+4))</f>
        <v/>
      </c>
      <c r="I5">
        <f>IF(ISBLANK(INDEX('CONFIGURAÇÃO'!$B$1:$O$1731,$A5+11,$B5+1)),"",INDEX('CONFIGURAÇÃO'!$B$1:$O$1731,$A5+11,$B5+1))</f>
        <v/>
      </c>
      <c r="J5">
        <f>IF(ISBLANK(INDEX('CONFIGURAÇÃO'!$B$1:$O$1731,$A5+17,$B5+1)),"",INDEX('CONFIGURAÇÃO'!$B$1:$O$1731,$A5+17,$B5+1))</f>
        <v/>
      </c>
      <c r="K5">
        <f>IF(ISBLANK(INDEX('CONFIGURAÇÃO'!$B$1:$O$1731,$A5+2,$B5+5)),"",INDEX('CONFIGURAÇÃO'!$B$1:$O$1731,$A5+2,$B5+5))</f>
        <v/>
      </c>
      <c r="L5">
        <f>IF(OR(E5="",E5="Nenhuma"),0,IFERROR(MATCH(SUBSTITUTE(SUBSTITUTE(SUBSTITUTE(E5,"~","~~"),"*","~*"),"?","~?"),'DADOS_MELHORIAS'!$O$2:$O$83,0),-1))</f>
        <v/>
      </c>
      <c r="M5">
        <f>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row>
    <row r="6">
      <c r="A6" t="n">
        <v>1063</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IF(ISBLANK(INDEX('CONFIGURAÇÃO'!$B$1:$O$1731,$A6+8,$B6+4)),"",INDEX('CONFIGURAÇÃO'!$B$1:$O$1731,$A6+8,$B6+4))</f>
        <v/>
      </c>
      <c r="I6">
        <f>IF(ISBLANK(INDEX('CONFIGURAÇÃO'!$B$1:$O$1731,$A6+11,$B6+1)),"",INDEX('CONFIGURAÇÃO'!$B$1:$O$1731,$A6+11,$B6+1))</f>
        <v/>
      </c>
      <c r="J6">
        <f>IF(ISBLANK(INDEX('CONFIGURAÇÃO'!$B$1:$O$1731,$A6+17,$B6+1)),"",INDEX('CONFIGURAÇÃO'!$B$1:$O$1731,$A6+17,$B6+1))</f>
        <v/>
      </c>
      <c r="K6">
        <f>IF(ISBLANK(INDEX('CONFIGURAÇÃO'!$B$1:$O$1731,$A6+2,$B6+5)),"",INDEX('CONFIGURAÇÃO'!$B$1:$O$1731,$A6+2,$B6+5))</f>
        <v/>
      </c>
      <c r="L6">
        <f>IF(OR(E6="",E6="Nenhuma"),0,IFERROR(MATCH(SUBSTITUTE(SUBSTITUTE(SUBSTITUTE(E6,"~","~~"),"*","~*"),"?","~?"),'DADOS_MELHORIAS'!$O$2:$O$83,0),-1))</f>
        <v/>
      </c>
      <c r="M6">
        <f>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row>
    <row r="7">
      <c r="A7" t="n">
        <v>1063</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IF(ISBLANK(INDEX('CONFIGURAÇÃO'!$B$1:$O$1731,$A7+8,$B7+4)),"",INDEX('CONFIGURAÇÃO'!$B$1:$O$1731,$A7+8,$B7+4))</f>
        <v/>
      </c>
      <c r="I7">
        <f>IF(ISBLANK(INDEX('CONFIGURAÇÃO'!$B$1:$O$1731,$A7+11,$B7+1)),"",INDEX('CONFIGURAÇÃO'!$B$1:$O$1731,$A7+11,$B7+1))</f>
        <v/>
      </c>
      <c r="J7">
        <f>IF(ISBLANK(INDEX('CONFIGURAÇÃO'!$B$1:$O$1731,$A7+17,$B7+1)),"",INDEX('CONFIGURAÇÃO'!$B$1:$O$1731,$A7+17,$B7+1))</f>
        <v/>
      </c>
      <c r="K7">
        <f>IF(ISBLANK(INDEX('CONFIGURAÇÃO'!$B$1:$O$1731,$A7+2,$B7+5)),"",INDEX('CONFIGURAÇÃO'!$B$1:$O$1731,$A7+2,$B7+5))</f>
        <v/>
      </c>
      <c r="L7">
        <f>IF(OR(E7="",E7="Nenhuma"),0,IFERROR(MATCH(SUBSTITUTE(SUBSTITUTE(SUBSTITUTE(E7,"~","~~"),"*","~*"),"?","~?"),'DADOS_MELHORIAS'!$O$2:$O$83,0),-1))</f>
        <v/>
      </c>
      <c r="M7">
        <f>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row>
    <row r="8">
      <c r="A8" t="n">
        <v>1089</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IF(ISBLANK(INDEX('CONFIGURAÇÃO'!$B$1:$O$1731,$A8+8,$B8+4)),"",INDEX('CONFIGURAÇÃO'!$B$1:$O$1731,$A8+8,$B8+4))</f>
        <v/>
      </c>
      <c r="I8">
        <f>IF(ISBLANK(INDEX('CONFIGURAÇÃO'!$B$1:$O$1731,$A8+11,$B8+1)),"",INDEX('CONFIGURAÇÃO'!$B$1:$O$1731,$A8+11,$B8+1))</f>
        <v/>
      </c>
      <c r="J8">
        <f>IF(ISBLANK(INDEX('CONFIGURAÇÃO'!$B$1:$O$1731,$A8+17,$B8+1)),"",INDEX('CONFIGURAÇÃO'!$B$1:$O$1731,$A8+17,$B8+1))</f>
        <v/>
      </c>
      <c r="K8">
        <f>IF(ISBLANK(INDEX('CONFIGURAÇÃO'!$B$1:$O$1731,$A8+2,$B8+5)),"",INDEX('CONFIGURAÇÃO'!$B$1:$O$1731,$A8+2,$B8+5))</f>
        <v/>
      </c>
      <c r="L8">
        <f>IF(OR(E8="",E8="Nenhuma"),0,IFERROR(MATCH(SUBSTITUTE(SUBSTITUTE(SUBSTITUTE(E8,"~","~~"),"*","~*"),"?","~?"),'DADOS_MELHORIAS'!$O$2:$O$83,0),-1))</f>
        <v/>
      </c>
      <c r="M8">
        <f>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row>
    <row r="9">
      <c r="A9" t="n">
        <v>1089</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IF(ISBLANK(INDEX('CONFIGURAÇÃO'!$B$1:$O$1731,$A9+8,$B9+4)),"",INDEX('CONFIGURAÇÃO'!$B$1:$O$1731,$A9+8,$B9+4))</f>
        <v/>
      </c>
      <c r="I9">
        <f>IF(ISBLANK(INDEX('CONFIGURAÇÃO'!$B$1:$O$1731,$A9+11,$B9+1)),"",INDEX('CONFIGURAÇÃO'!$B$1:$O$1731,$A9+11,$B9+1))</f>
        <v/>
      </c>
      <c r="J9">
        <f>IF(ISBLANK(INDEX('CONFIGURAÇÃO'!$B$1:$O$1731,$A9+17,$B9+1)),"",INDEX('CONFIGURAÇÃO'!$B$1:$O$1731,$A9+17,$B9+1))</f>
        <v/>
      </c>
      <c r="K9">
        <f>IF(ISBLANK(INDEX('CONFIGURAÇÃO'!$B$1:$O$1731,$A9+2,$B9+5)),"",INDEX('CONFIGURAÇÃO'!$B$1:$O$1731,$A9+2,$B9+5))</f>
        <v/>
      </c>
      <c r="L9">
        <f>IF(OR(E9="",E9="Nenhuma"),0,IFERROR(MATCH(SUBSTITUTE(SUBSTITUTE(SUBSTITUTE(E9,"~","~~"),"*","~*"),"?","~?"),'DADOS_MELHORIAS'!$O$2:$O$83,0),-1))</f>
        <v/>
      </c>
      <c r="M9">
        <f>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row>
    <row r="10">
      <c r="A10" t="n">
        <v>1115</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IF(ISBLANK(INDEX('CONFIGURAÇÃO'!$B$1:$O$1731,$A10+8,$B10+4)),"",INDEX('CONFIGURAÇÃO'!$B$1:$O$1731,$A10+8,$B10+4))</f>
        <v/>
      </c>
      <c r="I10">
        <f>IF(ISBLANK(INDEX('CONFIGURAÇÃO'!$B$1:$O$1731,$A10+11,$B10+1)),"",INDEX('CONFIGURAÇÃO'!$B$1:$O$1731,$A10+11,$B10+1))</f>
        <v/>
      </c>
      <c r="J10">
        <f>IF(ISBLANK(INDEX('CONFIGURAÇÃO'!$B$1:$O$1731,$A10+17,$B10+1)),"",INDEX('CONFIGURAÇÃO'!$B$1:$O$1731,$A10+17,$B10+1))</f>
        <v/>
      </c>
      <c r="K10">
        <f>IF(ISBLANK(INDEX('CONFIGURAÇÃO'!$B$1:$O$1731,$A10+2,$B10+5)),"",INDEX('CONFIGURAÇÃO'!$B$1:$O$1731,$A10+2,$B10+5))</f>
        <v/>
      </c>
      <c r="L10">
        <f>IF(OR(E10="",E10="Nenhuma"),0,IFERROR(MATCH(SUBSTITUTE(SUBSTITUTE(SUBSTITUTE(E10,"~","~~"),"*","~*"),"?","~?"),'DADOS_MELHORIAS'!$O$2:$O$83,0),-1))</f>
        <v/>
      </c>
      <c r="M10">
        <f>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row>
    <row r="11">
      <c r="A11" t="n">
        <v>1115</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IF(ISBLANK(INDEX('CONFIGURAÇÃO'!$B$1:$O$1731,$A11+8,$B11+4)),"",INDEX('CONFIGURAÇÃO'!$B$1:$O$1731,$A11+8,$B11+4))</f>
        <v/>
      </c>
      <c r="I11">
        <f>IF(ISBLANK(INDEX('CONFIGURAÇÃO'!$B$1:$O$1731,$A11+11,$B11+1)),"",INDEX('CONFIGURAÇÃO'!$B$1:$O$1731,$A11+11,$B11+1))</f>
        <v/>
      </c>
      <c r="J11">
        <f>IF(ISBLANK(INDEX('CONFIGURAÇÃO'!$B$1:$O$1731,$A11+17,$B11+1)),"",INDEX('CONFIGURAÇÃO'!$B$1:$O$1731,$A11+17,$B11+1))</f>
        <v/>
      </c>
      <c r="K11">
        <f>IF(ISBLANK(INDEX('CONFIGURAÇÃO'!$B$1:$O$1731,$A11+2,$B11+5)),"",INDEX('CONFIGURAÇÃO'!$B$1:$O$1731,$A11+2,$B11+5))</f>
        <v/>
      </c>
      <c r="L11">
        <f>IF(OR(E11="",E11="Nenhuma"),0,IFERROR(MATCH(SUBSTITUTE(SUBSTITUTE(SUBSTITUTE(E11,"~","~~"),"*","~*"),"?","~?"),'DADOS_MELHORIAS'!$O$2:$O$83,0),-1))</f>
        <v/>
      </c>
      <c r="M11">
        <f>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row>
    <row r="12">
      <c r="A12" t="n">
        <v>1141</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IF(ISBLANK(INDEX('CONFIGURAÇÃO'!$B$1:$O$1731,$A12+8,$B12+4)),"",INDEX('CONFIGURAÇÃO'!$B$1:$O$1731,$A12+8,$B12+4))</f>
        <v/>
      </c>
      <c r="I12">
        <f>IF(ISBLANK(INDEX('CONFIGURAÇÃO'!$B$1:$O$1731,$A12+11,$B12+1)),"",INDEX('CONFIGURAÇÃO'!$B$1:$O$1731,$A12+11,$B12+1))</f>
        <v/>
      </c>
      <c r="J12">
        <f>IF(ISBLANK(INDEX('CONFIGURAÇÃO'!$B$1:$O$1731,$A12+17,$B12+1)),"",INDEX('CONFIGURAÇÃO'!$B$1:$O$1731,$A12+17,$B12+1))</f>
        <v/>
      </c>
      <c r="K12">
        <f>IF(ISBLANK(INDEX('CONFIGURAÇÃO'!$B$1:$O$1731,$A12+2,$B12+5)),"",INDEX('CONFIGURAÇÃO'!$B$1:$O$1731,$A12+2,$B12+5))</f>
        <v/>
      </c>
      <c r="L12">
        <f>IF(OR(E12="",E12="Nenhuma"),0,IFERROR(MATCH(SUBSTITUTE(SUBSTITUTE(SUBSTITUTE(E12,"~","~~"),"*","~*"),"?","~?"),'DADOS_MELHORIAS'!$O$2:$O$83,0),-1))</f>
        <v/>
      </c>
      <c r="M12">
        <f>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row>
    <row r="13">
      <c r="A13" t="n">
        <v>1141</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IF(ISBLANK(INDEX('CONFIGURAÇÃO'!$B$1:$O$1731,$A13+8,$B13+4)),"",INDEX('CONFIGURAÇÃO'!$B$1:$O$1731,$A13+8,$B13+4))</f>
        <v/>
      </c>
      <c r="I13">
        <f>IF(ISBLANK(INDEX('CONFIGURAÇÃO'!$B$1:$O$1731,$A13+11,$B13+1)),"",INDEX('CONFIGURAÇÃO'!$B$1:$O$1731,$A13+11,$B13+1))</f>
        <v/>
      </c>
      <c r="J13">
        <f>IF(ISBLANK(INDEX('CONFIGURAÇÃO'!$B$1:$O$1731,$A13+17,$B13+1)),"",INDEX('CONFIGURAÇÃO'!$B$1:$O$1731,$A13+17,$B13+1))</f>
        <v/>
      </c>
      <c r="K13">
        <f>IF(ISBLANK(INDEX('CONFIGURAÇÃO'!$B$1:$O$1731,$A13+2,$B13+5)),"",INDEX('CONFIGURAÇÃO'!$B$1:$O$1731,$A13+2,$B13+5))</f>
        <v/>
      </c>
      <c r="L13">
        <f>IF(OR(E13="",E13="Nenhuma"),0,IFERROR(MATCH(SUBSTITUTE(SUBSTITUTE(SUBSTITUTE(E13,"~","~~"),"*","~*"),"?","~?"),'DADOS_MELHORIAS'!$O$2:$O$83,0),-1))</f>
        <v/>
      </c>
      <c r="M13">
        <f>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row>
    <row r="14">
      <c r="A14" t="n">
        <v>1167</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IF(ISBLANK(INDEX('CONFIGURAÇÃO'!$B$1:$O$1731,$A14+8,$B14+4)),"",INDEX('CONFIGURAÇÃO'!$B$1:$O$1731,$A14+8,$B14+4))</f>
        <v/>
      </c>
      <c r="I14">
        <f>IF(ISBLANK(INDEX('CONFIGURAÇÃO'!$B$1:$O$1731,$A14+11,$B14+1)),"",INDEX('CONFIGURAÇÃO'!$B$1:$O$1731,$A14+11,$B14+1))</f>
        <v/>
      </c>
      <c r="J14">
        <f>IF(ISBLANK(INDEX('CONFIGURAÇÃO'!$B$1:$O$1731,$A14+17,$B14+1)),"",INDEX('CONFIGURAÇÃO'!$B$1:$O$1731,$A14+17,$B14+1))</f>
        <v/>
      </c>
      <c r="K14">
        <f>IF(ISBLANK(INDEX('CONFIGURAÇÃO'!$B$1:$O$1731,$A14+2,$B14+5)),"",INDEX('CONFIGURAÇÃO'!$B$1:$O$1731,$A14+2,$B14+5))</f>
        <v/>
      </c>
      <c r="L14">
        <f>IF(OR(E14="",E14="Nenhuma"),0,IFERROR(MATCH(SUBSTITUTE(SUBSTITUTE(SUBSTITUTE(E14,"~","~~"),"*","~*"),"?","~?"),'DADOS_MELHORIAS'!$O$2:$O$83,0),-1))</f>
        <v/>
      </c>
      <c r="M14">
        <f>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row>
    <row r="15">
      <c r="A15" t="n">
        <v>1167</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IF(ISBLANK(INDEX('CONFIGURAÇÃO'!$B$1:$O$1731,$A15+8,$B15+4)),"",INDEX('CONFIGURAÇÃO'!$B$1:$O$1731,$A15+8,$B15+4))</f>
        <v/>
      </c>
      <c r="I15">
        <f>IF(ISBLANK(INDEX('CONFIGURAÇÃO'!$B$1:$O$1731,$A15+11,$B15+1)),"",INDEX('CONFIGURAÇÃO'!$B$1:$O$1731,$A15+11,$B15+1))</f>
        <v/>
      </c>
      <c r="J15">
        <f>IF(ISBLANK(INDEX('CONFIGURAÇÃO'!$B$1:$O$1731,$A15+17,$B15+1)),"",INDEX('CONFIGURAÇÃO'!$B$1:$O$1731,$A15+17,$B15+1))</f>
        <v/>
      </c>
      <c r="K15">
        <f>IF(ISBLANK(INDEX('CONFIGURAÇÃO'!$B$1:$O$1731,$A15+2,$B15+5)),"",INDEX('CONFIGURAÇÃO'!$B$1:$O$1731,$A15+2,$B15+5))</f>
        <v/>
      </c>
      <c r="L15">
        <f>IF(OR(E15="",E15="Nenhuma"),0,IFERROR(MATCH(SUBSTITUTE(SUBSTITUTE(SUBSTITUTE(E15,"~","~~"),"*","~*"),"?","~?"),'DADOS_MELHORIAS'!$O$2:$O$83,0),-1))</f>
        <v/>
      </c>
      <c r="M15">
        <f>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row>
    <row r="16">
      <c r="A16" t="n">
        <v>1193</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IF(ISBLANK(INDEX('CONFIGURAÇÃO'!$B$1:$O$1731,$A16+8,$B16+4)),"",INDEX('CONFIGURAÇÃO'!$B$1:$O$1731,$A16+8,$B16+4))</f>
        <v/>
      </c>
      <c r="I16">
        <f>IF(ISBLANK(INDEX('CONFIGURAÇÃO'!$B$1:$O$1731,$A16+11,$B16+1)),"",INDEX('CONFIGURAÇÃO'!$B$1:$O$1731,$A16+11,$B16+1))</f>
        <v/>
      </c>
      <c r="J16">
        <f>IF(ISBLANK(INDEX('CONFIGURAÇÃO'!$B$1:$O$1731,$A16+17,$B16+1)),"",INDEX('CONFIGURAÇÃO'!$B$1:$O$1731,$A16+17,$B16+1))</f>
        <v/>
      </c>
      <c r="K16">
        <f>IF(ISBLANK(INDEX('CONFIGURAÇÃO'!$B$1:$O$1731,$A16+2,$B16+5)),"",INDEX('CONFIGURAÇÃO'!$B$1:$O$1731,$A16+2,$B16+5))</f>
        <v/>
      </c>
      <c r="L16">
        <f>IF(OR(E16="",E16="Nenhuma"),0,IFERROR(MATCH(SUBSTITUTE(SUBSTITUTE(SUBSTITUTE(E16,"~","~~"),"*","~*"),"?","~?"),'DADOS_MELHORIAS'!$O$2:$O$83,0),-1))</f>
        <v/>
      </c>
      <c r="M16">
        <f>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row>
    <row r="17">
      <c r="A17" t="n">
        <v>1193</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IF(ISBLANK(INDEX('CONFIGURAÇÃO'!$B$1:$O$1731,$A17+8,$B17+4)),"",INDEX('CONFIGURAÇÃO'!$B$1:$O$1731,$A17+8,$B17+4))</f>
        <v/>
      </c>
      <c r="I17">
        <f>IF(ISBLANK(INDEX('CONFIGURAÇÃO'!$B$1:$O$1731,$A17+11,$B17+1)),"",INDEX('CONFIGURAÇÃO'!$B$1:$O$1731,$A17+11,$B17+1))</f>
        <v/>
      </c>
      <c r="J17">
        <f>IF(ISBLANK(INDEX('CONFIGURAÇÃO'!$B$1:$O$1731,$A17+17,$B17+1)),"",INDEX('CONFIGURAÇÃO'!$B$1:$O$1731,$A17+17,$B17+1))</f>
        <v/>
      </c>
      <c r="K17">
        <f>IF(ISBLANK(INDEX('CONFIGURAÇÃO'!$B$1:$O$1731,$A17+2,$B17+5)),"",INDEX('CONFIGURAÇÃO'!$B$1:$O$1731,$A17+2,$B17+5))</f>
        <v/>
      </c>
      <c r="L17">
        <f>IF(OR(E17="",E17="Nenhuma"),0,IFERROR(MATCH(SUBSTITUTE(SUBSTITUTE(SUBSTITUTE(E17,"~","~~"),"*","~*"),"?","~?"),'DADOS_MELHORIAS'!$O$2:$O$83,0),-1))</f>
        <v/>
      </c>
      <c r="M17">
        <f>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row>
    <row r="18">
      <c r="A18" t="n">
        <v>1219</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IF(ISBLANK(INDEX('CONFIGURAÇÃO'!$B$1:$O$1731,$A18+8,$B18+4)),"",INDEX('CONFIGURAÇÃO'!$B$1:$O$1731,$A18+8,$B18+4))</f>
        <v/>
      </c>
      <c r="I18">
        <f>IF(ISBLANK(INDEX('CONFIGURAÇÃO'!$B$1:$O$1731,$A18+11,$B18+1)),"",INDEX('CONFIGURAÇÃO'!$B$1:$O$1731,$A18+11,$B18+1))</f>
        <v/>
      </c>
      <c r="J18">
        <f>IF(ISBLANK(INDEX('CONFIGURAÇÃO'!$B$1:$O$1731,$A18+17,$B18+1)),"",INDEX('CONFIGURAÇÃO'!$B$1:$O$1731,$A18+17,$B18+1))</f>
        <v/>
      </c>
      <c r="K18">
        <f>IF(ISBLANK(INDEX('CONFIGURAÇÃO'!$B$1:$O$1731,$A18+2,$B18+5)),"",INDEX('CONFIGURAÇÃO'!$B$1:$O$1731,$A18+2,$B18+5))</f>
        <v/>
      </c>
      <c r="L18">
        <f>IF(OR(E18="",E18="Nenhuma"),0,IFERROR(MATCH(SUBSTITUTE(SUBSTITUTE(SUBSTITUTE(E18,"~","~~"),"*","~*"),"?","~?"),'DADOS_MELHORIAS'!$O$2:$O$83,0),-1))</f>
        <v/>
      </c>
      <c r="M18">
        <f>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row>
    <row r="19">
      <c r="A19" t="n">
        <v>1219</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IF(ISBLANK(INDEX('CONFIGURAÇÃO'!$B$1:$O$1731,$A19+8,$B19+4)),"",INDEX('CONFIGURAÇÃO'!$B$1:$O$1731,$A19+8,$B19+4))</f>
        <v/>
      </c>
      <c r="I19">
        <f>IF(ISBLANK(INDEX('CONFIGURAÇÃO'!$B$1:$O$1731,$A19+11,$B19+1)),"",INDEX('CONFIGURAÇÃO'!$B$1:$O$1731,$A19+11,$B19+1))</f>
        <v/>
      </c>
      <c r="J19">
        <f>IF(ISBLANK(INDEX('CONFIGURAÇÃO'!$B$1:$O$1731,$A19+17,$B19+1)),"",INDEX('CONFIGURAÇÃO'!$B$1:$O$1731,$A19+17,$B19+1))</f>
        <v/>
      </c>
      <c r="K19">
        <f>IF(ISBLANK(INDEX('CONFIGURAÇÃO'!$B$1:$O$1731,$A19+2,$B19+5)),"",INDEX('CONFIGURAÇÃO'!$B$1:$O$1731,$A19+2,$B19+5))</f>
        <v/>
      </c>
      <c r="L19">
        <f>IF(OR(E19="",E19="Nenhuma"),0,IFERROR(MATCH(SUBSTITUTE(SUBSTITUTE(SUBSTITUTE(E19,"~","~~"),"*","~*"),"?","~?"),'DADOS_MELHORIAS'!$O$2:$O$83,0),-1))</f>
        <v/>
      </c>
      <c r="M19">
        <f>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row>
    <row r="20">
      <c r="A20" t="n">
        <v>1245</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IF(ISBLANK(INDEX('CONFIGURAÇÃO'!$B$1:$O$1731,$A20+8,$B20+4)),"",INDEX('CONFIGURAÇÃO'!$B$1:$O$1731,$A20+8,$B20+4))</f>
        <v/>
      </c>
      <c r="I20">
        <f>IF(ISBLANK(INDEX('CONFIGURAÇÃO'!$B$1:$O$1731,$A20+11,$B20+1)),"",INDEX('CONFIGURAÇÃO'!$B$1:$O$1731,$A20+11,$B20+1))</f>
        <v/>
      </c>
      <c r="J20">
        <f>IF(ISBLANK(INDEX('CONFIGURAÇÃO'!$B$1:$O$1731,$A20+17,$B20+1)),"",INDEX('CONFIGURAÇÃO'!$B$1:$O$1731,$A20+17,$B20+1))</f>
        <v/>
      </c>
      <c r="K20">
        <f>IF(ISBLANK(INDEX('CONFIGURAÇÃO'!$B$1:$O$1731,$A20+2,$B20+5)),"",INDEX('CONFIGURAÇÃO'!$B$1:$O$1731,$A20+2,$B20+5))</f>
        <v/>
      </c>
      <c r="L20">
        <f>IF(OR(E20="",E20="Nenhuma"),0,IFERROR(MATCH(SUBSTITUTE(SUBSTITUTE(SUBSTITUTE(E20,"~","~~"),"*","~*"),"?","~?"),'DADOS_MELHORIAS'!$O$2:$O$83,0),-1))</f>
        <v/>
      </c>
      <c r="M20">
        <f>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row>
    <row r="21">
      <c r="A21" t="n">
        <v>1245</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IF(ISBLANK(INDEX('CONFIGURAÇÃO'!$B$1:$O$1731,$A21+8,$B21+4)),"",INDEX('CONFIGURAÇÃO'!$B$1:$O$1731,$A21+8,$B21+4))</f>
        <v/>
      </c>
      <c r="I21">
        <f>IF(ISBLANK(INDEX('CONFIGURAÇÃO'!$B$1:$O$1731,$A21+11,$B21+1)),"",INDEX('CONFIGURAÇÃO'!$B$1:$O$1731,$A21+11,$B21+1))</f>
        <v/>
      </c>
      <c r="J21">
        <f>IF(ISBLANK(INDEX('CONFIGURAÇÃO'!$B$1:$O$1731,$A21+17,$B21+1)),"",INDEX('CONFIGURAÇÃO'!$B$1:$O$1731,$A21+17,$B21+1))</f>
        <v/>
      </c>
      <c r="K21">
        <f>IF(ISBLANK(INDEX('CONFIGURAÇÃO'!$B$1:$O$1731,$A21+2,$B21+5)),"",INDEX('CONFIGURAÇÃO'!$B$1:$O$1731,$A21+2,$B21+5))</f>
        <v/>
      </c>
      <c r="L21">
        <f>IF(OR(E21="",E21="Nenhuma"),0,IFERROR(MATCH(SUBSTITUTE(SUBSTITUTE(SUBSTITUTE(E21,"~","~~"),"*","~*"),"?","~?"),'DADOS_MELHORIAS'!$O$2:$O$83,0),-1))</f>
        <v/>
      </c>
      <c r="M21">
        <f>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row>
    <row r="22">
      <c r="A22" t="n">
        <v>1271</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IF(ISBLANK(INDEX('CONFIGURAÇÃO'!$B$1:$O$1731,$A22+8,$B22+4)),"",INDEX('CONFIGURAÇÃO'!$B$1:$O$1731,$A22+8,$B22+4))</f>
        <v/>
      </c>
      <c r="I22">
        <f>IF(ISBLANK(INDEX('CONFIGURAÇÃO'!$B$1:$O$1731,$A22+11,$B22+1)),"",INDEX('CONFIGURAÇÃO'!$B$1:$O$1731,$A22+11,$B22+1))</f>
        <v/>
      </c>
      <c r="J22">
        <f>IF(ISBLANK(INDEX('CONFIGURAÇÃO'!$B$1:$O$1731,$A22+17,$B22+1)),"",INDEX('CONFIGURAÇÃO'!$B$1:$O$1731,$A22+17,$B22+1))</f>
        <v/>
      </c>
      <c r="K22">
        <f>IF(ISBLANK(INDEX('CONFIGURAÇÃO'!$B$1:$O$1731,$A22+2,$B22+5)),"",INDEX('CONFIGURAÇÃO'!$B$1:$O$1731,$A22+2,$B22+5))</f>
        <v/>
      </c>
      <c r="L22">
        <f>IF(OR(E22="",E22="Nenhuma"),0,IFERROR(MATCH(SUBSTITUTE(SUBSTITUTE(SUBSTITUTE(E22,"~","~~"),"*","~*"),"?","~?"),'DADOS_MELHORIAS'!$O$2:$O$83,0),-1))</f>
        <v/>
      </c>
      <c r="M22">
        <f>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row>
    <row r="23">
      <c r="A23" t="n">
        <v>1271</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IF(ISBLANK(INDEX('CONFIGURAÇÃO'!$B$1:$O$1731,$A23+8,$B23+4)),"",INDEX('CONFIGURAÇÃO'!$B$1:$O$1731,$A23+8,$B23+4))</f>
        <v/>
      </c>
      <c r="I23">
        <f>IF(ISBLANK(INDEX('CONFIGURAÇÃO'!$B$1:$O$1731,$A23+11,$B23+1)),"",INDEX('CONFIGURAÇÃO'!$B$1:$O$1731,$A23+11,$B23+1))</f>
        <v/>
      </c>
      <c r="J23">
        <f>IF(ISBLANK(INDEX('CONFIGURAÇÃO'!$B$1:$O$1731,$A23+17,$B23+1)),"",INDEX('CONFIGURAÇÃO'!$B$1:$O$1731,$A23+17,$B23+1))</f>
        <v/>
      </c>
      <c r="K23">
        <f>IF(ISBLANK(INDEX('CONFIGURAÇÃO'!$B$1:$O$1731,$A23+2,$B23+5)),"",INDEX('CONFIGURAÇÃO'!$B$1:$O$1731,$A23+2,$B23+5))</f>
        <v/>
      </c>
      <c r="L23">
        <f>IF(OR(E23="",E23="Nenhuma"),0,IFERROR(MATCH(SUBSTITUTE(SUBSTITUTE(SUBSTITUTE(E23,"~","~~"),"*","~*"),"?","~?"),'DADOS_MELHORIAS'!$O$2:$O$83,0),-1))</f>
        <v/>
      </c>
      <c r="M23">
        <f>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row>
    <row r="24">
      <c r="A24" t="n">
        <v>1297</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IF(ISBLANK(INDEX('CONFIGURAÇÃO'!$B$1:$O$1731,$A24+8,$B24+4)),"",INDEX('CONFIGURAÇÃO'!$B$1:$O$1731,$A24+8,$B24+4))</f>
        <v/>
      </c>
      <c r="I24">
        <f>IF(ISBLANK(INDEX('CONFIGURAÇÃO'!$B$1:$O$1731,$A24+11,$B24+1)),"",INDEX('CONFIGURAÇÃO'!$B$1:$O$1731,$A24+11,$B24+1))</f>
        <v/>
      </c>
      <c r="J24">
        <f>IF(ISBLANK(INDEX('CONFIGURAÇÃO'!$B$1:$O$1731,$A24+17,$B24+1)),"",INDEX('CONFIGURAÇÃO'!$B$1:$O$1731,$A24+17,$B24+1))</f>
        <v/>
      </c>
      <c r="K24">
        <f>IF(ISBLANK(INDEX('CONFIGURAÇÃO'!$B$1:$O$1731,$A24+2,$B24+5)),"",INDEX('CONFIGURAÇÃO'!$B$1:$O$1731,$A24+2,$B24+5))</f>
        <v/>
      </c>
      <c r="L24">
        <f>IF(OR(E24="",E24="Nenhuma"),0,IFERROR(MATCH(SUBSTITUTE(SUBSTITUTE(SUBSTITUTE(E24,"~","~~"),"*","~*"),"?","~?"),'DADOS_MELHORIAS'!$O$2:$O$83,0),-1))</f>
        <v/>
      </c>
      <c r="M24">
        <f>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row>
    <row r="25">
      <c r="A25" t="n">
        <v>1297</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IF(ISBLANK(INDEX('CONFIGURAÇÃO'!$B$1:$O$1731,$A25+8,$B25+4)),"",INDEX('CONFIGURAÇÃO'!$B$1:$O$1731,$A25+8,$B25+4))</f>
        <v/>
      </c>
      <c r="I25">
        <f>IF(ISBLANK(INDEX('CONFIGURAÇÃO'!$B$1:$O$1731,$A25+11,$B25+1)),"",INDEX('CONFIGURAÇÃO'!$B$1:$O$1731,$A25+11,$B25+1))</f>
        <v/>
      </c>
      <c r="J25">
        <f>IF(ISBLANK(INDEX('CONFIGURAÇÃO'!$B$1:$O$1731,$A25+17,$B25+1)),"",INDEX('CONFIGURAÇÃO'!$B$1:$O$1731,$A25+17,$B25+1))</f>
        <v/>
      </c>
      <c r="K25">
        <f>IF(ISBLANK(INDEX('CONFIGURAÇÃO'!$B$1:$O$1731,$A25+2,$B25+5)),"",INDEX('CONFIGURAÇÃO'!$B$1:$O$1731,$A25+2,$B25+5))</f>
        <v/>
      </c>
      <c r="L25">
        <f>IF(OR(E25="",E25="Nenhuma"),0,IFERROR(MATCH(SUBSTITUTE(SUBSTITUTE(SUBSTITUTE(E25,"~","~~"),"*","~*"),"?","~?"),'DADOS_MELHORIAS'!$O$2:$O$83,0),-1))</f>
        <v/>
      </c>
      <c r="M25">
        <f>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row>
    <row r="26">
      <c r="A26" t="n">
        <v>1323</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IF(ISBLANK(INDEX('CONFIGURAÇÃO'!$B$1:$O$1731,$A26+8,$B26+4)),"",INDEX('CONFIGURAÇÃO'!$B$1:$O$1731,$A26+8,$B26+4))</f>
        <v/>
      </c>
      <c r="I26">
        <f>IF(ISBLANK(INDEX('CONFIGURAÇÃO'!$B$1:$O$1731,$A26+11,$B26+1)),"",INDEX('CONFIGURAÇÃO'!$B$1:$O$1731,$A26+11,$B26+1))</f>
        <v/>
      </c>
      <c r="J26">
        <f>IF(ISBLANK(INDEX('CONFIGURAÇÃO'!$B$1:$O$1731,$A26+17,$B26+1)),"",INDEX('CONFIGURAÇÃO'!$B$1:$O$1731,$A26+17,$B26+1))</f>
        <v/>
      </c>
      <c r="K26">
        <f>IF(ISBLANK(INDEX('CONFIGURAÇÃO'!$B$1:$O$1731,$A26+2,$B26+5)),"",INDEX('CONFIGURAÇÃO'!$B$1:$O$1731,$A26+2,$B26+5))</f>
        <v/>
      </c>
      <c r="L26">
        <f>IF(OR(E26="",E26="Nenhuma"),0,IFERROR(MATCH(SUBSTITUTE(SUBSTITUTE(SUBSTITUTE(E26,"~","~~"),"*","~*"),"?","~?"),'DADOS_MELHORIAS'!$O$2:$O$83,0),-1))</f>
        <v/>
      </c>
      <c r="M26">
        <f>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row>
    <row r="27">
      <c r="A27" t="n">
        <v>1323</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IF(ISBLANK(INDEX('CONFIGURAÇÃO'!$B$1:$O$1731,$A27+8,$B27+4)),"",INDEX('CONFIGURAÇÃO'!$B$1:$O$1731,$A27+8,$B27+4))</f>
        <v/>
      </c>
      <c r="I27">
        <f>IF(ISBLANK(INDEX('CONFIGURAÇÃO'!$B$1:$O$1731,$A27+11,$B27+1)),"",INDEX('CONFIGURAÇÃO'!$B$1:$O$1731,$A27+11,$B27+1))</f>
        <v/>
      </c>
      <c r="J27">
        <f>IF(ISBLANK(INDEX('CONFIGURAÇÃO'!$B$1:$O$1731,$A27+17,$B27+1)),"",INDEX('CONFIGURAÇÃO'!$B$1:$O$1731,$A27+17,$B27+1))</f>
        <v/>
      </c>
      <c r="K27">
        <f>IF(ISBLANK(INDEX('CONFIGURAÇÃO'!$B$1:$O$1731,$A27+2,$B27+5)),"",INDEX('CONFIGURAÇÃO'!$B$1:$O$1731,$A27+2,$B27+5))</f>
        <v/>
      </c>
      <c r="L27">
        <f>IF(OR(E27="",E27="Nenhuma"),0,IFERROR(MATCH(SUBSTITUTE(SUBSTITUTE(SUBSTITUTE(E27,"~","~~"),"*","~*"),"?","~?"),'DADOS_MELHORIAS'!$O$2:$O$83,0),-1))</f>
        <v/>
      </c>
      <c r="M27">
        <f>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row>
    <row r="28">
      <c r="A28" t="n">
        <v>1349</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IF(ISBLANK(INDEX('CONFIGURAÇÃO'!$B$1:$O$1731,$A28+8,$B28+4)),"",INDEX('CONFIGURAÇÃO'!$B$1:$O$1731,$A28+8,$B28+4))</f>
        <v/>
      </c>
      <c r="I28">
        <f>IF(ISBLANK(INDEX('CONFIGURAÇÃO'!$B$1:$O$1731,$A28+11,$B28+1)),"",INDEX('CONFIGURAÇÃO'!$B$1:$O$1731,$A28+11,$B28+1))</f>
        <v/>
      </c>
      <c r="J28">
        <f>IF(ISBLANK(INDEX('CONFIGURAÇÃO'!$B$1:$O$1731,$A28+17,$B28+1)),"",INDEX('CONFIGURAÇÃO'!$B$1:$O$1731,$A28+17,$B28+1))</f>
        <v/>
      </c>
      <c r="K28">
        <f>IF(ISBLANK(INDEX('CONFIGURAÇÃO'!$B$1:$O$1731,$A28+2,$B28+5)),"",INDEX('CONFIGURAÇÃO'!$B$1:$O$1731,$A28+2,$B28+5))</f>
        <v/>
      </c>
      <c r="L28">
        <f>IF(OR(E28="",E28="Nenhuma"),0,IFERROR(MATCH(SUBSTITUTE(SUBSTITUTE(SUBSTITUTE(E28,"~","~~"),"*","~*"),"?","~?"),'DADOS_MELHORIAS'!$O$2:$O$83,0),-1))</f>
        <v/>
      </c>
      <c r="M28">
        <f>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row>
    <row r="29">
      <c r="A29" t="n">
        <v>1349</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IF(ISBLANK(INDEX('CONFIGURAÇÃO'!$B$1:$O$1731,$A29+8,$B29+4)),"",INDEX('CONFIGURAÇÃO'!$B$1:$O$1731,$A29+8,$B29+4))</f>
        <v/>
      </c>
      <c r="I29">
        <f>IF(ISBLANK(INDEX('CONFIGURAÇÃO'!$B$1:$O$1731,$A29+11,$B29+1)),"",INDEX('CONFIGURAÇÃO'!$B$1:$O$1731,$A29+11,$B29+1))</f>
        <v/>
      </c>
      <c r="J29">
        <f>IF(ISBLANK(INDEX('CONFIGURAÇÃO'!$B$1:$O$1731,$A29+17,$B29+1)),"",INDEX('CONFIGURAÇÃO'!$B$1:$O$1731,$A29+17,$B29+1))</f>
        <v/>
      </c>
      <c r="K29">
        <f>IF(ISBLANK(INDEX('CONFIGURAÇÃO'!$B$1:$O$1731,$A29+2,$B29+5)),"",INDEX('CONFIGURAÇÃO'!$B$1:$O$1731,$A29+2,$B29+5))</f>
        <v/>
      </c>
      <c r="L29">
        <f>IF(OR(E29="",E29="Nenhuma"),0,IFERROR(MATCH(SUBSTITUTE(SUBSTITUTE(SUBSTITUTE(E29,"~","~~"),"*","~*"),"?","~?"),'DADOS_MELHORIAS'!$O$2:$O$83,0),-1))</f>
        <v/>
      </c>
      <c r="M29">
        <f>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row>
    <row r="30">
      <c r="A30" t="n">
        <v>1375</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IF(ISBLANK(INDEX('CONFIGURAÇÃO'!$B$1:$O$1731,$A30+8,$B30+4)),"",INDEX('CONFIGURAÇÃO'!$B$1:$O$1731,$A30+8,$B30+4))</f>
        <v/>
      </c>
      <c r="I30">
        <f>IF(ISBLANK(INDEX('CONFIGURAÇÃO'!$B$1:$O$1731,$A30+11,$B30+1)),"",INDEX('CONFIGURAÇÃO'!$B$1:$O$1731,$A30+11,$B30+1))</f>
        <v/>
      </c>
      <c r="J30">
        <f>IF(ISBLANK(INDEX('CONFIGURAÇÃO'!$B$1:$O$1731,$A30+17,$B30+1)),"",INDEX('CONFIGURAÇÃO'!$B$1:$O$1731,$A30+17,$B30+1))</f>
        <v/>
      </c>
      <c r="K30">
        <f>IF(ISBLANK(INDEX('CONFIGURAÇÃO'!$B$1:$O$1731,$A30+2,$B30+5)),"",INDEX('CONFIGURAÇÃO'!$B$1:$O$1731,$A30+2,$B30+5))</f>
        <v/>
      </c>
      <c r="L30">
        <f>IF(OR(E30="",E30="Nenhuma"),0,IFERROR(MATCH(SUBSTITUTE(SUBSTITUTE(SUBSTITUTE(E30,"~","~~"),"*","~*"),"?","~?"),'DADOS_MELHORIAS'!$O$2:$O$83,0),-1))</f>
        <v/>
      </c>
      <c r="M30">
        <f>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row>
    <row r="31">
      <c r="A31" t="n">
        <v>1375</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IF(ISBLANK(INDEX('CONFIGURAÇÃO'!$B$1:$O$1731,$A31+8,$B31+4)),"",INDEX('CONFIGURAÇÃO'!$B$1:$O$1731,$A31+8,$B31+4))</f>
        <v/>
      </c>
      <c r="I31">
        <f>IF(ISBLANK(INDEX('CONFIGURAÇÃO'!$B$1:$O$1731,$A31+11,$B31+1)),"",INDEX('CONFIGURAÇÃO'!$B$1:$O$1731,$A31+11,$B31+1))</f>
        <v/>
      </c>
      <c r="J31">
        <f>IF(ISBLANK(INDEX('CONFIGURAÇÃO'!$B$1:$O$1731,$A31+17,$B31+1)),"",INDEX('CONFIGURAÇÃO'!$B$1:$O$1731,$A31+17,$B31+1))</f>
        <v/>
      </c>
      <c r="K31">
        <f>IF(ISBLANK(INDEX('CONFIGURAÇÃO'!$B$1:$O$1731,$A31+2,$B31+5)),"",INDEX('CONFIGURAÇÃO'!$B$1:$O$1731,$A31+2,$B31+5))</f>
        <v/>
      </c>
      <c r="L31">
        <f>IF(OR(E31="",E31="Nenhuma"),0,IFERROR(MATCH(SUBSTITUTE(SUBSTITUTE(SUBSTITUTE(E31,"~","~~"),"*","~*"),"?","~?"),'DADOS_MELHORIAS'!$O$2:$O$83,0),-1))</f>
        <v/>
      </c>
      <c r="M31">
        <f>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IF(O84="",0,IF(OR(P84="Controle",IF(L2&gt;0,INDEX('DADOS_MELHORIAS'!$T$2:$T$83,L2),0)=1),1,0))</f>
        <v/>
      </c>
      <c r="U84">
        <f>IF(O84="","",IF(S84=1,"",O84))</f>
        <v/>
      </c>
      <c r="V84">
        <f>IF(O84="","",IF(AND(Q84=1,S84=0),O84,""))</f>
        <v/>
      </c>
      <c r="W84">
        <f>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IF(O85="",0,IF(OR(P85="Controle",IF(L3&gt;0,INDEX('DADOS_MELHORIAS'!$T$2:$T$83,L3),0)=1),1,0))</f>
        <v/>
      </c>
      <c r="U85">
        <f>IF(O85="","",IF(S85=1,"",O85))</f>
        <v/>
      </c>
      <c r="V85">
        <f>IF(O85="","",IF(AND(Q85=1,S85=0),O85,""))</f>
        <v/>
      </c>
      <c r="W85">
        <f>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IF(O86="",0,IF(OR(P86="Controle",IF(L4&gt;0,INDEX('DADOS_MELHORIAS'!$T$2:$T$83,L4),0)=1),1,0))</f>
        <v/>
      </c>
      <c r="U86">
        <f>IF(O86="","",IF(S86=1,"",O86))</f>
        <v/>
      </c>
      <c r="V86">
        <f>IF(O86="","",IF(AND(Q86=1,S86=0),O86,""))</f>
        <v/>
      </c>
      <c r="W86">
        <f>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IF(O87="",0,IF(OR(P87="Controle",IF(L5&gt;0,INDEX('DADOS_MELHORIAS'!$T$2:$T$83,L5),0)=1),1,0))</f>
        <v/>
      </c>
      <c r="U87">
        <f>IF(O87="","",IF(S87=1,"",O87))</f>
        <v/>
      </c>
      <c r="V87">
        <f>IF(O87="","",IF(AND(Q87=1,S87=0),O87,""))</f>
        <v/>
      </c>
      <c r="W87">
        <f>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IF(O88="",0,IF(OR(P88="Controle",IF(L6&gt;0,INDEX('DADOS_MELHORIAS'!$T$2:$T$83,L6),0)=1),1,0))</f>
        <v/>
      </c>
      <c r="U88">
        <f>IF(O88="","",IF(S88=1,"",O88))</f>
        <v/>
      </c>
      <c r="V88">
        <f>IF(O88="","",IF(AND(Q88=1,S88=0),O88,""))</f>
        <v/>
      </c>
      <c r="W88">
        <f>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IF(O89="",0,IF(OR(P89="Controle",IF(L7&gt;0,INDEX('DADOS_MELHORIAS'!$T$2:$T$83,L7),0)=1),1,0))</f>
        <v/>
      </c>
      <c r="U89">
        <f>IF(O89="","",IF(S89=1,"",O89))</f>
        <v/>
      </c>
      <c r="V89">
        <f>IF(O89="","",IF(AND(Q89=1,S89=0),O89,""))</f>
        <v/>
      </c>
      <c r="W89">
        <f>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IF(O90="",0,IF(OR(P90="Controle",IF(L8&gt;0,INDEX('DADOS_MELHORIAS'!$T$2:$T$83,L8),0)=1),1,0))</f>
        <v/>
      </c>
      <c r="U90">
        <f>IF(O90="","",IF(S90=1,"",O90))</f>
        <v/>
      </c>
      <c r="V90">
        <f>IF(O90="","",IF(AND(Q90=1,S90=0),O90,""))</f>
        <v/>
      </c>
      <c r="W90">
        <f>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IF(O91="",0,IF(OR(P91="Controle",IF(L9&gt;0,INDEX('DADOS_MELHORIAS'!$T$2:$T$83,L9),0)=1),1,0))</f>
        <v/>
      </c>
      <c r="U91">
        <f>IF(O91="","",IF(S91=1,"",O91))</f>
        <v/>
      </c>
      <c r="V91">
        <f>IF(O91="","",IF(AND(Q91=1,S91=0),O91,""))</f>
        <v/>
      </c>
      <c r="W91">
        <f>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IF(O92="",0,IF(OR(P92="Controle",IF(L10&gt;0,INDEX('DADOS_MELHORIAS'!$T$2:$T$83,L10),0)=1),1,0))</f>
        <v/>
      </c>
      <c r="U92">
        <f>IF(O92="","",IF(S92=1,"",O92))</f>
        <v/>
      </c>
      <c r="V92">
        <f>IF(O92="","",IF(AND(Q92=1,S92=0),O92,""))</f>
        <v/>
      </c>
      <c r="W92">
        <f>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IF(O93="",0,IF(OR(P93="Controle",IF(L11&gt;0,INDEX('DADOS_MELHORIAS'!$T$2:$T$83,L11),0)=1),1,0))</f>
        <v/>
      </c>
      <c r="U93">
        <f>IF(O93="","",IF(S93=1,"",O93))</f>
        <v/>
      </c>
      <c r="V93">
        <f>IF(O93="","",IF(AND(Q93=1,S93=0),O93,""))</f>
        <v/>
      </c>
      <c r="W93">
        <f>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IF(O94="",0,IF(OR(P94="Controle",IF(L12&gt;0,INDEX('DADOS_MELHORIAS'!$T$2:$T$83,L12),0)=1),1,0))</f>
        <v/>
      </c>
      <c r="U94">
        <f>IF(O94="","",IF(S94=1,"",O94))</f>
        <v/>
      </c>
      <c r="V94">
        <f>IF(O94="","",IF(AND(Q94=1,S94=0),O94,""))</f>
        <v/>
      </c>
      <c r="W94">
        <f>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IF(O95="",0,IF(OR(P95="Controle",IF(L13&gt;0,INDEX('DADOS_MELHORIAS'!$T$2:$T$83,L13),0)=1),1,0))</f>
        <v/>
      </c>
      <c r="U95">
        <f>IF(O95="","",IF(S95=1,"",O95))</f>
        <v/>
      </c>
      <c r="V95">
        <f>IF(O95="","",IF(AND(Q95=1,S95=0),O95,""))</f>
        <v/>
      </c>
      <c r="W95">
        <f>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IF(O96="",0,IF(OR(P96="Controle",IF(L14&gt;0,INDEX('DADOS_MELHORIAS'!$T$2:$T$83,L14),0)=1),1,0))</f>
        <v/>
      </c>
      <c r="U96">
        <f>IF(O96="","",IF(S96=1,"",O96))</f>
        <v/>
      </c>
      <c r="V96">
        <f>IF(O96="","",IF(AND(Q96=1,S96=0),O96,""))</f>
        <v/>
      </c>
      <c r="W96">
        <f>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IF(O97="",0,IF(OR(P97="Controle",IF(L15&gt;0,INDEX('DADOS_MELHORIAS'!$T$2:$T$83,L15),0)=1),1,0))</f>
        <v/>
      </c>
      <c r="U97">
        <f>IF(O97="","",IF(S97=1,"",O97))</f>
        <v/>
      </c>
      <c r="V97">
        <f>IF(O97="","",IF(AND(Q97=1,S97=0),O97,""))</f>
        <v/>
      </c>
      <c r="W97">
        <f>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IF(O98="",0,IF(OR(P98="Controle",IF(L16&gt;0,INDEX('DADOS_MELHORIAS'!$T$2:$T$83,L16),0)=1),1,0))</f>
        <v/>
      </c>
      <c r="U98">
        <f>IF(O98="","",IF(S98=1,"",O98))</f>
        <v/>
      </c>
      <c r="V98">
        <f>IF(O98="","",IF(AND(Q98=1,S98=0),O98,""))</f>
        <v/>
      </c>
      <c r="W98">
        <f>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IF(O99="",0,IF(OR(P99="Controle",IF(L17&gt;0,INDEX('DADOS_MELHORIAS'!$T$2:$T$83,L17),0)=1),1,0))</f>
        <v/>
      </c>
      <c r="U99">
        <f>IF(O99="","",IF(S99=1,"",O99))</f>
        <v/>
      </c>
      <c r="V99">
        <f>IF(O99="","",IF(AND(Q99=1,S99=0),O99,""))</f>
        <v/>
      </c>
      <c r="W99">
        <f>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IF(O100="",0,IF(OR(P100="Controle",IF(L18&gt;0,INDEX('DADOS_MELHORIAS'!$T$2:$T$83,L18),0)=1),1,0))</f>
        <v/>
      </c>
      <c r="U100">
        <f>IF(O100="","",IF(S100=1,"",O100))</f>
        <v/>
      </c>
      <c r="V100">
        <f>IF(O100="","",IF(AND(Q100=1,S100=0),O100,""))</f>
        <v/>
      </c>
      <c r="W100">
        <f>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IF(O101="",0,IF(OR(P101="Controle",IF(L19&gt;0,INDEX('DADOS_MELHORIAS'!$T$2:$T$83,L19),0)=1),1,0))</f>
        <v/>
      </c>
      <c r="U101">
        <f>IF(O101="","",IF(S101=1,"",O101))</f>
        <v/>
      </c>
      <c r="V101">
        <f>IF(O101="","",IF(AND(Q101=1,S101=0),O101,""))</f>
        <v/>
      </c>
      <c r="W101">
        <f>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IF(O102="",0,IF(OR(P102="Controle",IF(L20&gt;0,INDEX('DADOS_MELHORIAS'!$T$2:$T$83,L20),0)=1),1,0))</f>
        <v/>
      </c>
      <c r="U102">
        <f>IF(O102="","",IF(S102=1,"",O102))</f>
        <v/>
      </c>
      <c r="V102">
        <f>IF(O102="","",IF(AND(Q102=1,S102=0),O102,""))</f>
        <v/>
      </c>
      <c r="W102">
        <f>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IF(O103="",0,IF(OR(P103="Controle",IF(L21&gt;0,INDEX('DADOS_MELHORIAS'!$T$2:$T$83,L21),0)=1),1,0))</f>
        <v/>
      </c>
      <c r="U103">
        <f>IF(O103="","",IF(S103=1,"",O103))</f>
        <v/>
      </c>
      <c r="V103">
        <f>IF(O103="","",IF(AND(Q103=1,S103=0),O103,""))</f>
        <v/>
      </c>
      <c r="W103">
        <f>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IF(O104="",0,IF(OR(P104="Controle",IF(L22&gt;0,INDEX('DADOS_MELHORIAS'!$T$2:$T$83,L22),0)=1),1,0))</f>
        <v/>
      </c>
      <c r="U104">
        <f>IF(O104="","",IF(S104=1,"",O104))</f>
        <v/>
      </c>
      <c r="V104">
        <f>IF(O104="","",IF(AND(Q104=1,S104=0),O104,""))</f>
        <v/>
      </c>
      <c r="W104">
        <f>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IF(O105="",0,IF(OR(P105="Controle",IF(L23&gt;0,INDEX('DADOS_MELHORIAS'!$T$2:$T$83,L23),0)=1),1,0))</f>
        <v/>
      </c>
      <c r="U105">
        <f>IF(O105="","",IF(S105=1,"",O105))</f>
        <v/>
      </c>
      <c r="V105">
        <f>IF(O105="","",IF(AND(Q105=1,S105=0),O105,""))</f>
        <v/>
      </c>
      <c r="W105">
        <f>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IF(O106="",0,IF(OR(P106="Controle",IF(L24&gt;0,INDEX('DADOS_MELHORIAS'!$T$2:$T$83,L24),0)=1),1,0))</f>
        <v/>
      </c>
      <c r="U106">
        <f>IF(O106="","",IF(S106=1,"",O106))</f>
        <v/>
      </c>
      <c r="V106">
        <f>IF(O106="","",IF(AND(Q106=1,S106=0),O106,""))</f>
        <v/>
      </c>
      <c r="W106">
        <f>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IF(O107="",0,IF(OR(P107="Controle",IF(L25&gt;0,INDEX('DADOS_MELHORIAS'!$T$2:$T$83,L25),0)=1),1,0))</f>
        <v/>
      </c>
      <c r="U107">
        <f>IF(O107="","",IF(S107=1,"",O107))</f>
        <v/>
      </c>
      <c r="V107">
        <f>IF(O107="","",IF(AND(Q107=1,S107=0),O107,""))</f>
        <v/>
      </c>
      <c r="W107">
        <f>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IF(O108="",0,IF(OR(P108="Controle",IF(L26&gt;0,INDEX('DADOS_MELHORIAS'!$T$2:$T$83,L26),0)=1),1,0))</f>
        <v/>
      </c>
      <c r="U108">
        <f>IF(O108="","",IF(S108=1,"",O108))</f>
        <v/>
      </c>
      <c r="V108">
        <f>IF(O108="","",IF(AND(Q108=1,S108=0),O108,""))</f>
        <v/>
      </c>
      <c r="W108">
        <f>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IF(O109="",0,IF(OR(P109="Controle",IF(L27&gt;0,INDEX('DADOS_MELHORIAS'!$T$2:$T$83,L27),0)=1),1,0))</f>
        <v/>
      </c>
      <c r="U109">
        <f>IF(O109="","",IF(S109=1,"",O109))</f>
        <v/>
      </c>
      <c r="V109">
        <f>IF(O109="","",IF(AND(Q109=1,S109=0),O109,""))</f>
        <v/>
      </c>
      <c r="W109">
        <f>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IF(O110="",0,IF(OR(P110="Controle",IF(L28&gt;0,INDEX('DADOS_MELHORIAS'!$T$2:$T$83,L28),0)=1),1,0))</f>
        <v/>
      </c>
      <c r="U110">
        <f>IF(O110="","",IF(S110=1,"",O110))</f>
        <v/>
      </c>
      <c r="V110">
        <f>IF(O110="","",IF(AND(Q110=1,S110=0),O110,""))</f>
        <v/>
      </c>
      <c r="W110">
        <f>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IF(O111="",0,IF(OR(P111="Controle",IF(L29&gt;0,INDEX('DADOS_MELHORIAS'!$T$2:$T$83,L29),0)=1),1,0))</f>
        <v/>
      </c>
      <c r="U111">
        <f>IF(O111="","",IF(S111=1,"",O111))</f>
        <v/>
      </c>
      <c r="V111">
        <f>IF(O111="","",IF(AND(Q111=1,S111=0),O111,""))</f>
        <v/>
      </c>
      <c r="W111">
        <f>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IF(O112="",0,IF(OR(P112="Controle",IF(L30&gt;0,INDEX('DADOS_MELHORIAS'!$T$2:$T$83,L30),0)=1),1,0))</f>
        <v/>
      </c>
      <c r="U112">
        <f>IF(O112="","",IF(S112=1,"",O112))</f>
        <v/>
      </c>
      <c r="V112">
        <f>IF(O112="","",IF(AND(Q112=1,S112=0),O112,""))</f>
        <v/>
      </c>
      <c r="W112">
        <f>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IF(O113="",0,IF(OR(P113="Controle",IF(L31&gt;0,INDEX('DADOS_MELHORIAS'!$T$2:$T$83,L31),0)=1),1,0))</f>
        <v/>
      </c>
      <c r="U113">
        <f>IF(O113="","",IF(S113=1,"",O113))</f>
        <v/>
      </c>
      <c r="V113">
        <f>IF(O113="","",IF(AND(Q113=1,S113=0),O113,""))</f>
        <v/>
      </c>
      <c r="W113">
        <f>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IF(ISBLANK(INDEX('CONFIGURAÇÃO'!$B$1:$O$1731,$A2+10,$B2+1)),"",INDEX('CONFIGURAÇÃO'!$B$1:$O$1731,$A2+10,$B2+1))</f>
        <v/>
      </c>
      <c r="I2">
        <f>IF(ISBLANK(INDEX('CONFIGURAÇÃO'!$B$1:$O$1731,$A2+2,$B2+5)),"",INDEX('CONFIGURAÇÃO'!$B$1:$O$1731,$A2+2,$B2+5))</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IF(ISBLANK(INDEX('CONFIGURAÇÃO'!$B$1:$O$1731,$A3+10,$B3+1)),"",INDEX('CONFIGURAÇÃO'!$B$1:$O$1731,$A3+10,$B3+1))</f>
        <v/>
      </c>
      <c r="I3">
        <f>IF(ISBLANK(INDEX('CONFIGURAÇÃO'!$B$1:$O$1731,$A3+2,$B3+5)),"",INDEX('CONFIGURAÇÃO'!$B$1:$O$1731,$A3+2,$B3+5))</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IF(ISBLANK(INDEX('CONFIGURAÇÃO'!$B$1:$O$1731,$A4+10,$B4+1)),"",INDEX('CONFIGURAÇÃO'!$B$1:$O$1731,$A4+10,$B4+1))</f>
        <v/>
      </c>
      <c r="I4">
        <f>IF(ISBLANK(INDEX('CONFIGURAÇÃO'!$B$1:$O$1731,$A4+2,$B4+5)),"",INDEX('CONFIGURAÇÃO'!$B$1:$O$1731,$A4+2,$B4+5))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IF(ISBLANK(INDEX('CONFIGURAÇÃO'!$B$1:$O$1731,$A5+10,$B5+1)),"",INDEX('CONFIGURAÇÃO'!$B$1:$O$1731,$A5+10,$B5+1))</f>
        <v/>
      </c>
      <c r="I5">
        <f>IF(ISBLANK(INDEX('CONFIGURAÇÃO'!$B$1:$O$1731,$A5+2,$B5+5)),"",INDEX('CONFIGURAÇÃO'!$B$1:$O$1731,$A5+2,$B5+5))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IF(ISBLANK(INDEX('CONFIGURAÇÃO'!$B$1:$O$1731,$A6+10,$B6+1)),"",INDEX('CONFIGURAÇÃO'!$B$1:$O$1731,$A6+10,$B6+1))</f>
        <v/>
      </c>
      <c r="I6">
        <f>IF(ISBLANK(INDEX('CONFIGURAÇÃO'!$B$1:$O$1731,$A6+2,$B6+5)),"",INDEX('CONFIGURAÇÃO'!$B$1:$O$1731,$A6+2,$B6+5))</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IF(ISBLANK(INDEX('CONFIGURAÇÃO'!$B$1:$O$1731,$A7+10,$B7+1)),"",INDEX('CONFIGURAÇÃO'!$B$1:$O$1731,$A7+10,$B7+1))</f>
        <v/>
      </c>
      <c r="I7">
        <f>IF(ISBLANK(INDEX('CONFIGURAÇÃO'!$B$1:$O$1731,$A7+2,$B7+5)),"",INDEX('CONFIGURAÇÃO'!$B$1:$O$1731,$A7+2,$B7+5))</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IF(ISBLANK(INDEX('CONFIGURAÇÃO'!$B$1:$O$1731,$A8+10,$B8+1)),"",INDEX('CONFIGURAÇÃO'!$B$1:$O$1731,$A8+10,$B8+1))</f>
        <v/>
      </c>
      <c r="I8">
        <f>IF(ISBLANK(INDEX('CONFIGURAÇÃO'!$B$1:$O$1731,$A8+2,$B8+5)),"",INDEX('CONFIGURAÇÃO'!$B$1:$O$1731,$A8+2,$B8+5))</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IF(ISBLANK(INDEX('CONFIGURAÇÃO'!$B$1:$O$1731,$A9+10,$B9+1)),"",INDEX('CONFIGURAÇÃO'!$B$1:$O$1731,$A9+10,$B9+1))</f>
        <v/>
      </c>
      <c r="I9">
        <f>IF(ISBLANK(INDEX('CONFIGURAÇÃO'!$B$1:$O$1731,$A9+2,$B9+5)),"",INDEX('CONFIGURAÇÃO'!$B$1:$O$1731,$A9+2,$B9+5))</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IF(ISBLANK(INDEX('CONFIGURAÇÃO'!$B$1:$O$1731,$A10+10,$B10+1)),"",INDEX('CONFIGURAÇÃO'!$B$1:$O$1731,$A10+10,$B10+1))</f>
        <v/>
      </c>
      <c r="I10">
        <f>IF(ISBLANK(INDEX('CONFIGURAÇÃO'!$B$1:$O$1731,$A10+2,$B10+5)),"",INDEX('CONFIGURAÇÃO'!$B$1:$O$1731,$A10+2,$B10+5))</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IF(ISBLANK(INDEX('CONFIGURAÇÃO'!$B$1:$O$1731,$A11+10,$B11+1)),"",INDEX('CONFIGURAÇÃO'!$B$1:$O$1731,$A11+10,$B11+1))</f>
        <v/>
      </c>
      <c r="I11">
        <f>IF(ISBLANK(INDEX('CONFIGURAÇÃO'!$B$1:$O$1731,$A11+2,$B11+5)),"",INDEX('CONFIGURAÇÃO'!$B$1:$O$1731,$A11+2,$B11+5))</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IF(ISBLANK(INDEX('CONFIGURAÇÃO'!$B$1:$O$1731,$A12+10,$B12+1)),"",INDEX('CONFIGURAÇÃO'!$B$1:$O$1731,$A12+10,$B12+1))</f>
        <v/>
      </c>
      <c r="I12">
        <f>IF(ISBLANK(INDEX('CONFIGURAÇÃO'!$B$1:$O$1731,$A12+2,$B12+5)),"",INDEX('CONFIGURAÇÃO'!$B$1:$O$1731,$A12+2,$B12+5))</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IF(ISBLANK(INDEX('CONFIGURAÇÃO'!$B$1:$O$1731,$A13+10,$B13+1)),"",INDEX('CONFIGURAÇÃO'!$B$1:$O$1731,$A13+10,$B13+1))</f>
        <v/>
      </c>
      <c r="I13">
        <f>IF(ISBLANK(INDEX('CONFIGURAÇÃO'!$B$1:$O$1731,$A13+2,$B13+5)),"",INDEX('CONFIGURAÇÃO'!$B$1:$O$1731,$A13+2,$B13+5))</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IF(ISBLANK(INDEX('CONFIGURAÇÃO'!$B$1:$O$1731,$A14+10,$B14+1)),"",INDEX('CONFIGURAÇÃO'!$B$1:$O$1731,$A14+10,$B14+1))</f>
        <v/>
      </c>
      <c r="I14">
        <f>IF(ISBLANK(INDEX('CONFIGURAÇÃO'!$B$1:$O$1731,$A14+2,$B14+5)),"",INDEX('CONFIGURAÇÃO'!$B$1:$O$1731,$A14+2,$B14+5))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IF(ISBLANK(INDEX('CONFIGURAÇÃO'!$B$1:$O$1731,$A15+10,$B15+1)),"",INDEX('CONFIGURAÇÃO'!$B$1:$O$1731,$A15+10,$B15+1))</f>
        <v/>
      </c>
      <c r="I15">
        <f>IF(ISBLANK(INDEX('CONFIGURAÇÃO'!$B$1:$O$1731,$A15+2,$B15+5)),"",INDEX('CONFIGURAÇÃO'!$B$1:$O$1731,$A15+2,$B15+5))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IF(ISBLANK(INDEX('CONFIGURAÇÃO'!$B$1:$O$1731,$A16+10,$B16+1)),"",INDEX('CONFIGURAÇÃO'!$B$1:$O$1731,$A16+10,$B16+1))</f>
        <v/>
      </c>
      <c r="I16">
        <f>IF(ISBLANK(INDEX('CONFIGURAÇÃO'!$B$1:$O$1731,$A16+2,$B16+5)),"",INDEX('CONFIGURAÇÃO'!$B$1:$O$1731,$A16+2,$B16+5))</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IF(ISBLANK(INDEX('CONFIGURAÇÃO'!$B$1:$O$1731,$A17+10,$B17+1)),"",INDEX('CONFIGURAÇÃO'!$B$1:$O$1731,$A17+10,$B17+1))</f>
        <v/>
      </c>
      <c r="I17">
        <f>IF(ISBLANK(INDEX('CONFIGURAÇÃO'!$B$1:$O$1731,$A17+2,$B17+5)),"",INDEX('CONFIGURAÇÃO'!$B$1:$O$1731,$A17+2,$B17+5))</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IF(ISBLANK(INDEX('CONFIGURAÇÃO'!$B$1:$O$1731,$A18+10,$B18+1)),"",INDEX('CONFIGURAÇÃO'!$B$1:$O$1731,$A18+10,$B18+1))</f>
        <v/>
      </c>
      <c r="I18">
        <f>IF(ISBLANK(INDEX('CONFIGURAÇÃO'!$B$1:$O$1731,$A18+2,$B18+5)),"",INDEX('CONFIGURAÇÃO'!$B$1:$O$1731,$A18+2,$B18+5))</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IF(ISBLANK(INDEX('CONFIGURAÇÃO'!$B$1:$O$1731,$A19+10,$B19+1)),"",INDEX('CONFIGURAÇÃO'!$B$1:$O$1731,$A19+10,$B19+1))</f>
        <v/>
      </c>
      <c r="I19">
        <f>IF(ISBLANK(INDEX('CONFIGURAÇÃO'!$B$1:$O$1731,$A19+2,$B19+5)),"",INDEX('CONFIGURAÇÃO'!$B$1:$O$1731,$A19+2,$B19+5))</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IF(ISBLANK(INDEX('CONFIGURAÇÃO'!$B$1:$O$1731,$A20+10,$B20+1)),"",INDEX('CONFIGURAÇÃO'!$B$1:$O$1731,$A20+10,$B20+1))</f>
        <v/>
      </c>
      <c r="I20">
        <f>IF(ISBLANK(INDEX('CONFIGURAÇÃO'!$B$1:$O$1731,$A20+2,$B20+5)),"",INDEX('CONFIGURAÇÃO'!$B$1:$O$1731,$A20+2,$B20+5))</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IF(ISBLANK(INDEX('CONFIGURAÇÃO'!$B$1:$O$1731,$A21+10,$B21+1)),"",INDEX('CONFIGURAÇÃO'!$B$1:$O$1731,$A21+10,$B21+1))</f>
        <v/>
      </c>
      <c r="I21">
        <f>IF(ISBLANK(INDEX('CONFIGURAÇÃO'!$B$1:$O$1731,$A21+2,$B21+5)),"",INDEX('CONFIGURAÇÃO'!$B$1:$O$1731,$A21+2,$B21+5))</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IF(ISBLANK(INDEX('CONFIGURAÇÃO'!$B$1:$O$1731,$A22+10,$B22+1)),"",INDEX('CONFIGURAÇÃO'!$B$1:$O$1731,$A22+10,$B22+1))</f>
        <v/>
      </c>
      <c r="I22">
        <f>IF(ISBLANK(INDEX('CONFIGURAÇÃO'!$B$1:$O$1731,$A22+2,$B22+5)),"",INDEX('CONFIGURAÇÃO'!$B$1:$O$1731,$A22+2,$B22+5))</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IF(ISBLANK(INDEX('CONFIGURAÇÃO'!$B$1:$O$1731,$A23+10,$B23+1)),"",INDEX('CONFIGURAÇÃO'!$B$1:$O$1731,$A23+10,$B23+1))</f>
        <v/>
      </c>
      <c r="I23">
        <f>IF(ISBLANK(INDEX('CONFIGURAÇÃO'!$B$1:$O$1731,$A23+2,$B23+5)),"",INDEX('CONFIGURAÇÃO'!$B$1:$O$1731,$A23+2,$B23+5))</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IF(ISBLANK(INDEX('CONFIGURAÇÃO'!$B$1:$O$1731,$A24+10,$B24+1)),"",INDEX('CONFIGURAÇÃO'!$B$1:$O$1731,$A24+10,$B24+1))</f>
        <v/>
      </c>
      <c r="I24">
        <f>IF(ISBLANK(INDEX('CONFIGURAÇÃO'!$B$1:$O$1731,$A24+2,$B24+5)),"",INDEX('CONFIGURAÇÃO'!$B$1:$O$1731,$A24+2,$B24+5))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IF(ISBLANK(INDEX('CONFIGURAÇÃO'!$B$1:$O$1731,$A25+10,$B25+1)),"",INDEX('CONFIGURAÇÃO'!$B$1:$O$1731,$A25+10,$B25+1))</f>
        <v/>
      </c>
      <c r="I25">
        <f>IF(ISBLANK(INDEX('CONFIGURAÇÃO'!$B$1:$O$1731,$A25+2,$B25+5)),"",INDEX('CONFIGURAÇÃO'!$B$1:$O$1731,$A25+2,$B25+5))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IF(ISBLANK(INDEX('CONFIGURAÇÃO'!$B$1:$O$1731,$A26+10,$B26+1)),"",INDEX('CONFIGURAÇÃO'!$B$1:$O$1731,$A26+10,$B26+1))</f>
        <v/>
      </c>
      <c r="I26">
        <f>IF(ISBLANK(INDEX('CONFIGURAÇÃO'!$B$1:$O$1731,$A26+2,$B26+5)),"",INDEX('CONFIGURAÇÃO'!$B$1:$O$1731,$A26+2,$B26+5))</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IF(ISBLANK(INDEX('CONFIGURAÇÃO'!$B$1:$O$1731,$A27+10,$B27+1)),"",INDEX('CONFIGURAÇÃO'!$B$1:$O$1731,$A27+10,$B27+1))</f>
        <v/>
      </c>
      <c r="I27">
        <f>IF(ISBLANK(INDEX('CONFIGURAÇÃO'!$B$1:$O$1731,$A27+2,$B27+5)),"",INDEX('CONFIGURAÇÃO'!$B$1:$O$1731,$A27+2,$B27+5))</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IF(ISBLANK(INDEX('CONFIGURAÇÃO'!$B$1:$O$1731,$A28+10,$B28+1)),"",INDEX('CONFIGURAÇÃO'!$B$1:$O$1731,$A28+10,$B28+1))</f>
        <v/>
      </c>
      <c r="I28">
        <f>IF(ISBLANK(INDEX('CONFIGURAÇÃO'!$B$1:$O$1731,$A28+2,$B28+5)),"",INDEX('CONFIGURAÇÃO'!$B$1:$O$1731,$A28+2,$B28+5))</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IF(ISBLANK(INDEX('CONFIGURAÇÃO'!$B$1:$O$1731,$A29+10,$B29+1)),"",INDEX('CONFIGURAÇÃO'!$B$1:$O$1731,$A29+10,$B29+1))</f>
        <v/>
      </c>
      <c r="I29">
        <f>IF(ISBLANK(INDEX('CONFIGURAÇÃO'!$B$1:$O$1731,$A29+2,$B29+5)),"",INDEX('CONFIGURAÇÃO'!$B$1:$O$1731,$A29+2,$B29+5))</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IF(ISBLANK(INDEX('CONFIGURAÇÃO'!$B$1:$O$1731,$A30+10,$B30+1)),"",INDEX('CONFIGURAÇÃO'!$B$1:$O$1731,$A30+10,$B30+1))</f>
        <v/>
      </c>
      <c r="I30">
        <f>IF(ISBLANK(INDEX('CONFIGURAÇÃO'!$B$1:$O$1731,$A30+2,$B30+5)),"",INDEX('CONFIGURAÇÃO'!$B$1:$O$1731,$A30+2,$B30+5))</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IF(ISBLANK(INDEX('CONFIGURAÇÃO'!$B$1:$O$1731,$A31+10,$B31+1)),"",INDEX('CONFIGURAÇÃO'!$B$1:$O$1731,$A31+10,$B31+1))</f>
        <v/>
      </c>
      <c r="I31">
        <f>IF(ISBLANK(INDEX('CONFIGURAÇÃO'!$B$1:$O$1731,$A31+2,$B31+5)),"",INDEX('CONFIGURAÇÃO'!$B$1:$O$1731,$A31+2,$B31+5))</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357"/>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10</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",TRUE,DADOS_INVOC!$EL$2,DADOS_INVOC!$EM$2,DADOS_INVOC!$EN$2,DADOS_INVOC!$EO$2,DADOS_INVOC!$EP$2,DADOS_INVOC!$QV$2,DADOS_INVOC!$QW$2,DADOS_INVOC!$QX$2,DADOS_INVOC!$QY$2)</f>
        <v/>
      </c>
      <c r="C977" s="194" t="inlineStr">
        <is>
          <t>DADOS_INVOC!EL2 DADOS_INVOC!EM2 DADOS_INVOC!EN2 DADOS_INVOC!EO2 DADOS_INVOC!EP2 DADOS_INVOC!QV2 DADOS_INVOC!QW2 DADOS_INVOC!QX2 DADOS_INVOC!QY2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",TRUE,DADOS_INVOC!$EL$3,DADOS_INVOC!$EM$3,DADOS_INVOC!$EN$3,DADOS_INVOC!$EO$3,DADOS_INVOC!$EP$3,DADOS_INVOC!$QV$3,DADOS_INVOC!$QW$3,DADOS_INVOC!$QX$3,DADOS_INVOC!$QY$3)</f>
        <v/>
      </c>
      <c r="C997" s="194" t="inlineStr">
        <is>
          <t>DADOS_INVOC!EL3 DADOS_INVOC!EM3 DADOS_INVOC!EN3 DADOS_INVOC!EO3 DADOS_INVOC!EP3 DADOS_INVOC!QV3 DADOS_INVOC!QW3 DADOS_INVOC!QX3 DADOS_INVOC!QY3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",TRUE,DADOS_INVOC!$EL$4,DADOS_INVOC!$EM$4,DADOS_INVOC!$EN$4,DADOS_INVOC!$EO$4,DADOS_INVOC!$EP$4,DADOS_INVOC!$QV$4,DADOS_INVOC!$QW$4,DADOS_INVOC!$QX$4,DADOS_INVOC!$QY$4)</f>
        <v/>
      </c>
      <c r="C1017" s="194" t="inlineStr">
        <is>
          <t>DADOS_INVOC!EL4 DADOS_INVOC!EM4 DADOS_INVOC!EN4 DADOS_INVOC!EO4 DADOS_INVOC!EP4 DADOS_INVOC!QV4 DADOS_INVOC!QW4 DADOS_INVOC!QX4 DADOS_INVOC!QY4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",TRUE,DADOS_INVOC!$EL$5,DADOS_INVOC!$EM$5,DADOS_INVOC!$EN$5,DADOS_INVOC!$EO$5,DADOS_INVOC!$EP$5,DADOS_INVOC!$QV$5,DADOS_INVOC!$QW$5,DADOS_INVOC!$QX$5,DADOS_INVOC!$QY$5)</f>
        <v/>
      </c>
      <c r="C1037" s="194" t="inlineStr">
        <is>
          <t>DADOS_INVOC!EL5 DADOS_INVOC!EM5 DADOS_INVOC!EN5 DADOS_INVOC!EO5 DADOS_INVOC!EP5 DADOS_INVOC!QV5 DADOS_INVOC!QW5 DADOS_INVOC!QX5 DADOS_INVOC!QY5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",TRUE,DADOS_INVOC!$EL$6,DADOS_INVOC!$EM$6,DADOS_INVOC!$EN$6,DADOS_INVOC!$EO$6,DADOS_INVOC!$EP$6,DADOS_INVOC!$QV$6,DADOS_INVOC!$QW$6,DADOS_INVOC!$QX$6,DADOS_INVOC!$QY$6)</f>
        <v/>
      </c>
      <c r="C1057" s="194" t="inlineStr">
        <is>
          <t>DADOS_INVOC!EL6 DADOS_INVOC!EM6 DADOS_INVOC!EN6 DADOS_INVOC!EO6 DADOS_INVOC!EP6 DADOS_INVOC!QV6 DADOS_INVOC!QW6 DADOS_INVOC!QX6 DADOS_INVOC!QY6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",TRUE,DADOS_INVOC!$EL$7,DADOS_INVOC!$EM$7,DADOS_INVOC!$EN$7,DADOS_INVOC!$EO$7,DADOS_INVOC!$EP$7,DADOS_INVOC!$QV$7,DADOS_INVOC!$QW$7,DADOS_INVOC!$QX$7,DADOS_INVOC!$QY$7)</f>
        <v/>
      </c>
      <c r="C1077" s="194" t="inlineStr">
        <is>
          <t>DADOS_INVOC!EL7 DADOS_INVOC!EM7 DADOS_INVOC!EN7 DADOS_INVOC!EO7 DADOS_INVOC!EP7 DADOS_INVOC!QV7 DADOS_INVOC!QW7 DADOS_INVOC!QX7 DADOS_INVOC!QY7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",TRUE,DADOS_INVOC!$EL$8,DADOS_INVOC!$EM$8,DADOS_INVOC!$EN$8,DADOS_INVOC!$EO$8,DADOS_INVOC!$EP$8,DADOS_INVOC!$QV$8,DADOS_INVOC!$QW$8,DADOS_INVOC!$QX$8,DADOS_INVOC!$QY$8)</f>
        <v/>
      </c>
      <c r="C1097" s="194" t="inlineStr">
        <is>
          <t>DADOS_INVOC!EL8 DADOS_INVOC!EM8 DADOS_INVOC!EN8 DADOS_INVOC!EO8 DADOS_INVOC!EP8 DADOS_INVOC!QV8 DADOS_INVOC!QW8 DADOS_INVOC!QX8 DADOS_INVOC!QY8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",TRUE,DADOS_INVOC!$EL$9,DADOS_INVOC!$EM$9,DADOS_INVOC!$EN$9,DADOS_INVOC!$EO$9,DADOS_INVOC!$EP$9,DADOS_INVOC!$QV$9,DADOS_INVOC!$QW$9,DADOS_INVOC!$QX$9,DADOS_INVOC!$QY$9)</f>
        <v/>
      </c>
      <c r="C1117" s="194" t="inlineStr">
        <is>
          <t>DADOS_INVOC!EL9 DADOS_INVOC!EM9 DADOS_INVOC!EN9 DADOS_INVOC!EO9 DADOS_INVOC!EP9 DADOS_INVOC!QV9 DADOS_INVOC!QW9 DADOS_INVOC!QX9 DADOS_INVOC!QY9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",TRUE,DADOS_INVOC!$EL$10,DADOS_INVOC!$EM$10,DADOS_INVOC!$EN$10,DADOS_INVOC!$EO$10,DADOS_INVOC!$EP$10,DADOS_INVOC!$QV$10,DADOS_INVOC!$QW$10,DADOS_INVOC!$QX$10,DADOS_INVOC!$QY$10)</f>
        <v/>
      </c>
      <c r="C1137" s="194" t="inlineStr">
        <is>
          <t>DADOS_INVOC!EL10 DADOS_INVOC!EM10 DADOS_INVOC!EN10 DADOS_INVOC!EO10 DADOS_INVOC!EP10 DADOS_INVOC!QV10 DADOS_INVOC!QW10 DADOS_INVOC!QX10 DADOS_INVOC!QY10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",TRUE,DADOS_INVOC!$EL$11,DADOS_INVOC!$EM$11,DADOS_INVOC!$EN$11,DADOS_INVOC!$EO$11,DADOS_INVOC!$EP$11,DADOS_INVOC!$QV$11,DADOS_INVOC!$QW$11,DADOS_INVOC!$QX$11,DADOS_INVOC!$QY$11)</f>
        <v/>
      </c>
      <c r="C1157" s="194" t="inlineStr">
        <is>
          <t>DADOS_INVOC!EL11 DADOS_INVOC!EM11 DADOS_INVOC!EN11 DADOS_INVOC!EO11 DADOS_INVOC!EP11 DADOS_INVOC!QV11 DADOS_INVOC!QW11 DADOS_INVOC!QX11 DADOS_INVOC!QY11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",TRUE,DADOS_INVOC!$EL$12,DADOS_INVOC!$EM$12,DADOS_INVOC!$EN$12,DADOS_INVOC!$EO$12,DADOS_INVOC!$EP$12,DADOS_INVOC!$QV$12,DADOS_INVOC!$QW$12,DADOS_INVOC!$QX$12,DADOS_INVOC!$QY$12)</f>
        <v/>
      </c>
      <c r="C1177" s="194" t="inlineStr">
        <is>
          <t>DADOS_INVOC!EL12 DADOS_INVOC!EM12 DADOS_INVOC!EN12 DADOS_INVOC!EO12 DADOS_INVOC!EP12 DADOS_INVOC!QV12 DADOS_INVOC!QW12 DADOS_INVOC!QX12 DADOS_INVOC!QY12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",TRUE,DADOS_INVOC!$EL$13,DADOS_INVOC!$EM$13,DADOS_INVOC!$EN$13,DADOS_INVOC!$EO$13,DADOS_INVOC!$EP$13,DADOS_INVOC!$QV$13,DADOS_INVOC!$QW$13,DADOS_INVOC!$QX$13,DADOS_INVOC!$QY$13)</f>
        <v/>
      </c>
      <c r="C1197" s="194" t="inlineStr">
        <is>
          <t>DADOS_INVOC!EL13 DADOS_INVOC!EM13 DADOS_INVOC!EN13 DADOS_INVOC!EO13 DADOS_INVOC!EP13 DADOS_INVOC!QV13 DADOS_INVOC!QW13 DADOS_INVOC!QX13 DADOS_INVOC!QY13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IF(ISBLANK('INVOCAÇÕES'!$I$53),"",'INVOCAÇÕES'!$I$53&amp;"")</f>
        <v/>
      </c>
      <c r="C2887" s="194">
        <f>"'INVOCAÇÕES'!I53"</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IF(ISBLANK('INVOCAÇÕES'!$I$251),"",'INVOCAÇÕES'!$I$251&amp;"")</f>
        <v/>
      </c>
      <c r="C2979" s="194">
        <f>"'INVOCAÇÕES'!I251"</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IF(ISBLANK('INVOCAÇÕES'!$I$449),"",'INVOCAÇÕES'!$I$449&amp;"")</f>
        <v/>
      </c>
      <c r="C3071" s="194">
        <f>"'INVOCAÇÕES'!I449"</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IF(ISBLANK('INVOCAÇÕES'!$I$647),"",'INVOCAÇÕES'!$I$647&amp;"")</f>
        <v/>
      </c>
      <c r="C3163" s="194">
        <f>"'INVOCAÇÕES'!I647"</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IF(ISBLANK('INVOCAÇÕES'!$I$845),"",'INVOCAÇÕES'!$I$845&amp;"")</f>
        <v/>
      </c>
      <c r="C3255" s="194">
        <f>"'INVOCAÇÕES'!I845"</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IF(ISBLANK('INVOCAÇÕES'!$I$1043),"",'INVOCAÇÕES'!$I$1043&amp;"")</f>
        <v/>
      </c>
      <c r="C3347" s="194">
        <f>"'INVOCAÇÕES'!I1043"</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IF(ISBLANK('INVOCAÇÕES'!$AB$53),"",'INVOCAÇÕES'!$AB$53&amp;"")</f>
        <v/>
      </c>
      <c r="C3439" s="194">
        <f>"'INVOCAÇÕES'!AB53"</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IF(ISBLANK('INVOCAÇÕES'!$AB$251),"",'INVOCAÇÕES'!$AB$251&amp;"")</f>
        <v/>
      </c>
      <c r="C3531" s="194">
        <f>"'INVOCAÇÕES'!AB251"</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IF(ISBLANK('INVOCAÇÕES'!$AB$449),"",'INVOCAÇÕES'!$AB$449&amp;"")</f>
        <v/>
      </c>
      <c r="C3623" s="194">
        <f>"'INVOCAÇÕES'!AB449"</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IF(ISBLANK('INVOCAÇÕES'!$AB$647),"",'INVOCAÇÕES'!$AB$647&amp;"")</f>
        <v/>
      </c>
      <c r="C3715" s="194">
        <f>"'INVOCAÇÕES'!AB647"</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IF(ISBLANK('INVOCAÇÕES'!$AB$845),"",'INVOCAÇÕES'!$AB$845&amp;"")</f>
        <v/>
      </c>
      <c r="C3807" s="194">
        <f>"'INVOCAÇÕES'!AB845"</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IF(ISBLANK('INVOCAÇÕES'!$AB$1043),"",'INVOCAÇÕES'!$AB$1043&amp;"")</f>
        <v/>
      </c>
      <c r="C3899" s="194">
        <f>"'INVOCAÇÕES'!AB1043"</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f>
        <v/>
      </c>
      <c r="C6202" s="194" t="inlineStr"/>
      <c r="D6202" s="194" t="inlineStr">
        <is>
          <t>configuração</t>
        </is>
      </c>
    </row>
    <row r="6203">
      <c r="A6203" s="194" t="inlineStr">
        <is>
          <t>custom.caminho.nivel.1.texto</t>
        </is>
      </c>
      <c r="B6203" s="194">
        <f>""</f>
        <v/>
      </c>
      <c r="C6203" s="194" t="inlineStr"/>
      <c r="D6203" s="194" t="inlineStr">
        <is>
          <t>configuração</t>
        </is>
      </c>
    </row>
    <row r="6204">
      <c r="A6204" s="194" t="inlineStr">
        <is>
          <t>custom.caminho.nivel.2.nome</t>
        </is>
      </c>
      <c r="B6204" s="194">
        <f>IF(ISBLANK('CONFIGURAÇÃO'!$C$778),"",'CONFIGURAÇÃO'!$C$778&amp;"")</f>
        <v/>
      </c>
      <c r="C6204" s="194">
        <f>"'CONFIGURAÇÃO'!C778"</f>
        <v/>
      </c>
      <c r="D6204" s="194" t="inlineStr">
        <is>
          <t>configuração</t>
        </is>
      </c>
    </row>
    <row r="6205">
      <c r="A6205" s="194" t="inlineStr">
        <is>
          <t>custom.caminho.nivel.2.texto</t>
        </is>
      </c>
      <c r="B6205" s="194">
        <f>IF(ISBLANK('CONFIGURAÇÃO'!$B$779),"",'CONFIGURAÇÃO'!$B$779&amp;"")</f>
        <v/>
      </c>
      <c r="C6205" s="194">
        <f>"'CONFIGURAÇÃO'!B779"</f>
        <v/>
      </c>
      <c r="D6205" s="194" t="inlineStr">
        <is>
          <t>configuração</t>
        </is>
      </c>
    </row>
    <row r="6206">
      <c r="A6206" s="194" t="inlineStr">
        <is>
          <t>custom.caminho.nivel.3.nome</t>
        </is>
      </c>
      <c r="B6206" s="194">
        <f>""</f>
        <v/>
      </c>
      <c r="C6206" s="194" t="inlineStr"/>
      <c r="D6206" s="194" t="inlineStr">
        <is>
          <t>configuração</t>
        </is>
      </c>
    </row>
    <row r="6207">
      <c r="A6207" s="194" t="inlineStr">
        <is>
          <t>custom.caminho.nivel.3.texto</t>
        </is>
      </c>
      <c r="B6207" s="194">
        <f>""</f>
        <v/>
      </c>
      <c r="C6207" s="194" t="inlineStr"/>
      <c r="D6207" s="194" t="inlineStr">
        <is>
          <t>configuração</t>
        </is>
      </c>
    </row>
    <row r="6208">
      <c r="A6208" s="194" t="inlineStr">
        <is>
          <t>custom.caminho.nivel.4.nome</t>
        </is>
      </c>
      <c r="B6208" s="194">
        <f>""</f>
        <v/>
      </c>
      <c r="C6208" s="194" t="inlineStr"/>
      <c r="D6208" s="194" t="inlineStr">
        <is>
          <t>configuração</t>
        </is>
      </c>
    </row>
    <row r="6209">
      <c r="A6209" s="194" t="inlineStr">
        <is>
          <t>custom.caminho.nivel.4.texto</t>
        </is>
      </c>
      <c r="B6209" s="194">
        <f>""</f>
        <v/>
      </c>
      <c r="C6209" s="194" t="inlineStr"/>
      <c r="D6209" s="194" t="inlineStr">
        <is>
          <t>configuração</t>
        </is>
      </c>
    </row>
    <row r="6210">
      <c r="A6210" s="194" t="inlineStr">
        <is>
          <t>custom.caminho.nivel.5.nome</t>
        </is>
      </c>
      <c r="B6210" s="194">
        <f>""</f>
        <v/>
      </c>
      <c r="C6210" s="194" t="inlineStr"/>
      <c r="D6210" s="194" t="inlineStr">
        <is>
          <t>configuração</t>
        </is>
      </c>
    </row>
    <row r="6211">
      <c r="A6211" s="194" t="inlineStr">
        <is>
          <t>custom.caminho.nivel.5.texto</t>
        </is>
      </c>
      <c r="B6211" s="194">
        <f>""</f>
        <v/>
      </c>
      <c r="C6211" s="194" t="inlineStr"/>
      <c r="D6211" s="194" t="inlineStr">
        <is>
          <t>configuração</t>
        </is>
      </c>
    </row>
    <row r="6212">
      <c r="A6212" s="194" t="inlineStr">
        <is>
          <t>custom.caminho.nivel.6.nome</t>
        </is>
      </c>
      <c r="B6212" s="194">
        <f>""</f>
        <v/>
      </c>
      <c r="C6212" s="194" t="inlineStr"/>
      <c r="D6212" s="194" t="inlineStr">
        <is>
          <t>configuração</t>
        </is>
      </c>
    </row>
    <row r="6213">
      <c r="A6213" s="194" t="inlineStr">
        <is>
          <t>custom.caminho.nivel.6.texto</t>
        </is>
      </c>
      <c r="B6213" s="194">
        <f>""</f>
        <v/>
      </c>
      <c r="C6213" s="194" t="inlineStr"/>
      <c r="D6213" s="194" t="inlineStr">
        <is>
          <t>configuração</t>
        </is>
      </c>
    </row>
    <row r="6214">
      <c r="A6214" s="194" t="inlineStr">
        <is>
          <t>custom.caminho.nivel.7.nome</t>
        </is>
      </c>
      <c r="B6214" s="194">
        <f>IF(ISBLANK('CONFIGURAÇÃO'!$C$781),"",'CONFIGURAÇÃO'!$C$781&amp;"")</f>
        <v/>
      </c>
      <c r="C6214" s="194">
        <f>"'CONFIGURAÇÃO'!C781"</f>
        <v/>
      </c>
      <c r="D6214" s="194" t="inlineStr">
        <is>
          <t>configuração</t>
        </is>
      </c>
    </row>
    <row r="6215">
      <c r="A6215" s="194" t="inlineStr">
        <is>
          <t>custom.caminho.nivel.7.texto</t>
        </is>
      </c>
      <c r="B6215" s="194">
        <f>IF(ISBLANK('CONFIGURAÇÃO'!$B$782),"",'CONFIGURAÇÃO'!$B$782&amp;"")</f>
        <v/>
      </c>
      <c r="C6215" s="194">
        <f>"'CONFIGURAÇÃO'!B782"</f>
        <v/>
      </c>
      <c r="D6215" s="194" t="inlineStr">
        <is>
          <t>configuração</t>
        </is>
      </c>
    </row>
    <row r="6216">
      <c r="A6216" s="194" t="inlineStr">
        <is>
          <t>custom.caminho.nivel.8.nome</t>
        </is>
      </c>
      <c r="B6216" s="194">
        <f>""</f>
        <v/>
      </c>
      <c r="C6216" s="194" t="inlineStr"/>
      <c r="D6216" s="194" t="inlineStr">
        <is>
          <t>configuração</t>
        </is>
      </c>
    </row>
    <row r="6217">
      <c r="A6217" s="194" t="inlineStr">
        <is>
          <t>custom.caminho.nivel.8.texto</t>
        </is>
      </c>
      <c r="B6217" s="194">
        <f>""</f>
        <v/>
      </c>
      <c r="C6217" s="194" t="inlineStr"/>
      <c r="D6217" s="194" t="inlineStr">
        <is>
          <t>configuração</t>
        </is>
      </c>
    </row>
    <row r="6218">
      <c r="A6218" s="194" t="inlineStr">
        <is>
          <t>custom.caminho.nivel.9.nome</t>
        </is>
      </c>
      <c r="B6218" s="194">
        <f>""</f>
        <v/>
      </c>
      <c r="C6218" s="194" t="inlineStr"/>
      <c r="D6218" s="194" t="inlineStr">
        <is>
          <t>configuração</t>
        </is>
      </c>
    </row>
    <row r="6219">
      <c r="A6219" s="194" t="inlineStr">
        <is>
          <t>custom.caminho.nivel.9.texto</t>
        </is>
      </c>
      <c r="B6219" s="194">
        <f>""</f>
        <v/>
      </c>
      <c r="C6219" s="194" t="inlineStr"/>
      <c r="D6219" s="194" t="inlineStr">
        <is>
          <t>configuração</t>
        </is>
      </c>
    </row>
    <row r="6220">
      <c r="A6220" s="194" t="inlineStr">
        <is>
          <t>custom.caminho.nivel.10.nome</t>
        </is>
      </c>
      <c r="B6220" s="194">
        <f>""</f>
        <v/>
      </c>
      <c r="C6220" s="194" t="inlineStr"/>
      <c r="D6220" s="194" t="inlineStr">
        <is>
          <t>configuração</t>
        </is>
      </c>
    </row>
    <row r="6221">
      <c r="A6221" s="194" t="inlineStr">
        <is>
          <t>custom.caminho.nivel.10.texto</t>
        </is>
      </c>
      <c r="B6221" s="194">
        <f>""</f>
        <v/>
      </c>
      <c r="C6221" s="194" t="inlineStr"/>
      <c r="D6221" s="194" t="inlineStr">
        <is>
          <t>configuração</t>
        </is>
      </c>
    </row>
    <row r="6222">
      <c r="A6222" s="194" t="inlineStr">
        <is>
          <t>custom.caminho.nivel.11.nome</t>
        </is>
      </c>
      <c r="B6222" s="194">
        <f>""</f>
        <v/>
      </c>
      <c r="C6222" s="194" t="inlineStr"/>
      <c r="D6222" s="194" t="inlineStr">
        <is>
          <t>configuração</t>
        </is>
      </c>
    </row>
    <row r="6223">
      <c r="A6223" s="194" t="inlineStr">
        <is>
          <t>custom.caminho.nivel.11.texto</t>
        </is>
      </c>
      <c r="B6223" s="194">
        <f>""</f>
        <v/>
      </c>
      <c r="C6223" s="194" t="inlineStr"/>
      <c r="D6223" s="194" t="inlineStr">
        <is>
          <t>configuração</t>
        </is>
      </c>
    </row>
    <row r="6224">
      <c r="A6224" s="194" t="inlineStr">
        <is>
          <t>custom.caminho.nivel.12.nome</t>
        </is>
      </c>
      <c r="B6224" s="194">
        <f>""</f>
        <v/>
      </c>
      <c r="C6224" s="194" t="inlineStr"/>
      <c r="D6224" s="194" t="inlineStr">
        <is>
          <t>configuração</t>
        </is>
      </c>
    </row>
    <row r="6225">
      <c r="A6225" s="194" t="inlineStr">
        <is>
          <t>custom.caminho.nivel.12.texto</t>
        </is>
      </c>
      <c r="B6225" s="194">
        <f>""</f>
        <v/>
      </c>
      <c r="C6225" s="194" t="inlineStr"/>
      <c r="D6225" s="194" t="inlineStr">
        <is>
          <t>configuração</t>
        </is>
      </c>
    </row>
    <row r="6226">
      <c r="A6226" s="194" t="inlineStr">
        <is>
          <t>custom.caminho.nivel.13.nome</t>
        </is>
      </c>
      <c r="B6226" s="194">
        <f>""</f>
        <v/>
      </c>
      <c r="C6226" s="194" t="inlineStr"/>
      <c r="D6226" s="194" t="inlineStr">
        <is>
          <t>configuração</t>
        </is>
      </c>
    </row>
    <row r="6227">
      <c r="A6227" s="194" t="inlineStr">
        <is>
          <t>custom.caminho.nivel.13.texto</t>
        </is>
      </c>
      <c r="B6227" s="194">
        <f>""</f>
        <v/>
      </c>
      <c r="C6227" s="194" t="inlineStr"/>
      <c r="D6227" s="194" t="inlineStr">
        <is>
          <t>configuração</t>
        </is>
      </c>
    </row>
    <row r="6228">
      <c r="A6228" s="194" t="inlineStr">
        <is>
          <t>custom.caminho.nivel.14.nome</t>
        </is>
      </c>
      <c r="B6228" s="194">
        <f>""</f>
        <v/>
      </c>
      <c r="C6228" s="194" t="inlineStr"/>
      <c r="D6228" s="194" t="inlineStr">
        <is>
          <t>configuração</t>
        </is>
      </c>
    </row>
    <row r="6229">
      <c r="A6229" s="194" t="inlineStr">
        <is>
          <t>custom.caminho.nivel.14.texto</t>
        </is>
      </c>
      <c r="B6229" s="194">
        <f>""</f>
        <v/>
      </c>
      <c r="C6229" s="194" t="inlineStr"/>
      <c r="D6229" s="194" t="inlineStr">
        <is>
          <t>configuração</t>
        </is>
      </c>
    </row>
    <row r="6230">
      <c r="A6230" s="194" t="inlineStr">
        <is>
          <t>custom.caminho.nivel.15.nome</t>
        </is>
      </c>
      <c r="B6230" s="194">
        <f>IF(ISBLANK('CONFIGURAÇÃO'!$C$784),"",'CONFIGURAÇÃO'!$C$784&amp;"")</f>
        <v/>
      </c>
      <c r="C6230" s="194">
        <f>"'CONFIGURAÇÃO'!C784"</f>
        <v/>
      </c>
      <c r="D6230" s="194" t="inlineStr">
        <is>
          <t>configuração</t>
        </is>
      </c>
    </row>
    <row r="6231">
      <c r="A6231" s="194" t="inlineStr">
        <is>
          <t>custom.caminho.nivel.15.texto</t>
        </is>
      </c>
      <c r="B6231" s="194">
        <f>IF(ISBLANK('CONFIGURAÇÃO'!$B$785),"",'CONFIGURAÇÃO'!$B$785&amp;"")</f>
        <v/>
      </c>
      <c r="C6231" s="194">
        <f>"'CONFIGURAÇÃO'!B785"</f>
        <v/>
      </c>
      <c r="D6231" s="194" t="inlineStr">
        <is>
          <t>configuração</t>
        </is>
      </c>
    </row>
    <row r="6232">
      <c r="A6232" s="194" t="inlineStr">
        <is>
          <t>custom.caminho.nivel.16.nome</t>
        </is>
      </c>
      <c r="B6232" s="194">
        <f>""</f>
        <v/>
      </c>
      <c r="C6232" s="194" t="inlineStr"/>
      <c r="D6232" s="194" t="inlineStr">
        <is>
          <t>configuração</t>
        </is>
      </c>
    </row>
    <row r="6233">
      <c r="A6233" s="194" t="inlineStr">
        <is>
          <t>custom.caminho.nivel.16.texto</t>
        </is>
      </c>
      <c r="B6233" s="194">
        <f>""</f>
        <v/>
      </c>
      <c r="C6233" s="194" t="inlineStr"/>
      <c r="D6233" s="194" t="inlineStr">
        <is>
          <t>configuração</t>
        </is>
      </c>
    </row>
    <row r="6234">
      <c r="A6234" s="194" t="inlineStr">
        <is>
          <t>custom.caminho.nivel.17.nome</t>
        </is>
      </c>
      <c r="B6234" s="194">
        <f>""</f>
        <v/>
      </c>
      <c r="C6234" s="194" t="inlineStr"/>
      <c r="D6234" s="194" t="inlineStr">
        <is>
          <t>configuração</t>
        </is>
      </c>
    </row>
    <row r="6235">
      <c r="A6235" s="194" t="inlineStr">
        <is>
          <t>custom.caminho.nivel.17.texto</t>
        </is>
      </c>
      <c r="B6235" s="194">
        <f>""</f>
        <v/>
      </c>
      <c r="C6235" s="194" t="inlineStr"/>
      <c r="D6235" s="194" t="inlineStr">
        <is>
          <t>configuração</t>
        </is>
      </c>
    </row>
    <row r="6236">
      <c r="A6236" s="194" t="inlineStr">
        <is>
          <t>custom.caminho.nivel.18.nome</t>
        </is>
      </c>
      <c r="B6236" s="194">
        <f>""</f>
        <v/>
      </c>
      <c r="C6236" s="194" t="inlineStr"/>
      <c r="D6236" s="194" t="inlineStr">
        <is>
          <t>configuração</t>
        </is>
      </c>
    </row>
    <row r="6237">
      <c r="A6237" s="194" t="inlineStr">
        <is>
          <t>custom.caminho.nivel.18.texto</t>
        </is>
      </c>
      <c r="B6237" s="194">
        <f>""</f>
        <v/>
      </c>
      <c r="C6237" s="194" t="inlineStr"/>
      <c r="D6237" s="194" t="inlineStr">
        <is>
          <t>configuração</t>
        </is>
      </c>
    </row>
    <row r="6238">
      <c r="A6238" s="194" t="inlineStr">
        <is>
          <t>custom.caminho.nivel.19.nome</t>
        </is>
      </c>
      <c r="B6238" s="194">
        <f>""</f>
        <v/>
      </c>
      <c r="C6238" s="194" t="inlineStr"/>
      <c r="D6238" s="194" t="inlineStr">
        <is>
          <t>configuração</t>
        </is>
      </c>
    </row>
    <row r="6239">
      <c r="A6239" s="194" t="inlineStr">
        <is>
          <t>custom.caminho.nivel.19.texto</t>
        </is>
      </c>
      <c r="B6239" s="194">
        <f>""</f>
        <v/>
      </c>
      <c r="C6239" s="194" t="inlineStr"/>
      <c r="D6239" s="194" t="inlineStr">
        <is>
          <t>configuração</t>
        </is>
      </c>
    </row>
    <row r="6240">
      <c r="A6240" s="194" t="inlineStr">
        <is>
          <t>custom.caminho.nivel.20.nome</t>
        </is>
      </c>
      <c r="B6240" s="194">
        <f>""</f>
        <v/>
      </c>
      <c r="C6240" s="194" t="inlineStr"/>
      <c r="D6240" s="194" t="inlineStr">
        <is>
          <t>configuração</t>
        </is>
      </c>
    </row>
    <row r="6241">
      <c r="A6241" s="194" t="inlineStr">
        <is>
          <t>custom.caminho.nivel.20.texto</t>
        </is>
      </c>
      <c r="B6241" s="194">
        <f>""</f>
        <v/>
      </c>
      <c r="C6241" s="194" t="inlineStr"/>
      <c r="D6241" s="194" t="inlineStr">
        <is>
          <t>configuração</t>
        </is>
      </c>
    </row>
    <row r="6242">
      <c r="A6242" s="194" t="inlineStr">
        <is>
          <t>custom.caminho.nivel.21.nome</t>
        </is>
      </c>
      <c r="B6242" s="194">
        <f>""</f>
        <v/>
      </c>
      <c r="C6242" s="194" t="inlineStr"/>
      <c r="D6242" s="194" t="inlineStr">
        <is>
          <t>configuração</t>
        </is>
      </c>
    </row>
    <row r="6243">
      <c r="A6243" s="194" t="inlineStr">
        <is>
          <t>custom.caminho.nivel.21.texto</t>
        </is>
      </c>
      <c r="B6243" s="194">
        <f>""</f>
        <v/>
      </c>
      <c r="C6243" s="194" t="inlineStr"/>
      <c r="D6243" s="194" t="inlineStr">
        <is>
          <t>configuração</t>
        </is>
      </c>
    </row>
    <row r="6244">
      <c r="A6244" s="194" t="inlineStr">
        <is>
          <t>custom.caminho.nivel.22.nome</t>
        </is>
      </c>
      <c r="B6244" s="194">
        <f>""</f>
        <v/>
      </c>
      <c r="C6244" s="194" t="inlineStr"/>
      <c r="D6244" s="194" t="inlineStr">
        <is>
          <t>configuração</t>
        </is>
      </c>
    </row>
    <row r="6245">
      <c r="A6245" s="194" t="inlineStr">
        <is>
          <t>custom.caminho.nivel.22.texto</t>
        </is>
      </c>
      <c r="B6245" s="194">
        <f>""</f>
        <v/>
      </c>
      <c r="C6245" s="194" t="inlineStr"/>
      <c r="D6245" s="194" t="inlineStr">
        <is>
          <t>configuração</t>
        </is>
      </c>
    </row>
    <row r="6246">
      <c r="A6246" s="194" t="inlineStr">
        <is>
          <t>custom.caminho.nivel.23.nome</t>
        </is>
      </c>
      <c r="B6246" s="194">
        <f>IF(ISBLANK('CONFIGURAÇÃO'!$C$787),"",'CONFIGURAÇÃO'!$C$787&amp;"")</f>
        <v/>
      </c>
      <c r="C6246" s="194">
        <f>"'CONFIGURAÇÃO'!C787"</f>
        <v/>
      </c>
      <c r="D6246" s="194" t="inlineStr">
        <is>
          <t>configuração</t>
        </is>
      </c>
    </row>
    <row r="6247">
      <c r="A6247" s="194" t="inlineStr">
        <is>
          <t>custom.caminho.nivel.23.texto</t>
        </is>
      </c>
      <c r="B6247" s="194">
        <f>IF(ISBLANK('CONFIGURAÇÃO'!$B$788),"",'CONFIGURAÇÃO'!$B$788&amp;"")</f>
        <v/>
      </c>
      <c r="C6247" s="194">
        <f>"'CONFIGURAÇÃO'!B788"</f>
        <v/>
      </c>
      <c r="D6247" s="194" t="inlineStr">
        <is>
          <t>configuração</t>
        </is>
      </c>
    </row>
    <row r="6248">
      <c r="A6248" s="194" t="inlineStr">
        <is>
          <t>custom.caminho.nivel.24.nome</t>
        </is>
      </c>
      <c r="B6248" s="194">
        <f>""</f>
        <v/>
      </c>
      <c r="C6248" s="194" t="inlineStr"/>
      <c r="D6248" s="194" t="inlineStr">
        <is>
          <t>configuração</t>
        </is>
      </c>
    </row>
    <row r="6249">
      <c r="A6249" s="194" t="inlineStr">
        <is>
          <t>custom.caminho.nivel.24.texto</t>
        </is>
      </c>
      <c r="B6249" s="194">
        <f>""</f>
        <v/>
      </c>
      <c r="C6249" s="194" t="inlineStr"/>
      <c r="D6249" s="194" t="inlineStr">
        <is>
          <t>configuração</t>
        </is>
      </c>
    </row>
    <row r="6250">
      <c r="A6250" s="194" t="inlineStr">
        <is>
          <t>custom.caminho.nivel.25.nome</t>
        </is>
      </c>
      <c r="B6250" s="194">
        <f>""</f>
        <v/>
      </c>
      <c r="C6250" s="194" t="inlineStr"/>
      <c r="D6250" s="194" t="inlineStr">
        <is>
          <t>configuração</t>
        </is>
      </c>
    </row>
    <row r="6251">
      <c r="A6251" s="194" t="inlineStr">
        <is>
          <t>custom.caminho.nivel.25.texto</t>
        </is>
      </c>
      <c r="B6251" s="194">
        <f>""</f>
        <v/>
      </c>
      <c r="C6251" s="194" t="inlineStr"/>
      <c r="D6251" s="194" t="inlineStr">
        <is>
          <t>configuração</t>
        </is>
      </c>
    </row>
    <row r="6252">
      <c r="A6252" s="194" t="inlineStr">
        <is>
          <t>custom.caminho.nivel.26.nome</t>
        </is>
      </c>
      <c r="B6252" s="194">
        <f>""</f>
        <v/>
      </c>
      <c r="C6252" s="194" t="inlineStr"/>
      <c r="D6252" s="194" t="inlineStr">
        <is>
          <t>configuração</t>
        </is>
      </c>
    </row>
    <row r="6253">
      <c r="A6253" s="194" t="inlineStr">
        <is>
          <t>custom.caminho.nivel.26.texto</t>
        </is>
      </c>
      <c r="B6253" s="194">
        <f>""</f>
        <v/>
      </c>
      <c r="C6253" s="194" t="inlineStr"/>
      <c r="D6253" s="194" t="inlineStr">
        <is>
          <t>configuração</t>
        </is>
      </c>
    </row>
    <row r="6254">
      <c r="A6254" s="194" t="inlineStr">
        <is>
          <t>custom.caminho.nivel.27.nome</t>
        </is>
      </c>
      <c r="B6254" s="194">
        <f>""</f>
        <v/>
      </c>
      <c r="C6254" s="194" t="inlineStr"/>
      <c r="D6254" s="194" t="inlineStr">
        <is>
          <t>configuração</t>
        </is>
      </c>
    </row>
    <row r="6255">
      <c r="A6255" s="194" t="inlineStr">
        <is>
          <t>custom.caminho.nivel.27.texto</t>
        </is>
      </c>
      <c r="B6255" s="194">
        <f>""</f>
        <v/>
      </c>
      <c r="C6255" s="194" t="inlineStr"/>
      <c r="D6255" s="194" t="inlineStr">
        <is>
          <t>configuração</t>
        </is>
      </c>
    </row>
    <row r="6256">
      <c r="A6256" s="194" t="inlineStr">
        <is>
          <t>custom.caminho.nivel.28.nome</t>
        </is>
      </c>
      <c r="B6256" s="194">
        <f>""</f>
        <v/>
      </c>
      <c r="C6256" s="194" t="inlineStr"/>
      <c r="D6256" s="194" t="inlineStr">
        <is>
          <t>configuração</t>
        </is>
      </c>
    </row>
    <row r="6257">
      <c r="A6257" s="194" t="inlineStr">
        <is>
          <t>custom.caminho.nivel.28.texto</t>
        </is>
      </c>
      <c r="B6257" s="194">
        <f>""</f>
        <v/>
      </c>
      <c r="C6257" s="194" t="inlineStr"/>
      <c r="D6257" s="194" t="inlineStr">
        <is>
          <t>configuração</t>
        </is>
      </c>
    </row>
    <row r="6258">
      <c r="A6258" s="194" t="inlineStr">
        <is>
          <t>custom.caminho.nivel.29.nome</t>
        </is>
      </c>
      <c r="B6258" s="194">
        <f>""</f>
        <v/>
      </c>
      <c r="C6258" s="194" t="inlineStr"/>
      <c r="D6258" s="194" t="inlineStr">
        <is>
          <t>configuração</t>
        </is>
      </c>
    </row>
    <row r="6259">
      <c r="A6259" s="194" t="inlineStr">
        <is>
          <t>custom.caminho.nivel.29.texto</t>
        </is>
      </c>
      <c r="B6259" s="194">
        <f>""</f>
        <v/>
      </c>
      <c r="C6259" s="194" t="inlineStr"/>
      <c r="D6259" s="194" t="inlineStr">
        <is>
          <t>configuração</t>
        </is>
      </c>
    </row>
    <row r="6260">
      <c r="A6260" s="194" t="inlineStr">
        <is>
          <t>custom.caminho.nivel.30.nome</t>
        </is>
      </c>
      <c r="B6260" s="194">
        <f>IF(ISBLANK('CONFIGURAÇÃO'!$C$790),"",'CONFIGURAÇÃO'!$C$790&amp;"")</f>
        <v/>
      </c>
      <c r="C6260" s="194">
        <f>"'CONFIGURAÇÃO'!C790"</f>
        <v/>
      </c>
      <c r="D6260" s="194" t="inlineStr">
        <is>
          <t>configuração</t>
        </is>
      </c>
    </row>
    <row r="6261">
      <c r="A6261" s="194" t="inlineStr">
        <is>
          <t>custom.caminho.nivel.30.texto</t>
        </is>
      </c>
      <c r="B6261" s="194">
        <f>IF(ISBLANK('CONFIGURAÇÃO'!$B$791),"",'CONFIGURAÇÃO'!$B$791&amp;"")</f>
        <v/>
      </c>
      <c r="C6261" s="194">
        <f>"'CONFIGURAÇÃO'!B791"</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f>
        <v/>
      </c>
      <c r="C6267" s="194" t="inlineStr"/>
      <c r="D6267" s="194" t="inlineStr">
        <is>
          <t>configuração</t>
        </is>
      </c>
    </row>
    <row r="6268">
      <c r="A6268" s="194" t="inlineStr">
        <is>
          <t>custom.trilha.nivel.1.texto</t>
        </is>
      </c>
      <c r="B6268" s="194">
        <f>""</f>
        <v/>
      </c>
      <c r="C6268" s="194" t="inlineStr"/>
      <c r="D6268" s="194" t="inlineStr">
        <is>
          <t>configuração</t>
        </is>
      </c>
    </row>
    <row r="6269">
      <c r="A6269" s="194" t="inlineStr">
        <is>
          <t>custom.trilha.nivel.2.nome</t>
        </is>
      </c>
      <c r="B6269" s="194">
        <f>IF(ISBLANK('CONFIGURAÇÃO'!$K$778),"",'CONFIGURAÇÃO'!$K$778&amp;"")</f>
        <v/>
      </c>
      <c r="C6269" s="194">
        <f>"'CONFIGURAÇÃO'!K778"</f>
        <v/>
      </c>
      <c r="D6269" s="194" t="inlineStr">
        <is>
          <t>configuração</t>
        </is>
      </c>
    </row>
    <row r="6270">
      <c r="A6270" s="194" t="inlineStr">
        <is>
          <t>custom.trilha.nivel.2.texto</t>
        </is>
      </c>
      <c r="B6270" s="194">
        <f>IF(ISBLANK('CONFIGURAÇÃO'!$J$779),"",'CONFIGURAÇÃO'!$J$779&amp;"")</f>
        <v/>
      </c>
      <c r="C6270" s="194">
        <f>"'CONFIGURAÇÃO'!J779"</f>
        <v/>
      </c>
      <c r="D6270" s="194" t="inlineStr">
        <is>
          <t>configuração</t>
        </is>
      </c>
    </row>
    <row r="6271">
      <c r="A6271" s="194" t="inlineStr">
        <is>
          <t>custom.trilha.nivel.3.nome</t>
        </is>
      </c>
      <c r="B6271" s="194">
        <f>""</f>
        <v/>
      </c>
      <c r="C6271" s="194" t="inlineStr"/>
      <c r="D6271" s="194" t="inlineStr">
        <is>
          <t>configuração</t>
        </is>
      </c>
    </row>
    <row r="6272">
      <c r="A6272" s="194" t="inlineStr">
        <is>
          <t>custom.trilha.nivel.3.texto</t>
        </is>
      </c>
      <c r="B6272" s="194">
        <f>""</f>
        <v/>
      </c>
      <c r="C6272" s="194" t="inlineStr"/>
      <c r="D6272" s="194" t="inlineStr">
        <is>
          <t>configuração</t>
        </is>
      </c>
    </row>
    <row r="6273">
      <c r="A6273" s="194" t="inlineStr">
        <is>
          <t>custom.trilha.nivel.4.nome</t>
        </is>
      </c>
      <c r="B6273" s="194">
        <f>""</f>
        <v/>
      </c>
      <c r="C6273" s="194" t="inlineStr"/>
      <c r="D6273" s="194" t="inlineStr">
        <is>
          <t>configuração</t>
        </is>
      </c>
    </row>
    <row r="6274">
      <c r="A6274" s="194" t="inlineStr">
        <is>
          <t>custom.trilha.nivel.4.texto</t>
        </is>
      </c>
      <c r="B6274" s="194">
        <f>""</f>
        <v/>
      </c>
      <c r="C6274" s="194" t="inlineStr"/>
      <c r="D6274" s="194" t="inlineStr">
        <is>
          <t>configuração</t>
        </is>
      </c>
    </row>
    <row r="6275">
      <c r="A6275" s="194" t="inlineStr">
        <is>
          <t>custom.trilha.nivel.5.nome</t>
        </is>
      </c>
      <c r="B6275" s="194">
        <f>""</f>
        <v/>
      </c>
      <c r="C6275" s="194" t="inlineStr"/>
      <c r="D6275" s="194" t="inlineStr">
        <is>
          <t>configuração</t>
        </is>
      </c>
    </row>
    <row r="6276">
      <c r="A6276" s="194" t="inlineStr">
        <is>
          <t>custom.trilha.nivel.5.texto</t>
        </is>
      </c>
      <c r="B6276" s="194">
        <f>""</f>
        <v/>
      </c>
      <c r="C6276" s="194" t="inlineStr"/>
      <c r="D6276" s="194" t="inlineStr">
        <is>
          <t>configuração</t>
        </is>
      </c>
    </row>
    <row r="6277">
      <c r="A6277" s="194" t="inlineStr">
        <is>
          <t>custom.trilha.nivel.6.nome</t>
        </is>
      </c>
      <c r="B6277" s="194">
        <f>""</f>
        <v/>
      </c>
      <c r="C6277" s="194" t="inlineStr"/>
      <c r="D6277" s="194" t="inlineStr">
        <is>
          <t>configuração</t>
        </is>
      </c>
    </row>
    <row r="6278">
      <c r="A6278" s="194" t="inlineStr">
        <is>
          <t>custom.trilha.nivel.6.texto</t>
        </is>
      </c>
      <c r="B6278" s="194">
        <f>""</f>
        <v/>
      </c>
      <c r="C6278" s="194" t="inlineStr"/>
      <c r="D6278" s="194" t="inlineStr">
        <is>
          <t>configuração</t>
        </is>
      </c>
    </row>
    <row r="6279">
      <c r="A6279" s="194" t="inlineStr">
        <is>
          <t>custom.trilha.nivel.7.nome</t>
        </is>
      </c>
      <c r="B6279" s="194">
        <f>""</f>
        <v/>
      </c>
      <c r="C6279" s="194" t="inlineStr"/>
      <c r="D6279" s="194" t="inlineStr">
        <is>
          <t>configuração</t>
        </is>
      </c>
    </row>
    <row r="6280">
      <c r="A6280" s="194" t="inlineStr">
        <is>
          <t>custom.trilha.nivel.7.texto</t>
        </is>
      </c>
      <c r="B6280" s="194">
        <f>""</f>
        <v/>
      </c>
      <c r="C6280" s="194" t="inlineStr"/>
      <c r="D6280" s="194" t="inlineStr">
        <is>
          <t>configuração</t>
        </is>
      </c>
    </row>
    <row r="6281">
      <c r="A6281" s="194" t="inlineStr">
        <is>
          <t>custom.trilha.nivel.8.nome</t>
        </is>
      </c>
      <c r="B6281" s="194">
        <f>""</f>
        <v/>
      </c>
      <c r="C6281" s="194" t="inlineStr"/>
      <c r="D6281" s="194" t="inlineStr">
        <is>
          <t>configuração</t>
        </is>
      </c>
    </row>
    <row r="6282">
      <c r="A6282" s="194" t="inlineStr">
        <is>
          <t>custom.trilha.nivel.8.texto</t>
        </is>
      </c>
      <c r="B6282" s="194">
        <f>""</f>
        <v/>
      </c>
      <c r="C6282" s="194" t="inlineStr"/>
      <c r="D6282" s="194" t="inlineStr">
        <is>
          <t>configuração</t>
        </is>
      </c>
    </row>
    <row r="6283">
      <c r="A6283" s="194" t="inlineStr">
        <is>
          <t>custom.trilha.nivel.9.nome</t>
        </is>
      </c>
      <c r="B6283" s="194">
        <f>""</f>
        <v/>
      </c>
      <c r="C6283" s="194" t="inlineStr"/>
      <c r="D6283" s="194" t="inlineStr">
        <is>
          <t>configuração</t>
        </is>
      </c>
    </row>
    <row r="6284">
      <c r="A6284" s="194" t="inlineStr">
        <is>
          <t>custom.trilha.nivel.9.texto</t>
        </is>
      </c>
      <c r="B6284" s="194">
        <f>""</f>
        <v/>
      </c>
      <c r="C6284" s="194" t="inlineStr"/>
      <c r="D6284" s="194" t="inlineStr">
        <is>
          <t>configuração</t>
        </is>
      </c>
    </row>
    <row r="6285">
      <c r="A6285" s="194" t="inlineStr">
        <is>
          <t>custom.trilha.nivel.10.nome</t>
        </is>
      </c>
      <c r="B6285" s="194">
        <f>""</f>
        <v/>
      </c>
      <c r="C6285" s="194" t="inlineStr"/>
      <c r="D6285" s="194" t="inlineStr">
        <is>
          <t>configuração</t>
        </is>
      </c>
    </row>
    <row r="6286">
      <c r="A6286" s="194" t="inlineStr">
        <is>
          <t>custom.trilha.nivel.10.texto</t>
        </is>
      </c>
      <c r="B6286" s="194">
        <f>""</f>
        <v/>
      </c>
      <c r="C6286" s="194" t="inlineStr"/>
      <c r="D6286" s="194" t="inlineStr">
        <is>
          <t>configuração</t>
        </is>
      </c>
    </row>
    <row r="6287">
      <c r="A6287" s="194" t="inlineStr">
        <is>
          <t>custom.trilha.nivel.11.nome</t>
        </is>
      </c>
      <c r="B6287" s="194">
        <f>IF(ISBLANK('CONFIGURAÇÃO'!$K$781),"",'CONFIGURAÇÃO'!$K$781&amp;"")</f>
        <v/>
      </c>
      <c r="C6287" s="194">
        <f>"'CONFIGURAÇÃO'!K781"</f>
        <v/>
      </c>
      <c r="D6287" s="194" t="inlineStr">
        <is>
          <t>configuração</t>
        </is>
      </c>
    </row>
    <row r="6288">
      <c r="A6288" s="194" t="inlineStr">
        <is>
          <t>custom.trilha.nivel.11.texto</t>
        </is>
      </c>
      <c r="B6288" s="194">
        <f>IF(ISBLANK('CONFIGURAÇÃO'!$J$782),"",'CONFIGURAÇÃO'!$J$782&amp;"")</f>
        <v/>
      </c>
      <c r="C6288" s="194">
        <f>"'CONFIGURAÇÃO'!J782"</f>
        <v/>
      </c>
      <c r="D6288" s="194" t="inlineStr">
        <is>
          <t>configuração</t>
        </is>
      </c>
    </row>
    <row r="6289">
      <c r="A6289" s="194" t="inlineStr">
        <is>
          <t>custom.trilha.nivel.12.nome</t>
        </is>
      </c>
      <c r="B6289" s="194">
        <f>""</f>
        <v/>
      </c>
      <c r="C6289" s="194" t="inlineStr"/>
      <c r="D6289" s="194" t="inlineStr">
        <is>
          <t>configuração</t>
        </is>
      </c>
    </row>
    <row r="6290">
      <c r="A6290" s="194" t="inlineStr">
        <is>
          <t>custom.trilha.nivel.12.texto</t>
        </is>
      </c>
      <c r="B6290" s="194">
        <f>""</f>
        <v/>
      </c>
      <c r="C6290" s="194" t="inlineStr"/>
      <c r="D6290" s="194" t="inlineStr">
        <is>
          <t>configuração</t>
        </is>
      </c>
    </row>
    <row r="6291">
      <c r="A6291" s="194" t="inlineStr">
        <is>
          <t>custom.trilha.nivel.13.nome</t>
        </is>
      </c>
      <c r="B6291" s="194">
        <f>""</f>
        <v/>
      </c>
      <c r="C6291" s="194" t="inlineStr"/>
      <c r="D6291" s="194" t="inlineStr">
        <is>
          <t>configuração</t>
        </is>
      </c>
    </row>
    <row r="6292">
      <c r="A6292" s="194" t="inlineStr">
        <is>
          <t>custom.trilha.nivel.13.texto</t>
        </is>
      </c>
      <c r="B6292" s="194">
        <f>""</f>
        <v/>
      </c>
      <c r="C6292" s="194" t="inlineStr"/>
      <c r="D6292" s="194" t="inlineStr">
        <is>
          <t>configuração</t>
        </is>
      </c>
    </row>
    <row r="6293">
      <c r="A6293" s="194" t="inlineStr">
        <is>
          <t>custom.trilha.nivel.14.nome</t>
        </is>
      </c>
      <c r="B6293" s="194">
        <f>""</f>
        <v/>
      </c>
      <c r="C6293" s="194" t="inlineStr"/>
      <c r="D6293" s="194" t="inlineStr">
        <is>
          <t>configuração</t>
        </is>
      </c>
    </row>
    <row r="6294">
      <c r="A6294" s="194" t="inlineStr">
        <is>
          <t>custom.trilha.nivel.14.texto</t>
        </is>
      </c>
      <c r="B6294" s="194">
        <f>""</f>
        <v/>
      </c>
      <c r="C6294" s="194" t="inlineStr"/>
      <c r="D6294" s="194" t="inlineStr">
        <is>
          <t>configuração</t>
        </is>
      </c>
    </row>
    <row r="6295">
      <c r="A6295" s="194" t="inlineStr">
        <is>
          <t>custom.trilha.nivel.15.nome</t>
        </is>
      </c>
      <c r="B6295" s="194">
        <f>""</f>
        <v/>
      </c>
      <c r="C6295" s="194" t="inlineStr"/>
      <c r="D6295" s="194" t="inlineStr">
        <is>
          <t>configuração</t>
        </is>
      </c>
    </row>
    <row r="6296">
      <c r="A6296" s="194" t="inlineStr">
        <is>
          <t>custom.trilha.nivel.15.texto</t>
        </is>
      </c>
      <c r="B6296" s="194">
        <f>""</f>
        <v/>
      </c>
      <c r="C6296" s="194" t="inlineStr"/>
      <c r="D6296" s="194" t="inlineStr">
        <is>
          <t>configuração</t>
        </is>
      </c>
    </row>
    <row r="6297">
      <c r="A6297" s="194" t="inlineStr">
        <is>
          <t>custom.trilha.nivel.16.nome</t>
        </is>
      </c>
      <c r="B6297" s="194">
        <f>""</f>
        <v/>
      </c>
      <c r="C6297" s="194" t="inlineStr"/>
      <c r="D6297" s="194" t="inlineStr">
        <is>
          <t>configuração</t>
        </is>
      </c>
    </row>
    <row r="6298">
      <c r="A6298" s="194" t="inlineStr">
        <is>
          <t>custom.trilha.nivel.16.texto</t>
        </is>
      </c>
      <c r="B6298" s="194">
        <f>""</f>
        <v/>
      </c>
      <c r="C6298" s="194" t="inlineStr"/>
      <c r="D6298" s="194" t="inlineStr">
        <is>
          <t>configuração</t>
        </is>
      </c>
    </row>
    <row r="6299">
      <c r="A6299" s="194" t="inlineStr">
        <is>
          <t>custom.trilha.nivel.17.nome</t>
        </is>
      </c>
      <c r="B6299" s="194">
        <f>""</f>
        <v/>
      </c>
      <c r="C6299" s="194" t="inlineStr"/>
      <c r="D6299" s="194" t="inlineStr">
        <is>
          <t>configuração</t>
        </is>
      </c>
    </row>
    <row r="6300">
      <c r="A6300" s="194" t="inlineStr">
        <is>
          <t>custom.trilha.nivel.17.texto</t>
        </is>
      </c>
      <c r="B6300" s="194">
        <f>""</f>
        <v/>
      </c>
      <c r="C6300" s="194" t="inlineStr"/>
      <c r="D6300" s="194" t="inlineStr">
        <is>
          <t>configuração</t>
        </is>
      </c>
    </row>
    <row r="6301">
      <c r="A6301" s="194" t="inlineStr">
        <is>
          <t>custom.trilha.nivel.18.nome</t>
        </is>
      </c>
      <c r="B6301" s="194">
        <f>""</f>
        <v/>
      </c>
      <c r="C6301" s="194" t="inlineStr"/>
      <c r="D6301" s="194" t="inlineStr">
        <is>
          <t>configuração</t>
        </is>
      </c>
    </row>
    <row r="6302">
      <c r="A6302" s="194" t="inlineStr">
        <is>
          <t>custom.trilha.nivel.18.texto</t>
        </is>
      </c>
      <c r="B6302" s="194">
        <f>""</f>
        <v/>
      </c>
      <c r="C6302" s="194" t="inlineStr"/>
      <c r="D6302" s="194" t="inlineStr">
        <is>
          <t>configuração</t>
        </is>
      </c>
    </row>
    <row r="6303">
      <c r="A6303" s="194" t="inlineStr">
        <is>
          <t>custom.trilha.nivel.19.nome</t>
        </is>
      </c>
      <c r="B6303" s="194">
        <f>IF(ISBLANK('CONFIGURAÇÃO'!$K$784),"",'CONFIGURAÇÃO'!$K$784&amp;"")</f>
        <v/>
      </c>
      <c r="C6303" s="194">
        <f>"'CONFIGURAÇÃO'!K784"</f>
        <v/>
      </c>
      <c r="D6303" s="194" t="inlineStr">
        <is>
          <t>configuração</t>
        </is>
      </c>
    </row>
    <row r="6304">
      <c r="A6304" s="194" t="inlineStr">
        <is>
          <t>custom.trilha.nivel.19.texto</t>
        </is>
      </c>
      <c r="B6304" s="194">
        <f>IF(ISBLANK('CONFIGURAÇÃO'!$J$785),"",'CONFIGURAÇÃO'!$J$785&amp;"")</f>
        <v/>
      </c>
      <c r="C6304" s="194">
        <f>"'CONFIGURAÇÃO'!J785"</f>
        <v/>
      </c>
      <c r="D6304" s="194" t="inlineStr">
        <is>
          <t>configuração</t>
        </is>
      </c>
    </row>
    <row r="6305">
      <c r="A6305" s="194" t="inlineStr">
        <is>
          <t>custom.trilha.nivel.20.nome</t>
        </is>
      </c>
      <c r="B6305" s="194">
        <f>""</f>
        <v/>
      </c>
      <c r="C6305" s="194" t="inlineStr"/>
      <c r="D6305" s="194" t="inlineStr">
        <is>
          <t>configuração</t>
        </is>
      </c>
    </row>
    <row r="6306">
      <c r="A6306" s="194" t="inlineStr">
        <is>
          <t>custom.trilha.nivel.20.texto</t>
        </is>
      </c>
      <c r="B6306" s="194">
        <f>""</f>
        <v/>
      </c>
      <c r="C6306" s="194" t="inlineStr"/>
      <c r="D6306" s="194" t="inlineStr">
        <is>
          <t>configuração</t>
        </is>
      </c>
    </row>
    <row r="6307">
      <c r="A6307" s="194" t="inlineStr">
        <is>
          <t>custom.trilha.nivel.21.nome</t>
        </is>
      </c>
      <c r="B6307" s="194">
        <f>""</f>
        <v/>
      </c>
      <c r="C6307" s="194" t="inlineStr"/>
      <c r="D6307" s="194" t="inlineStr">
        <is>
          <t>configuração</t>
        </is>
      </c>
    </row>
    <row r="6308">
      <c r="A6308" s="194" t="inlineStr">
        <is>
          <t>custom.trilha.nivel.21.texto</t>
        </is>
      </c>
      <c r="B6308" s="194">
        <f>""</f>
        <v/>
      </c>
      <c r="C6308" s="194" t="inlineStr"/>
      <c r="D6308" s="194" t="inlineStr">
        <is>
          <t>configuração</t>
        </is>
      </c>
    </row>
    <row r="6309">
      <c r="A6309" s="194" t="inlineStr">
        <is>
          <t>custom.trilha.nivel.22.nome</t>
        </is>
      </c>
      <c r="B6309" s="194">
        <f>""</f>
        <v/>
      </c>
      <c r="C6309" s="194" t="inlineStr"/>
      <c r="D6309" s="194" t="inlineStr">
        <is>
          <t>configuração</t>
        </is>
      </c>
    </row>
    <row r="6310">
      <c r="A6310" s="194" t="inlineStr">
        <is>
          <t>custom.trilha.nivel.22.texto</t>
        </is>
      </c>
      <c r="B6310" s="194">
        <f>""</f>
        <v/>
      </c>
      <c r="C6310" s="194" t="inlineStr"/>
      <c r="D6310" s="194" t="inlineStr">
        <is>
          <t>configuração</t>
        </is>
      </c>
    </row>
    <row r="6311">
      <c r="A6311" s="194" t="inlineStr">
        <is>
          <t>custom.trilha.nivel.23.nome</t>
        </is>
      </c>
      <c r="B6311" s="194">
        <f>""</f>
        <v/>
      </c>
      <c r="C6311" s="194" t="inlineStr"/>
      <c r="D6311" s="194" t="inlineStr">
        <is>
          <t>configuração</t>
        </is>
      </c>
    </row>
    <row r="6312">
      <c r="A6312" s="194" t="inlineStr">
        <is>
          <t>custom.trilha.nivel.23.texto</t>
        </is>
      </c>
      <c r="B6312" s="194">
        <f>""</f>
        <v/>
      </c>
      <c r="C6312" s="194" t="inlineStr"/>
      <c r="D6312" s="194" t="inlineStr">
        <is>
          <t>configuração</t>
        </is>
      </c>
    </row>
    <row r="6313">
      <c r="A6313" s="194" t="inlineStr">
        <is>
          <t>custom.trilha.nivel.24.nome</t>
        </is>
      </c>
      <c r="B6313" s="194">
        <f>""</f>
        <v/>
      </c>
      <c r="C6313" s="194" t="inlineStr"/>
      <c r="D6313" s="194" t="inlineStr">
        <is>
          <t>configuração</t>
        </is>
      </c>
    </row>
    <row r="6314">
      <c r="A6314" s="194" t="inlineStr">
        <is>
          <t>custom.trilha.nivel.24.texto</t>
        </is>
      </c>
      <c r="B6314" s="194">
        <f>""</f>
        <v/>
      </c>
      <c r="C6314" s="194" t="inlineStr"/>
      <c r="D6314" s="194" t="inlineStr">
        <is>
          <t>configuração</t>
        </is>
      </c>
    </row>
    <row r="6315">
      <c r="A6315" s="194" t="inlineStr">
        <is>
          <t>custom.trilha.nivel.25.nome</t>
        </is>
      </c>
      <c r="B6315" s="194">
        <f>""</f>
        <v/>
      </c>
      <c r="C6315" s="194" t="inlineStr"/>
      <c r="D6315" s="194" t="inlineStr">
        <is>
          <t>configuração</t>
        </is>
      </c>
    </row>
    <row r="6316">
      <c r="A6316" s="194" t="inlineStr">
        <is>
          <t>custom.trilha.nivel.25.texto</t>
        </is>
      </c>
      <c r="B6316" s="194">
        <f>""</f>
        <v/>
      </c>
      <c r="C6316" s="194" t="inlineStr"/>
      <c r="D6316" s="194" t="inlineStr">
        <is>
          <t>configuração</t>
        </is>
      </c>
    </row>
    <row r="6317">
      <c r="A6317" s="194" t="inlineStr">
        <is>
          <t>custom.trilha.nivel.26.nome</t>
        </is>
      </c>
      <c r="B6317" s="194">
        <f>""</f>
        <v/>
      </c>
      <c r="C6317" s="194" t="inlineStr"/>
      <c r="D6317" s="194" t="inlineStr">
        <is>
          <t>configuração</t>
        </is>
      </c>
    </row>
    <row r="6318">
      <c r="A6318" s="194" t="inlineStr">
        <is>
          <t>custom.trilha.nivel.26.texto</t>
        </is>
      </c>
      <c r="B6318" s="194">
        <f>""</f>
        <v/>
      </c>
      <c r="C6318" s="194" t="inlineStr"/>
      <c r="D6318" s="194" t="inlineStr">
        <is>
          <t>configuração</t>
        </is>
      </c>
    </row>
    <row r="6319">
      <c r="A6319" s="194" t="inlineStr">
        <is>
          <t>custom.trilha.nivel.27.nome</t>
        </is>
      </c>
      <c r="B6319" s="194">
        <f>IF(ISBLANK('CONFIGURAÇÃO'!$K$787),"",'CONFIGURAÇÃO'!$K$787&amp;"")</f>
        <v/>
      </c>
      <c r="C6319" s="194">
        <f>"'CONFIGURAÇÃO'!K787"</f>
        <v/>
      </c>
      <c r="D6319" s="194" t="inlineStr">
        <is>
          <t>configuração</t>
        </is>
      </c>
    </row>
    <row r="6320">
      <c r="A6320" s="194" t="inlineStr">
        <is>
          <t>custom.trilha.nivel.27.texto</t>
        </is>
      </c>
      <c r="B6320" s="194">
        <f>IF(ISBLANK('CONFIGURAÇÃO'!$J$788),"",'CONFIGURAÇÃO'!$J$788&amp;"")</f>
        <v/>
      </c>
      <c r="C6320" s="194">
        <f>"'CONFIGURAÇÃO'!J788"</f>
        <v/>
      </c>
      <c r="D6320" s="194" t="inlineStr">
        <is>
          <t>configuração</t>
        </is>
      </c>
    </row>
    <row r="6321">
      <c r="A6321" s="194" t="inlineStr">
        <is>
          <t>custom.trilha.nivel.28.nome</t>
        </is>
      </c>
      <c r="B6321" s="194">
        <f>""</f>
        <v/>
      </c>
      <c r="C6321" s="194" t="inlineStr"/>
      <c r="D6321" s="194" t="inlineStr">
        <is>
          <t>configuração</t>
        </is>
      </c>
    </row>
    <row r="6322">
      <c r="A6322" s="194" t="inlineStr">
        <is>
          <t>custom.trilha.nivel.28.texto</t>
        </is>
      </c>
      <c r="B6322" s="194">
        <f>""</f>
        <v/>
      </c>
      <c r="C6322" s="194" t="inlineStr"/>
      <c r="D6322" s="194" t="inlineStr">
        <is>
          <t>configuração</t>
        </is>
      </c>
    </row>
    <row r="6323">
      <c r="A6323" s="194" t="inlineStr">
        <is>
          <t>custom.trilha.nivel.29.nome</t>
        </is>
      </c>
      <c r="B6323" s="194">
        <f>""</f>
        <v/>
      </c>
      <c r="C6323" s="194" t="inlineStr"/>
      <c r="D6323" s="194" t="inlineStr">
        <is>
          <t>configuração</t>
        </is>
      </c>
    </row>
    <row r="6324">
      <c r="A6324" s="194" t="inlineStr">
        <is>
          <t>custom.trilha.nivel.29.texto</t>
        </is>
      </c>
      <c r="B6324" s="194">
        <f>""</f>
        <v/>
      </c>
      <c r="C6324" s="194" t="inlineStr"/>
      <c r="D6324" s="194" t="inlineStr">
        <is>
          <t>configuração</t>
        </is>
      </c>
    </row>
    <row r="6325">
      <c r="A6325" s="194" t="inlineStr">
        <is>
          <t>custom.trilha.nivel.30.nome</t>
        </is>
      </c>
      <c r="B6325" s="194">
        <f>""</f>
        <v/>
      </c>
      <c r="C6325" s="194" t="inlineStr"/>
      <c r="D6325" s="194" t="inlineStr">
        <is>
          <t>configuração</t>
        </is>
      </c>
    </row>
    <row r="6326">
      <c r="A6326" s="194" t="inlineStr">
        <is>
          <t>custom.trilha.nivel.30.texto</t>
        </is>
      </c>
      <c r="B6326" s="194">
        <f>""</f>
        <v/>
      </c>
      <c r="C6326" s="194" t="inlineStr"/>
      <c r="D6326" s="194" t="inlineStr">
        <is>
          <t>configuração</t>
        </is>
      </c>
    </row>
    <row r="6327">
      <c r="A6327" s="194" t="inlineStr">
        <is>
          <t>custom.pericia.1.tipo</t>
        </is>
      </c>
      <c r="B6327" s="194">
        <f>IF(ISBLANK('CONFIGURAÇÃO'!$B$799),"",'CONFIGURAÇÃO'!$B$799&amp;"")</f>
        <v/>
      </c>
      <c r="C6327" s="194">
        <f>"'CONFIGURAÇÃO'!B799"</f>
        <v/>
      </c>
      <c r="D6327" s="194" t="inlineStr">
        <is>
          <t>configuração</t>
        </is>
      </c>
    </row>
    <row r="6328">
      <c r="A6328" s="194" t="inlineStr">
        <is>
          <t>custom.pericia.1.nome</t>
        </is>
      </c>
      <c r="B6328" s="194">
        <f>IF(ISBLANK('CONFIGURAÇÃO'!$B$801),"",'CONFIGURAÇÃO'!$B$801&amp;"")</f>
        <v/>
      </c>
      <c r="C6328" s="194">
        <f>"'CONFIGURAÇÃO'!B801"</f>
        <v/>
      </c>
      <c r="D6328" s="194" t="inlineStr">
        <is>
          <t>configuração</t>
        </is>
      </c>
    </row>
    <row r="6329">
      <c r="A6329" s="194" t="inlineStr">
        <is>
          <t>custom.pericia.1.mestre_viu</t>
        </is>
      </c>
      <c r="B6329" s="194">
        <f>N('CONFIGURAÇÃO'!$F$799)&amp;""</f>
        <v/>
      </c>
      <c r="C6329" s="194">
        <f>"'CONFIGURAÇÃO'!F799"</f>
        <v/>
      </c>
      <c r="D6329" s="194" t="inlineStr">
        <is>
          <t>configuração</t>
        </is>
      </c>
    </row>
    <row r="6330">
      <c r="A6330" s="194" t="inlineStr">
        <is>
          <t>custom.pericia.1.atributo</t>
        </is>
      </c>
      <c r="B6330" s="194">
        <f>IF(ISBLANK('CONFIGURAÇÃO'!$E$802),"",'CONFIGURAÇÃO'!$E$802&amp;"")</f>
        <v/>
      </c>
      <c r="C6330" s="194">
        <f>"'CONFIGURAÇÃO'!E802"</f>
        <v/>
      </c>
      <c r="D6330" s="194" t="inlineStr">
        <is>
          <t>configuração</t>
        </is>
      </c>
    </row>
    <row r="6331">
      <c r="A6331" s="194" t="inlineStr">
        <is>
          <t>custom.pericia.1.efeito</t>
        </is>
      </c>
      <c r="B6331" s="194">
        <f>IF(ISBLANK('CONFIGURAÇÃO'!$B$804),"",'CONFIGURAÇÃO'!$B$804&amp;"")</f>
        <v/>
      </c>
      <c r="C6331" s="194">
        <f>"'CONFIGURAÇÃO'!B804"</f>
        <v/>
      </c>
      <c r="D6331" s="194" t="inlineStr">
        <is>
          <t>configuração</t>
        </is>
      </c>
    </row>
    <row r="6332">
      <c r="A6332" s="194" t="inlineStr">
        <is>
          <t>custom.pericia.2.tipo</t>
        </is>
      </c>
      <c r="B6332" s="194">
        <f>IF(ISBLANK('CONFIGURAÇÃO'!$J$799),"",'CONFIGURAÇÃO'!$J$799&amp;"")</f>
        <v/>
      </c>
      <c r="C6332" s="194">
        <f>"'CONFIGURAÇÃO'!J799"</f>
        <v/>
      </c>
      <c r="D6332" s="194" t="inlineStr">
        <is>
          <t>configuração</t>
        </is>
      </c>
    </row>
    <row r="6333">
      <c r="A6333" s="194" t="inlineStr">
        <is>
          <t>custom.pericia.2.nome</t>
        </is>
      </c>
      <c r="B6333" s="194">
        <f>IF(ISBLANK('CONFIGURAÇÃO'!$J$801),"",'CONFIGURAÇÃO'!$J$801&amp;"")</f>
        <v/>
      </c>
      <c r="C6333" s="194">
        <f>"'CONFIGURAÇÃO'!J801"</f>
        <v/>
      </c>
      <c r="D6333" s="194" t="inlineStr">
        <is>
          <t>configuração</t>
        </is>
      </c>
    </row>
    <row r="6334">
      <c r="A6334" s="194" t="inlineStr">
        <is>
          <t>custom.pericia.2.mestre_viu</t>
        </is>
      </c>
      <c r="B6334" s="194">
        <f>N('CONFIGURAÇÃO'!$N$799)&amp;""</f>
        <v/>
      </c>
      <c r="C6334" s="194">
        <f>"'CONFIGURAÇÃO'!N799"</f>
        <v/>
      </c>
      <c r="D6334" s="194" t="inlineStr">
        <is>
          <t>configuração</t>
        </is>
      </c>
    </row>
    <row r="6335">
      <c r="A6335" s="194" t="inlineStr">
        <is>
          <t>custom.pericia.2.atributo</t>
        </is>
      </c>
      <c r="B6335" s="194">
        <f>IF(ISBLANK('CONFIGURAÇÃO'!$M$802),"",'CONFIGURAÇÃO'!$M$802&amp;"")</f>
        <v/>
      </c>
      <c r="C6335" s="194">
        <f>"'CONFIGURAÇÃO'!M802"</f>
        <v/>
      </c>
      <c r="D6335" s="194" t="inlineStr">
        <is>
          <t>configuração</t>
        </is>
      </c>
    </row>
    <row r="6336">
      <c r="A6336" s="194" t="inlineStr">
        <is>
          <t>custom.pericia.2.efeito</t>
        </is>
      </c>
      <c r="B6336" s="194">
        <f>IF(ISBLANK('CONFIGURAÇÃO'!$J$804),"",'CONFIGURAÇÃO'!$J$804&amp;"")</f>
        <v/>
      </c>
      <c r="C6336" s="194">
        <f>"'CONFIGURAÇÃO'!J804"</f>
        <v/>
      </c>
      <c r="D6336" s="194" t="inlineStr">
        <is>
          <t>configuração</t>
        </is>
      </c>
    </row>
    <row r="6337">
      <c r="A6337" s="194" t="inlineStr">
        <is>
          <t>custom.pericia.3.tipo</t>
        </is>
      </c>
      <c r="B6337" s="194">
        <f>IF(ISBLANK('CONFIGURAÇÃO'!$B$813),"",'CONFIGURAÇÃO'!$B$813&amp;"")</f>
        <v/>
      </c>
      <c r="C6337" s="194">
        <f>"'CONFIGURAÇÃO'!B813"</f>
        <v/>
      </c>
      <c r="D6337" s="194" t="inlineStr">
        <is>
          <t>configuração</t>
        </is>
      </c>
    </row>
    <row r="6338">
      <c r="A6338" s="194" t="inlineStr">
        <is>
          <t>custom.pericia.3.nome</t>
        </is>
      </c>
      <c r="B6338" s="194">
        <f>IF(ISBLANK('CONFIGURAÇÃO'!$B$815),"",'CONFIGURAÇÃO'!$B$815&amp;"")</f>
        <v/>
      </c>
      <c r="C6338" s="194">
        <f>"'CONFIGURAÇÃO'!B815"</f>
        <v/>
      </c>
      <c r="D6338" s="194" t="inlineStr">
        <is>
          <t>configuração</t>
        </is>
      </c>
    </row>
    <row r="6339">
      <c r="A6339" s="194" t="inlineStr">
        <is>
          <t>custom.pericia.3.mestre_viu</t>
        </is>
      </c>
      <c r="B6339" s="194">
        <f>N('CONFIGURAÇÃO'!$F$813)&amp;""</f>
        <v/>
      </c>
      <c r="C6339" s="194">
        <f>"'CONFIGURAÇÃO'!F813"</f>
        <v/>
      </c>
      <c r="D6339" s="194" t="inlineStr">
        <is>
          <t>configuração</t>
        </is>
      </c>
    </row>
    <row r="6340">
      <c r="A6340" s="194" t="inlineStr">
        <is>
          <t>custom.pericia.3.atributo</t>
        </is>
      </c>
      <c r="B6340" s="194">
        <f>IF(ISBLANK('CONFIGURAÇÃO'!$E$816),"",'CONFIGURAÇÃO'!$E$816&amp;"")</f>
        <v/>
      </c>
      <c r="C6340" s="194">
        <f>"'CONFIGURAÇÃO'!E816"</f>
        <v/>
      </c>
      <c r="D6340" s="194" t="inlineStr">
        <is>
          <t>configuração</t>
        </is>
      </c>
    </row>
    <row r="6341">
      <c r="A6341" s="194" t="inlineStr">
        <is>
          <t>custom.pericia.3.efeito</t>
        </is>
      </c>
      <c r="B6341" s="194">
        <f>IF(ISBLANK('CONFIGURAÇÃO'!$B$818),"",'CONFIGURAÇÃO'!$B$818&amp;"")</f>
        <v/>
      </c>
      <c r="C6341" s="194">
        <f>"'CONFIGURAÇÃO'!B818"</f>
        <v/>
      </c>
      <c r="D6341" s="194" t="inlineStr">
        <is>
          <t>configuração</t>
        </is>
      </c>
    </row>
    <row r="6342">
      <c r="A6342" s="194" t="inlineStr">
        <is>
          <t>custom.pericia.4.tipo</t>
        </is>
      </c>
      <c r="B6342" s="194">
        <f>IF(ISBLANK('CONFIGURAÇÃO'!$J$813),"",'CONFIGURAÇÃO'!$J$813&amp;"")</f>
        <v/>
      </c>
      <c r="C6342" s="194">
        <f>"'CONFIGURAÇÃO'!J813"</f>
        <v/>
      </c>
      <c r="D6342" s="194" t="inlineStr">
        <is>
          <t>configuração</t>
        </is>
      </c>
    </row>
    <row r="6343">
      <c r="A6343" s="194" t="inlineStr">
        <is>
          <t>custom.pericia.4.nome</t>
        </is>
      </c>
      <c r="B6343" s="194">
        <f>IF(ISBLANK('CONFIGURAÇÃO'!$J$815),"",'CONFIGURAÇÃO'!$J$815&amp;"")</f>
        <v/>
      </c>
      <c r="C6343" s="194">
        <f>"'CONFIGURAÇÃO'!J815"</f>
        <v/>
      </c>
      <c r="D6343" s="194" t="inlineStr">
        <is>
          <t>configuração</t>
        </is>
      </c>
    </row>
    <row r="6344">
      <c r="A6344" s="194" t="inlineStr">
        <is>
          <t>custom.pericia.4.mestre_viu</t>
        </is>
      </c>
      <c r="B6344" s="194">
        <f>N('CONFIGURAÇÃO'!$N$813)&amp;""</f>
        <v/>
      </c>
      <c r="C6344" s="194">
        <f>"'CONFIGURAÇÃO'!N813"</f>
        <v/>
      </c>
      <c r="D6344" s="194" t="inlineStr">
        <is>
          <t>configuração</t>
        </is>
      </c>
    </row>
    <row r="6345">
      <c r="A6345" s="194" t="inlineStr">
        <is>
          <t>custom.pericia.4.atributo</t>
        </is>
      </c>
      <c r="B6345" s="194">
        <f>IF(ISBLANK('CONFIGURAÇÃO'!$M$816),"",'CONFIGURAÇÃO'!$M$816&amp;"")</f>
        <v/>
      </c>
      <c r="C6345" s="194">
        <f>"'CONFIGURAÇÃO'!M816"</f>
        <v/>
      </c>
      <c r="D6345" s="194" t="inlineStr">
        <is>
          <t>configuração</t>
        </is>
      </c>
    </row>
    <row r="6346">
      <c r="A6346" s="194" t="inlineStr">
        <is>
          <t>custom.pericia.4.efeito</t>
        </is>
      </c>
      <c r="B6346" s="194">
        <f>IF(ISBLANK('CONFIGURAÇÃO'!$J$818),"",'CONFIGURAÇÃO'!$J$818&amp;"")</f>
        <v/>
      </c>
      <c r="C6346" s="194">
        <f>"'CONFIGURAÇÃO'!J818"</f>
        <v/>
      </c>
      <c r="D6346" s="194" t="inlineStr">
        <is>
          <t>configuração</t>
        </is>
      </c>
    </row>
    <row r="6347">
      <c r="A6347" s="194" t="inlineStr">
        <is>
          <t>custom.pericia.5.tipo</t>
        </is>
      </c>
      <c r="B6347" s="194">
        <f>IF(ISBLANK('CONFIGURAÇÃO'!$B$827),"",'CONFIGURAÇÃO'!$B$827&amp;"")</f>
        <v/>
      </c>
      <c r="C6347" s="194">
        <f>"'CONFIGURAÇÃO'!B827"</f>
        <v/>
      </c>
      <c r="D6347" s="194" t="inlineStr">
        <is>
          <t>configuração</t>
        </is>
      </c>
    </row>
    <row r="6348">
      <c r="A6348" s="194" t="inlineStr">
        <is>
          <t>custom.pericia.5.nome</t>
        </is>
      </c>
      <c r="B6348" s="194">
        <f>IF(ISBLANK('CONFIGURAÇÃO'!$B$829),"",'CONFIGURAÇÃO'!$B$829&amp;"")</f>
        <v/>
      </c>
      <c r="C6348" s="194">
        <f>"'CONFIGURAÇÃO'!B829"</f>
        <v/>
      </c>
      <c r="D6348" s="194" t="inlineStr">
        <is>
          <t>configuração</t>
        </is>
      </c>
    </row>
    <row r="6349">
      <c r="A6349" s="194" t="inlineStr">
        <is>
          <t>custom.pericia.5.mestre_viu</t>
        </is>
      </c>
      <c r="B6349" s="194">
        <f>N('CONFIGURAÇÃO'!$F$827)&amp;""</f>
        <v/>
      </c>
      <c r="C6349" s="194">
        <f>"'CONFIGURAÇÃO'!F827"</f>
        <v/>
      </c>
      <c r="D6349" s="194" t="inlineStr">
        <is>
          <t>configuração</t>
        </is>
      </c>
    </row>
    <row r="6350">
      <c r="A6350" s="194" t="inlineStr">
        <is>
          <t>custom.pericia.5.atributo</t>
        </is>
      </c>
      <c r="B6350" s="194">
        <f>IF(ISBLANK('CONFIGURAÇÃO'!$E$830),"",'CONFIGURAÇÃO'!$E$830&amp;"")</f>
        <v/>
      </c>
      <c r="C6350" s="194">
        <f>"'CONFIGURAÇÃO'!E830"</f>
        <v/>
      </c>
      <c r="D6350" s="194" t="inlineStr">
        <is>
          <t>configuração</t>
        </is>
      </c>
    </row>
    <row r="6351">
      <c r="A6351" s="194" t="inlineStr">
        <is>
          <t>custom.pericia.5.efeito</t>
        </is>
      </c>
      <c r="B6351" s="194">
        <f>IF(ISBLANK('CONFIGURAÇÃO'!$B$832),"",'CONFIGURAÇÃO'!$B$832&amp;"")</f>
        <v/>
      </c>
      <c r="C6351" s="194">
        <f>"'CONFIGURAÇÃO'!B832"</f>
        <v/>
      </c>
      <c r="D6351" s="194" t="inlineStr">
        <is>
          <t>configuração</t>
        </is>
      </c>
    </row>
    <row r="6352">
      <c r="A6352" s="194" t="inlineStr">
        <is>
          <t>custom.pericia.6.tipo</t>
        </is>
      </c>
      <c r="B6352" s="194">
        <f>IF(ISBLANK('CONFIGURAÇÃO'!$J$827),"",'CONFIGURAÇÃO'!$J$827&amp;"")</f>
        <v/>
      </c>
      <c r="C6352" s="194">
        <f>"'CONFIGURAÇÃO'!J827"</f>
        <v/>
      </c>
      <c r="D6352" s="194" t="inlineStr">
        <is>
          <t>configuração</t>
        </is>
      </c>
    </row>
    <row r="6353">
      <c r="A6353" s="194" t="inlineStr">
        <is>
          <t>custom.pericia.6.nome</t>
        </is>
      </c>
      <c r="B6353" s="194">
        <f>IF(ISBLANK('CONFIGURAÇÃO'!$J$829),"",'CONFIGURAÇÃO'!$J$829&amp;"")</f>
        <v/>
      </c>
      <c r="C6353" s="194">
        <f>"'CONFIGURAÇÃO'!J829"</f>
        <v/>
      </c>
      <c r="D6353" s="194" t="inlineStr">
        <is>
          <t>configuração</t>
        </is>
      </c>
    </row>
    <row r="6354">
      <c r="A6354" s="194" t="inlineStr">
        <is>
          <t>custom.pericia.6.mestre_viu</t>
        </is>
      </c>
      <c r="B6354" s="194">
        <f>N('CONFIGURAÇÃO'!$N$827)&amp;""</f>
        <v/>
      </c>
      <c r="C6354" s="194">
        <f>"'CONFIGURAÇÃO'!N827"</f>
        <v/>
      </c>
      <c r="D6354" s="194" t="inlineStr">
        <is>
          <t>configuração</t>
        </is>
      </c>
    </row>
    <row r="6355">
      <c r="A6355" s="194" t="inlineStr">
        <is>
          <t>custom.pericia.6.atributo</t>
        </is>
      </c>
      <c r="B6355" s="194">
        <f>IF(ISBLANK('CONFIGURAÇÃO'!$M$830),"",'CONFIGURAÇÃO'!$M$830&amp;"")</f>
        <v/>
      </c>
      <c r="C6355" s="194">
        <f>"'CONFIGURAÇÃO'!M830"</f>
        <v/>
      </c>
      <c r="D6355" s="194" t="inlineStr">
        <is>
          <t>configuração</t>
        </is>
      </c>
    </row>
    <row r="6356">
      <c r="A6356" s="194" t="inlineStr">
        <is>
          <t>custom.pericia.6.efeito</t>
        </is>
      </c>
      <c r="B6356" s="194">
        <f>IF(ISBLANK('CONFIGURAÇÃO'!$J$832),"",'CONFIGURAÇÃO'!$J$832&amp;"")</f>
        <v/>
      </c>
      <c r="C6356" s="194">
        <f>"'CONFIGURAÇÃO'!J832"</f>
        <v/>
      </c>
      <c r="D6356" s="194" t="inlineStr">
        <is>
          <t>configuração</t>
        </is>
      </c>
    </row>
    <row r="6357">
      <c r="A6357" s="194" t="inlineStr">
        <is>
          <t>custom.pericia.7.tipo</t>
        </is>
      </c>
      <c r="B6357" s="194">
        <f>IF(ISBLANK('CONFIGURAÇÃO'!$B$841),"",'CONFIGURAÇÃO'!$B$841&amp;"")</f>
        <v/>
      </c>
      <c r="C6357" s="194">
        <f>"'CONFIGURAÇÃO'!B841"</f>
        <v/>
      </c>
      <c r="D6357" s="194" t="inlineStr">
        <is>
          <t>configuração</t>
        </is>
      </c>
    </row>
    <row r="6358">
      <c r="A6358" s="194" t="inlineStr">
        <is>
          <t>custom.pericia.7.nome</t>
        </is>
      </c>
      <c r="B6358" s="194">
        <f>IF(ISBLANK('CONFIGURAÇÃO'!$B$843),"",'CONFIGURAÇÃO'!$B$843&amp;"")</f>
        <v/>
      </c>
      <c r="C6358" s="194">
        <f>"'CONFIGURAÇÃO'!B843"</f>
        <v/>
      </c>
      <c r="D6358" s="194" t="inlineStr">
        <is>
          <t>configuração</t>
        </is>
      </c>
    </row>
    <row r="6359">
      <c r="A6359" s="194" t="inlineStr">
        <is>
          <t>custom.pericia.7.mestre_viu</t>
        </is>
      </c>
      <c r="B6359" s="194">
        <f>N('CONFIGURAÇÃO'!$F$841)&amp;""</f>
        <v/>
      </c>
      <c r="C6359" s="194">
        <f>"'CONFIGURAÇÃO'!F841"</f>
        <v/>
      </c>
      <c r="D6359" s="194" t="inlineStr">
        <is>
          <t>configuração</t>
        </is>
      </c>
    </row>
    <row r="6360">
      <c r="A6360" s="194" t="inlineStr">
        <is>
          <t>custom.pericia.7.atributo</t>
        </is>
      </c>
      <c r="B6360" s="194">
        <f>IF(ISBLANK('CONFIGURAÇÃO'!$E$844),"",'CONFIGURAÇÃO'!$E$844&amp;"")</f>
        <v/>
      </c>
      <c r="C6360" s="194">
        <f>"'CONFIGURAÇÃO'!E844"</f>
        <v/>
      </c>
      <c r="D6360" s="194" t="inlineStr">
        <is>
          <t>configuração</t>
        </is>
      </c>
    </row>
    <row r="6361">
      <c r="A6361" s="194" t="inlineStr">
        <is>
          <t>custom.pericia.7.efeito</t>
        </is>
      </c>
      <c r="B6361" s="194">
        <f>IF(ISBLANK('CONFIGURAÇÃO'!$B$846),"",'CONFIGURAÇÃO'!$B$846&amp;"")</f>
        <v/>
      </c>
      <c r="C6361" s="194">
        <f>"'CONFIGURAÇÃO'!B846"</f>
        <v/>
      </c>
      <c r="D6361" s="194" t="inlineStr">
        <is>
          <t>configuração</t>
        </is>
      </c>
    </row>
    <row r="6362">
      <c r="A6362" s="194" t="inlineStr">
        <is>
          <t>custom.pericia.8.tipo</t>
        </is>
      </c>
      <c r="B6362" s="194">
        <f>IF(ISBLANK('CONFIGURAÇÃO'!$J$841),"",'CONFIGURAÇÃO'!$J$841&amp;"")</f>
        <v/>
      </c>
      <c r="C6362" s="194">
        <f>"'CONFIGURAÇÃO'!J841"</f>
        <v/>
      </c>
      <c r="D6362" s="194" t="inlineStr">
        <is>
          <t>configuração</t>
        </is>
      </c>
    </row>
    <row r="6363">
      <c r="A6363" s="194" t="inlineStr">
        <is>
          <t>custom.pericia.8.nome</t>
        </is>
      </c>
      <c r="B6363" s="194">
        <f>IF(ISBLANK('CONFIGURAÇÃO'!$J$843),"",'CONFIGURAÇÃO'!$J$843&amp;"")</f>
        <v/>
      </c>
      <c r="C6363" s="194">
        <f>"'CONFIGURAÇÃO'!J843"</f>
        <v/>
      </c>
      <c r="D6363" s="194" t="inlineStr">
        <is>
          <t>configuração</t>
        </is>
      </c>
    </row>
    <row r="6364">
      <c r="A6364" s="194" t="inlineStr">
        <is>
          <t>custom.pericia.8.mestre_viu</t>
        </is>
      </c>
      <c r="B6364" s="194">
        <f>N('CONFIGURAÇÃO'!$N$841)&amp;""</f>
        <v/>
      </c>
      <c r="C6364" s="194">
        <f>"'CONFIGURAÇÃO'!N841"</f>
        <v/>
      </c>
      <c r="D6364" s="194" t="inlineStr">
        <is>
          <t>configuração</t>
        </is>
      </c>
    </row>
    <row r="6365">
      <c r="A6365" s="194" t="inlineStr">
        <is>
          <t>custom.pericia.8.atributo</t>
        </is>
      </c>
      <c r="B6365" s="194">
        <f>IF(ISBLANK('CONFIGURAÇÃO'!$M$844),"",'CONFIGURAÇÃO'!$M$844&amp;"")</f>
        <v/>
      </c>
      <c r="C6365" s="194">
        <f>"'CONFIGURAÇÃO'!M844"</f>
        <v/>
      </c>
      <c r="D6365" s="194" t="inlineStr">
        <is>
          <t>configuração</t>
        </is>
      </c>
    </row>
    <row r="6366">
      <c r="A6366" s="194" t="inlineStr">
        <is>
          <t>custom.pericia.8.efeito</t>
        </is>
      </c>
      <c r="B6366" s="194">
        <f>IF(ISBLANK('CONFIGURAÇÃO'!$J$846),"",'CONFIGURAÇÃO'!$J$846&amp;"")</f>
        <v/>
      </c>
      <c r="C6366" s="194">
        <f>"'CONFIGURAÇÃO'!J846"</f>
        <v/>
      </c>
      <c r="D6366" s="194" t="inlineStr">
        <is>
          <t>configuração</t>
        </is>
      </c>
    </row>
    <row r="6367">
      <c r="A6367" s="194" t="inlineStr">
        <is>
          <t>custom.pericia.9.tipo</t>
        </is>
      </c>
      <c r="B6367" s="194">
        <f>IF(ISBLANK('CONFIGURAÇÃO'!$B$855),"",'CONFIGURAÇÃO'!$B$855&amp;"")</f>
        <v/>
      </c>
      <c r="C6367" s="194">
        <f>"'CONFIGURAÇÃO'!B855"</f>
        <v/>
      </c>
      <c r="D6367" s="194" t="inlineStr">
        <is>
          <t>configuração</t>
        </is>
      </c>
    </row>
    <row r="6368">
      <c r="A6368" s="194" t="inlineStr">
        <is>
          <t>custom.pericia.9.nome</t>
        </is>
      </c>
      <c r="B6368" s="194">
        <f>IF(ISBLANK('CONFIGURAÇÃO'!$B$857),"",'CONFIGURAÇÃO'!$B$857&amp;"")</f>
        <v/>
      </c>
      <c r="C6368" s="194">
        <f>"'CONFIGURAÇÃO'!B857"</f>
        <v/>
      </c>
      <c r="D6368" s="194" t="inlineStr">
        <is>
          <t>configuração</t>
        </is>
      </c>
    </row>
    <row r="6369">
      <c r="A6369" s="194" t="inlineStr">
        <is>
          <t>custom.pericia.9.mestre_viu</t>
        </is>
      </c>
      <c r="B6369" s="194">
        <f>N('CONFIGURAÇÃO'!$F$855)&amp;""</f>
        <v/>
      </c>
      <c r="C6369" s="194">
        <f>"'CONFIGURAÇÃO'!F855"</f>
        <v/>
      </c>
      <c r="D6369" s="194" t="inlineStr">
        <is>
          <t>configuração</t>
        </is>
      </c>
    </row>
    <row r="6370">
      <c r="A6370" s="194" t="inlineStr">
        <is>
          <t>custom.pericia.9.atributo</t>
        </is>
      </c>
      <c r="B6370" s="194">
        <f>IF(ISBLANK('CONFIGURAÇÃO'!$E$858),"",'CONFIGURAÇÃO'!$E$858&amp;"")</f>
        <v/>
      </c>
      <c r="C6370" s="194">
        <f>"'CONFIGURAÇÃO'!E858"</f>
        <v/>
      </c>
      <c r="D6370" s="194" t="inlineStr">
        <is>
          <t>configuração</t>
        </is>
      </c>
    </row>
    <row r="6371">
      <c r="A6371" s="194" t="inlineStr">
        <is>
          <t>custom.pericia.9.efeito</t>
        </is>
      </c>
      <c r="B6371" s="194">
        <f>IF(ISBLANK('CONFIGURAÇÃO'!$B$860),"",'CONFIGURAÇÃO'!$B$860&amp;"")</f>
        <v/>
      </c>
      <c r="C6371" s="194">
        <f>"'CONFIGURAÇÃO'!B860"</f>
        <v/>
      </c>
      <c r="D6371" s="194" t="inlineStr">
        <is>
          <t>configuração</t>
        </is>
      </c>
    </row>
    <row r="6372">
      <c r="A6372" s="194" t="inlineStr">
        <is>
          <t>custom.pericia.10.tipo</t>
        </is>
      </c>
      <c r="B6372" s="194">
        <f>IF(ISBLANK('CONFIGURAÇÃO'!$J$855),"",'CONFIGURAÇÃO'!$J$855&amp;"")</f>
        <v/>
      </c>
      <c r="C6372" s="194">
        <f>"'CONFIGURAÇÃO'!J855"</f>
        <v/>
      </c>
      <c r="D6372" s="194" t="inlineStr">
        <is>
          <t>configuração</t>
        </is>
      </c>
    </row>
    <row r="6373">
      <c r="A6373" s="194" t="inlineStr">
        <is>
          <t>custom.pericia.10.nome</t>
        </is>
      </c>
      <c r="B6373" s="194">
        <f>IF(ISBLANK('CONFIGURAÇÃO'!$J$857),"",'CONFIGURAÇÃO'!$J$857&amp;"")</f>
        <v/>
      </c>
      <c r="C6373" s="194">
        <f>"'CONFIGURAÇÃO'!J857"</f>
        <v/>
      </c>
      <c r="D6373" s="194" t="inlineStr">
        <is>
          <t>configuração</t>
        </is>
      </c>
    </row>
    <row r="6374">
      <c r="A6374" s="194" t="inlineStr">
        <is>
          <t>custom.pericia.10.mestre_viu</t>
        </is>
      </c>
      <c r="B6374" s="194">
        <f>N('CONFIGURAÇÃO'!$N$855)&amp;""</f>
        <v/>
      </c>
      <c r="C6374" s="194">
        <f>"'CONFIGURAÇÃO'!N855"</f>
        <v/>
      </c>
      <c r="D6374" s="194" t="inlineStr">
        <is>
          <t>configuração</t>
        </is>
      </c>
    </row>
    <row r="6375">
      <c r="A6375" s="194" t="inlineStr">
        <is>
          <t>custom.pericia.10.atributo</t>
        </is>
      </c>
      <c r="B6375" s="194">
        <f>IF(ISBLANK('CONFIGURAÇÃO'!$M$858),"",'CONFIGURAÇÃO'!$M$858&amp;"")</f>
        <v/>
      </c>
      <c r="C6375" s="194">
        <f>"'CONFIGURAÇÃO'!M858"</f>
        <v/>
      </c>
      <c r="D6375" s="194" t="inlineStr">
        <is>
          <t>configuração</t>
        </is>
      </c>
    </row>
    <row r="6376">
      <c r="A6376" s="194" t="inlineStr">
        <is>
          <t>custom.pericia.10.efeito</t>
        </is>
      </c>
      <c r="B6376" s="194">
        <f>IF(ISBLANK('CONFIGURAÇÃO'!$J$860),"",'CONFIGURAÇÃO'!$J$860&amp;"")</f>
        <v/>
      </c>
      <c r="C6376" s="194">
        <f>"'CONFIGURAÇÃO'!J860"</f>
        <v/>
      </c>
      <c r="D6376" s="194" t="inlineStr">
        <is>
          <t>configuração</t>
        </is>
      </c>
    </row>
    <row r="6377">
      <c r="A6377" s="194" t="inlineStr">
        <is>
          <t>custom.oficio.1.tipo</t>
        </is>
      </c>
      <c r="B6377" s="194">
        <f>IF(ISBLANK('CONFIGURAÇÃO'!$B$869),"",'CONFIGURAÇÃO'!$B$869&amp;"")</f>
        <v/>
      </c>
      <c r="C6377" s="194">
        <f>"'CONFIGURAÇÃO'!B869"</f>
        <v/>
      </c>
      <c r="D6377" s="194" t="inlineStr">
        <is>
          <t>configuração</t>
        </is>
      </c>
    </row>
    <row r="6378">
      <c r="A6378" s="194" t="inlineStr">
        <is>
          <t>custom.oficio.1.nome</t>
        </is>
      </c>
      <c r="B6378" s="194">
        <f>IF(ISBLANK('CONFIGURAÇÃO'!$B$871),"",'CONFIGURAÇÃO'!$B$871&amp;"")</f>
        <v/>
      </c>
      <c r="C6378" s="194">
        <f>"'CONFIGURAÇÃO'!B871"</f>
        <v/>
      </c>
      <c r="D6378" s="194" t="inlineStr">
        <is>
          <t>configuração</t>
        </is>
      </c>
    </row>
    <row r="6379">
      <c r="A6379" s="194" t="inlineStr">
        <is>
          <t>custom.oficio.1.mestre_viu</t>
        </is>
      </c>
      <c r="B6379" s="194">
        <f>N('CONFIGURAÇÃO'!$F$869)&amp;""</f>
        <v/>
      </c>
      <c r="C6379" s="194">
        <f>"'CONFIGURAÇÃO'!F869"</f>
        <v/>
      </c>
      <c r="D6379" s="194" t="inlineStr">
        <is>
          <t>configuração</t>
        </is>
      </c>
    </row>
    <row r="6380">
      <c r="A6380" s="194" t="inlineStr">
        <is>
          <t>custom.oficio.1.atributo</t>
        </is>
      </c>
      <c r="B6380" s="194">
        <f>IF(ISBLANK('CONFIGURAÇÃO'!$E$872),"",'CONFIGURAÇÃO'!$E$872&amp;"")</f>
        <v/>
      </c>
      <c r="C6380" s="194">
        <f>"'CONFIGURAÇÃO'!E872"</f>
        <v/>
      </c>
      <c r="D6380" s="194" t="inlineStr">
        <is>
          <t>configuração</t>
        </is>
      </c>
    </row>
    <row r="6381">
      <c r="A6381" s="194" t="inlineStr">
        <is>
          <t>custom.oficio.1.efeito</t>
        </is>
      </c>
      <c r="B6381" s="194">
        <f>IF(ISBLANK('CONFIGURAÇÃO'!$B$874),"",'CONFIGURAÇÃO'!$B$874&amp;"")</f>
        <v/>
      </c>
      <c r="C6381" s="194">
        <f>"'CONFIGURAÇÃO'!B874"</f>
        <v/>
      </c>
      <c r="D6381" s="194" t="inlineStr">
        <is>
          <t>configuração</t>
        </is>
      </c>
    </row>
    <row r="6382">
      <c r="A6382" s="194" t="inlineStr">
        <is>
          <t>custom.oficio.2.tipo</t>
        </is>
      </c>
      <c r="B6382" s="194">
        <f>IF(ISBLANK('CONFIGURAÇÃO'!$J$869),"",'CONFIGURAÇÃO'!$J$869&amp;"")</f>
        <v/>
      </c>
      <c r="C6382" s="194">
        <f>"'CONFIGURAÇÃO'!J869"</f>
        <v/>
      </c>
      <c r="D6382" s="194" t="inlineStr">
        <is>
          <t>configuração</t>
        </is>
      </c>
    </row>
    <row r="6383">
      <c r="A6383" s="194" t="inlineStr">
        <is>
          <t>custom.oficio.2.nome</t>
        </is>
      </c>
      <c r="B6383" s="194">
        <f>IF(ISBLANK('CONFIGURAÇÃO'!$J$871),"",'CONFIGURAÇÃO'!$J$871&amp;"")</f>
        <v/>
      </c>
      <c r="C6383" s="194">
        <f>"'CONFIGURAÇÃO'!J871"</f>
        <v/>
      </c>
      <c r="D6383" s="194" t="inlineStr">
        <is>
          <t>configuração</t>
        </is>
      </c>
    </row>
    <row r="6384">
      <c r="A6384" s="194" t="inlineStr">
        <is>
          <t>custom.oficio.2.mestre_viu</t>
        </is>
      </c>
      <c r="B6384" s="194">
        <f>N('CONFIGURAÇÃO'!$N$869)&amp;""</f>
        <v/>
      </c>
      <c r="C6384" s="194">
        <f>"'CONFIGURAÇÃO'!N869"</f>
        <v/>
      </c>
      <c r="D6384" s="194" t="inlineStr">
        <is>
          <t>configuração</t>
        </is>
      </c>
    </row>
    <row r="6385">
      <c r="A6385" s="194" t="inlineStr">
        <is>
          <t>custom.oficio.2.atributo</t>
        </is>
      </c>
      <c r="B6385" s="194">
        <f>IF(ISBLANK('CONFIGURAÇÃO'!$M$872),"",'CONFIGURAÇÃO'!$M$872&amp;"")</f>
        <v/>
      </c>
      <c r="C6385" s="194">
        <f>"'CONFIGURAÇÃO'!M872"</f>
        <v/>
      </c>
      <c r="D6385" s="194" t="inlineStr">
        <is>
          <t>configuração</t>
        </is>
      </c>
    </row>
    <row r="6386">
      <c r="A6386" s="194" t="inlineStr">
        <is>
          <t>custom.oficio.2.efeito</t>
        </is>
      </c>
      <c r="B6386" s="194">
        <f>IF(ISBLANK('CONFIGURAÇÃO'!$J$874),"",'CONFIGURAÇÃO'!$J$874&amp;"")</f>
        <v/>
      </c>
      <c r="C6386" s="194">
        <f>"'CONFIGURAÇÃO'!J874"</f>
        <v/>
      </c>
      <c r="D6386" s="194" t="inlineStr">
        <is>
          <t>configuração</t>
        </is>
      </c>
    </row>
    <row r="6387">
      <c r="A6387" s="194" t="inlineStr">
        <is>
          <t>custom.oficio.3.tipo</t>
        </is>
      </c>
      <c r="B6387" s="194">
        <f>IF(ISBLANK('CONFIGURAÇÃO'!$B$883),"",'CONFIGURAÇÃO'!$B$883&amp;"")</f>
        <v/>
      </c>
      <c r="C6387" s="194">
        <f>"'CONFIGURAÇÃO'!B883"</f>
        <v/>
      </c>
      <c r="D6387" s="194" t="inlineStr">
        <is>
          <t>configuração</t>
        </is>
      </c>
    </row>
    <row r="6388">
      <c r="A6388" s="194" t="inlineStr">
        <is>
          <t>custom.oficio.3.nome</t>
        </is>
      </c>
      <c r="B6388" s="194">
        <f>IF(ISBLANK('CONFIGURAÇÃO'!$B$885),"",'CONFIGURAÇÃO'!$B$885&amp;"")</f>
        <v/>
      </c>
      <c r="C6388" s="194">
        <f>"'CONFIGURAÇÃO'!B885"</f>
        <v/>
      </c>
      <c r="D6388" s="194" t="inlineStr">
        <is>
          <t>configuração</t>
        </is>
      </c>
    </row>
    <row r="6389">
      <c r="A6389" s="194" t="inlineStr">
        <is>
          <t>custom.oficio.3.mestre_viu</t>
        </is>
      </c>
      <c r="B6389" s="194">
        <f>N('CONFIGURAÇÃO'!$F$883)&amp;""</f>
        <v/>
      </c>
      <c r="C6389" s="194">
        <f>"'CONFIGURAÇÃO'!F883"</f>
        <v/>
      </c>
      <c r="D6389" s="194" t="inlineStr">
        <is>
          <t>configuração</t>
        </is>
      </c>
    </row>
    <row r="6390">
      <c r="A6390" s="194" t="inlineStr">
        <is>
          <t>custom.oficio.3.atributo</t>
        </is>
      </c>
      <c r="B6390" s="194">
        <f>IF(ISBLANK('CONFIGURAÇÃO'!$E$886),"",'CONFIGURAÇÃO'!$E$886&amp;"")</f>
        <v/>
      </c>
      <c r="C6390" s="194">
        <f>"'CONFIGURAÇÃO'!E886"</f>
        <v/>
      </c>
      <c r="D6390" s="194" t="inlineStr">
        <is>
          <t>configuração</t>
        </is>
      </c>
    </row>
    <row r="6391">
      <c r="A6391" s="194" t="inlineStr">
        <is>
          <t>custom.oficio.3.efeito</t>
        </is>
      </c>
      <c r="B6391" s="194">
        <f>IF(ISBLANK('CONFIGURAÇÃO'!$B$888),"",'CONFIGURAÇÃO'!$B$888&amp;"")</f>
        <v/>
      </c>
      <c r="C6391" s="194">
        <f>"'CONFIGURAÇÃO'!B888"</f>
        <v/>
      </c>
      <c r="D6391" s="194" t="inlineStr">
        <is>
          <t>configuração</t>
        </is>
      </c>
    </row>
    <row r="6392">
      <c r="A6392" s="194" t="inlineStr">
        <is>
          <t>custom.oficio.4.tipo</t>
        </is>
      </c>
      <c r="B6392" s="194">
        <f>IF(ISBLANK('CONFIGURAÇÃO'!$J$883),"",'CONFIGURAÇÃO'!$J$883&amp;"")</f>
        <v/>
      </c>
      <c r="C6392" s="194">
        <f>"'CONFIGURAÇÃO'!J883"</f>
        <v/>
      </c>
      <c r="D6392" s="194" t="inlineStr">
        <is>
          <t>configuração</t>
        </is>
      </c>
    </row>
    <row r="6393">
      <c r="A6393" s="194" t="inlineStr">
        <is>
          <t>custom.oficio.4.nome</t>
        </is>
      </c>
      <c r="B6393" s="194">
        <f>IF(ISBLANK('CONFIGURAÇÃO'!$J$885),"",'CONFIGURAÇÃO'!$J$885&amp;"")</f>
        <v/>
      </c>
      <c r="C6393" s="194">
        <f>"'CONFIGURAÇÃO'!J885"</f>
        <v/>
      </c>
      <c r="D6393" s="194" t="inlineStr">
        <is>
          <t>configuração</t>
        </is>
      </c>
    </row>
    <row r="6394">
      <c r="A6394" s="194" t="inlineStr">
        <is>
          <t>custom.oficio.4.mestre_viu</t>
        </is>
      </c>
      <c r="B6394" s="194">
        <f>N('CONFIGURAÇÃO'!$N$883)&amp;""</f>
        <v/>
      </c>
      <c r="C6394" s="194">
        <f>"'CONFIGURAÇÃO'!N883"</f>
        <v/>
      </c>
      <c r="D6394" s="194" t="inlineStr">
        <is>
          <t>configuração</t>
        </is>
      </c>
    </row>
    <row r="6395">
      <c r="A6395" s="194" t="inlineStr">
        <is>
          <t>custom.oficio.4.atributo</t>
        </is>
      </c>
      <c r="B6395" s="194">
        <f>IF(ISBLANK('CONFIGURAÇÃO'!$M$886),"",'CONFIGURAÇÃO'!$M$886&amp;"")</f>
        <v/>
      </c>
      <c r="C6395" s="194">
        <f>"'CONFIGURAÇÃO'!M886"</f>
        <v/>
      </c>
      <c r="D6395" s="194" t="inlineStr">
        <is>
          <t>configuração</t>
        </is>
      </c>
    </row>
    <row r="6396">
      <c r="A6396" s="194" t="inlineStr">
        <is>
          <t>custom.oficio.4.efeito</t>
        </is>
      </c>
      <c r="B6396" s="194">
        <f>IF(ISBLANK('CONFIGURAÇÃO'!$J$888),"",'CONFIGURAÇÃO'!$J$888&amp;"")</f>
        <v/>
      </c>
      <c r="C6396" s="194">
        <f>"'CONFIGURAÇÃO'!J888"</f>
        <v/>
      </c>
      <c r="D6396" s="194" t="inlineStr">
        <is>
          <t>configuração</t>
        </is>
      </c>
    </row>
    <row r="6397">
      <c r="A6397" s="194" t="inlineStr">
        <is>
          <t>custom.oficio.5.tipo</t>
        </is>
      </c>
      <c r="B6397" s="194">
        <f>IF(ISBLANK('CONFIGURAÇÃO'!$B$897),"",'CONFIGURAÇÃO'!$B$897&amp;"")</f>
        <v/>
      </c>
      <c r="C6397" s="194">
        <f>"'CONFIGURAÇÃO'!B897"</f>
        <v/>
      </c>
      <c r="D6397" s="194" t="inlineStr">
        <is>
          <t>configuração</t>
        </is>
      </c>
    </row>
    <row r="6398">
      <c r="A6398" s="194" t="inlineStr">
        <is>
          <t>custom.oficio.5.nome</t>
        </is>
      </c>
      <c r="B6398" s="194">
        <f>IF(ISBLANK('CONFIGURAÇÃO'!$B$899),"",'CONFIGURAÇÃO'!$B$899&amp;"")</f>
        <v/>
      </c>
      <c r="C6398" s="194">
        <f>"'CONFIGURAÇÃO'!B899"</f>
        <v/>
      </c>
      <c r="D6398" s="194" t="inlineStr">
        <is>
          <t>configuração</t>
        </is>
      </c>
    </row>
    <row r="6399">
      <c r="A6399" s="194" t="inlineStr">
        <is>
          <t>custom.oficio.5.mestre_viu</t>
        </is>
      </c>
      <c r="B6399" s="194">
        <f>N('CONFIGURAÇÃO'!$F$897)&amp;""</f>
        <v/>
      </c>
      <c r="C6399" s="194">
        <f>"'CONFIGURAÇÃO'!F897"</f>
        <v/>
      </c>
      <c r="D6399" s="194" t="inlineStr">
        <is>
          <t>configuração</t>
        </is>
      </c>
    </row>
    <row r="6400">
      <c r="A6400" s="194" t="inlineStr">
        <is>
          <t>custom.oficio.5.atributo</t>
        </is>
      </c>
      <c r="B6400" s="194">
        <f>IF(ISBLANK('CONFIGURAÇÃO'!$E$900),"",'CONFIGURAÇÃO'!$E$900&amp;"")</f>
        <v/>
      </c>
      <c r="C6400" s="194">
        <f>"'CONFIGURAÇÃO'!E900"</f>
        <v/>
      </c>
      <c r="D6400" s="194" t="inlineStr">
        <is>
          <t>configuração</t>
        </is>
      </c>
    </row>
    <row r="6401">
      <c r="A6401" s="194" t="inlineStr">
        <is>
          <t>custom.oficio.5.efeito</t>
        </is>
      </c>
      <c r="B6401" s="194">
        <f>IF(ISBLANK('CONFIGURAÇÃO'!$B$902),"",'CONFIGURAÇÃO'!$B$902&amp;"")</f>
        <v/>
      </c>
      <c r="C6401" s="194">
        <f>"'CONFIGURAÇÃO'!B902"</f>
        <v/>
      </c>
      <c r="D6401" s="194" t="inlineStr">
        <is>
          <t>configuração</t>
        </is>
      </c>
    </row>
    <row r="6402">
      <c r="A6402" s="194" t="inlineStr">
        <is>
          <t>custom.oficio.6.tipo</t>
        </is>
      </c>
      <c r="B6402" s="194">
        <f>IF(ISBLANK('CONFIGURAÇÃO'!$J$897),"",'CONFIGURAÇÃO'!$J$897&amp;"")</f>
        <v/>
      </c>
      <c r="C6402" s="194">
        <f>"'CONFIGURAÇÃO'!J897"</f>
        <v/>
      </c>
      <c r="D6402" s="194" t="inlineStr">
        <is>
          <t>configuração</t>
        </is>
      </c>
    </row>
    <row r="6403">
      <c r="A6403" s="194" t="inlineStr">
        <is>
          <t>custom.oficio.6.nome</t>
        </is>
      </c>
      <c r="B6403" s="194">
        <f>IF(ISBLANK('CONFIGURAÇÃO'!$J$899),"",'CONFIGURAÇÃO'!$J$899&amp;"")</f>
        <v/>
      </c>
      <c r="C6403" s="194">
        <f>"'CONFIGURAÇÃO'!J899"</f>
        <v/>
      </c>
      <c r="D6403" s="194" t="inlineStr">
        <is>
          <t>configuração</t>
        </is>
      </c>
    </row>
    <row r="6404">
      <c r="A6404" s="194" t="inlineStr">
        <is>
          <t>custom.oficio.6.mestre_viu</t>
        </is>
      </c>
      <c r="B6404" s="194">
        <f>N('CONFIGURAÇÃO'!$N$897)&amp;""</f>
        <v/>
      </c>
      <c r="C6404" s="194">
        <f>"'CONFIGURAÇÃO'!N897"</f>
        <v/>
      </c>
      <c r="D6404" s="194" t="inlineStr">
        <is>
          <t>configuração</t>
        </is>
      </c>
    </row>
    <row r="6405">
      <c r="A6405" s="194" t="inlineStr">
        <is>
          <t>custom.oficio.6.atributo</t>
        </is>
      </c>
      <c r="B6405" s="194">
        <f>IF(ISBLANK('CONFIGURAÇÃO'!$M$900),"",'CONFIGURAÇÃO'!$M$900&amp;"")</f>
        <v/>
      </c>
      <c r="C6405" s="194">
        <f>"'CONFIGURAÇÃO'!M900"</f>
        <v/>
      </c>
      <c r="D6405" s="194" t="inlineStr">
        <is>
          <t>configuração</t>
        </is>
      </c>
    </row>
    <row r="6406">
      <c r="A6406" s="194" t="inlineStr">
        <is>
          <t>custom.oficio.6.efeito</t>
        </is>
      </c>
      <c r="B6406" s="194">
        <f>IF(ISBLANK('CONFIGURAÇÃO'!$J$902),"",'CONFIGURAÇÃO'!$J$902&amp;"")</f>
        <v/>
      </c>
      <c r="C6406" s="194">
        <f>"'CONFIGURAÇÃO'!J902"</f>
        <v/>
      </c>
      <c r="D6406" s="194" t="inlineStr">
        <is>
          <t>configuração</t>
        </is>
      </c>
    </row>
    <row r="6407">
      <c r="A6407" s="194" t="inlineStr">
        <is>
          <t>custom.oficio.7.tipo</t>
        </is>
      </c>
      <c r="B6407" s="194">
        <f>IF(ISBLANK('CONFIGURAÇÃO'!$B$911),"",'CONFIGURAÇÃO'!$B$911&amp;"")</f>
        <v/>
      </c>
      <c r="C6407" s="194">
        <f>"'CONFIGURAÇÃO'!B911"</f>
        <v/>
      </c>
      <c r="D6407" s="194" t="inlineStr">
        <is>
          <t>configuração</t>
        </is>
      </c>
    </row>
    <row r="6408">
      <c r="A6408" s="194" t="inlineStr">
        <is>
          <t>custom.oficio.7.nome</t>
        </is>
      </c>
      <c r="B6408" s="194">
        <f>IF(ISBLANK('CONFIGURAÇÃO'!$B$913),"",'CONFIGURAÇÃO'!$B$913&amp;"")</f>
        <v/>
      </c>
      <c r="C6408" s="194">
        <f>"'CONFIGURAÇÃO'!B913"</f>
        <v/>
      </c>
      <c r="D6408" s="194" t="inlineStr">
        <is>
          <t>configuração</t>
        </is>
      </c>
    </row>
    <row r="6409">
      <c r="A6409" s="194" t="inlineStr">
        <is>
          <t>custom.oficio.7.mestre_viu</t>
        </is>
      </c>
      <c r="B6409" s="194">
        <f>N('CONFIGURAÇÃO'!$F$911)&amp;""</f>
        <v/>
      </c>
      <c r="C6409" s="194">
        <f>"'CONFIGURAÇÃO'!F911"</f>
        <v/>
      </c>
      <c r="D6409" s="194" t="inlineStr">
        <is>
          <t>configuração</t>
        </is>
      </c>
    </row>
    <row r="6410">
      <c r="A6410" s="194" t="inlineStr">
        <is>
          <t>custom.oficio.7.atributo</t>
        </is>
      </c>
      <c r="B6410" s="194">
        <f>IF(ISBLANK('CONFIGURAÇÃO'!$E$914),"",'CONFIGURAÇÃO'!$E$914&amp;"")</f>
        <v/>
      </c>
      <c r="C6410" s="194">
        <f>"'CONFIGURAÇÃO'!E914"</f>
        <v/>
      </c>
      <c r="D6410" s="194" t="inlineStr">
        <is>
          <t>configuração</t>
        </is>
      </c>
    </row>
    <row r="6411">
      <c r="A6411" s="194" t="inlineStr">
        <is>
          <t>custom.oficio.7.efeito</t>
        </is>
      </c>
      <c r="B6411" s="194">
        <f>IF(ISBLANK('CONFIGURAÇÃO'!$B$916),"",'CONFIGURAÇÃO'!$B$916&amp;"")</f>
        <v/>
      </c>
      <c r="C6411" s="194">
        <f>"'CONFIGURAÇÃO'!B916"</f>
        <v/>
      </c>
      <c r="D6411" s="194" t="inlineStr">
        <is>
          <t>configuração</t>
        </is>
      </c>
    </row>
    <row r="6412">
      <c r="A6412" s="194" t="inlineStr">
        <is>
          <t>custom.oficio.8.tipo</t>
        </is>
      </c>
      <c r="B6412" s="194">
        <f>IF(ISBLANK('CONFIGURAÇÃO'!$J$911),"",'CONFIGURAÇÃO'!$J$911&amp;"")</f>
        <v/>
      </c>
      <c r="C6412" s="194">
        <f>"'CONFIGURAÇÃO'!J911"</f>
        <v/>
      </c>
      <c r="D6412" s="194" t="inlineStr">
        <is>
          <t>configuração</t>
        </is>
      </c>
    </row>
    <row r="6413">
      <c r="A6413" s="194" t="inlineStr">
        <is>
          <t>custom.oficio.8.nome</t>
        </is>
      </c>
      <c r="B6413" s="194">
        <f>IF(ISBLANK('CONFIGURAÇÃO'!$J$913),"",'CONFIGURAÇÃO'!$J$913&amp;"")</f>
        <v/>
      </c>
      <c r="C6413" s="194">
        <f>"'CONFIGURAÇÃO'!J913"</f>
        <v/>
      </c>
      <c r="D6413" s="194" t="inlineStr">
        <is>
          <t>configuração</t>
        </is>
      </c>
    </row>
    <row r="6414">
      <c r="A6414" s="194" t="inlineStr">
        <is>
          <t>custom.oficio.8.mestre_viu</t>
        </is>
      </c>
      <c r="B6414" s="194">
        <f>N('CONFIGURAÇÃO'!$N$911)&amp;""</f>
        <v/>
      </c>
      <c r="C6414" s="194">
        <f>"'CONFIGURAÇÃO'!N911"</f>
        <v/>
      </c>
      <c r="D6414" s="194" t="inlineStr">
        <is>
          <t>configuração</t>
        </is>
      </c>
    </row>
    <row r="6415">
      <c r="A6415" s="194" t="inlineStr">
        <is>
          <t>custom.oficio.8.atributo</t>
        </is>
      </c>
      <c r="B6415" s="194">
        <f>IF(ISBLANK('CONFIGURAÇÃO'!$M$914),"",'CONFIGURAÇÃO'!$M$914&amp;"")</f>
        <v/>
      </c>
      <c r="C6415" s="194">
        <f>"'CONFIGURAÇÃO'!M914"</f>
        <v/>
      </c>
      <c r="D6415" s="194" t="inlineStr">
        <is>
          <t>configuração</t>
        </is>
      </c>
    </row>
    <row r="6416">
      <c r="A6416" s="194" t="inlineStr">
        <is>
          <t>custom.oficio.8.efeito</t>
        </is>
      </c>
      <c r="B6416" s="194">
        <f>IF(ISBLANK('CONFIGURAÇÃO'!$J$916),"",'CONFIGURAÇÃO'!$J$916&amp;"")</f>
        <v/>
      </c>
      <c r="C6416" s="194">
        <f>"'CONFIGURAÇÃO'!J916"</f>
        <v/>
      </c>
      <c r="D6416" s="194" t="inlineStr">
        <is>
          <t>configuração</t>
        </is>
      </c>
    </row>
    <row r="6417">
      <c r="A6417" s="194" t="inlineStr">
        <is>
          <t>custom.oficio.9.tipo</t>
        </is>
      </c>
      <c r="B6417" s="194">
        <f>IF(ISBLANK('CONFIGURAÇÃO'!$B$925),"",'CONFIGURAÇÃO'!$B$925&amp;"")</f>
        <v/>
      </c>
      <c r="C6417" s="194">
        <f>"'CONFIGURAÇÃO'!B925"</f>
        <v/>
      </c>
      <c r="D6417" s="194" t="inlineStr">
        <is>
          <t>configuração</t>
        </is>
      </c>
    </row>
    <row r="6418">
      <c r="A6418" s="194" t="inlineStr">
        <is>
          <t>custom.oficio.9.nome</t>
        </is>
      </c>
      <c r="B6418" s="194">
        <f>IF(ISBLANK('CONFIGURAÇÃO'!$B$927),"",'CONFIGURAÇÃO'!$B$927&amp;"")</f>
        <v/>
      </c>
      <c r="C6418" s="194">
        <f>"'CONFIGURAÇÃO'!B927"</f>
        <v/>
      </c>
      <c r="D6418" s="194" t="inlineStr">
        <is>
          <t>configuração</t>
        </is>
      </c>
    </row>
    <row r="6419">
      <c r="A6419" s="194" t="inlineStr">
        <is>
          <t>custom.oficio.9.mestre_viu</t>
        </is>
      </c>
      <c r="B6419" s="194">
        <f>N('CONFIGURAÇÃO'!$F$925)&amp;""</f>
        <v/>
      </c>
      <c r="C6419" s="194">
        <f>"'CONFIGURAÇÃO'!F925"</f>
        <v/>
      </c>
      <c r="D6419" s="194" t="inlineStr">
        <is>
          <t>configuração</t>
        </is>
      </c>
    </row>
    <row r="6420">
      <c r="A6420" s="194" t="inlineStr">
        <is>
          <t>custom.oficio.9.atributo</t>
        </is>
      </c>
      <c r="B6420" s="194">
        <f>IF(ISBLANK('CONFIGURAÇÃO'!$E$928),"",'CONFIGURAÇÃO'!$E$928&amp;"")</f>
        <v/>
      </c>
      <c r="C6420" s="194">
        <f>"'CONFIGURAÇÃO'!E928"</f>
        <v/>
      </c>
      <c r="D6420" s="194" t="inlineStr">
        <is>
          <t>configuração</t>
        </is>
      </c>
    </row>
    <row r="6421">
      <c r="A6421" s="194" t="inlineStr">
        <is>
          <t>custom.oficio.9.efeito</t>
        </is>
      </c>
      <c r="B6421" s="194">
        <f>IF(ISBLANK('CONFIGURAÇÃO'!$B$930),"",'CONFIGURAÇÃO'!$B$930&amp;"")</f>
        <v/>
      </c>
      <c r="C6421" s="194">
        <f>"'CONFIGURAÇÃO'!B930"</f>
        <v/>
      </c>
      <c r="D6421" s="194" t="inlineStr">
        <is>
          <t>configuração</t>
        </is>
      </c>
    </row>
    <row r="6422">
      <c r="A6422" s="194" t="inlineStr">
        <is>
          <t>custom.oficio.10.tipo</t>
        </is>
      </c>
      <c r="B6422" s="194">
        <f>IF(ISBLANK('CONFIGURAÇÃO'!$J$925),"",'CONFIGURAÇÃO'!$J$925&amp;"")</f>
        <v/>
      </c>
      <c r="C6422" s="194">
        <f>"'CONFIGURAÇÃO'!J925"</f>
        <v/>
      </c>
      <c r="D6422" s="194" t="inlineStr">
        <is>
          <t>configuração</t>
        </is>
      </c>
    </row>
    <row r="6423">
      <c r="A6423" s="194" t="inlineStr">
        <is>
          <t>custom.oficio.10.nome</t>
        </is>
      </c>
      <c r="B6423" s="194">
        <f>IF(ISBLANK('CONFIGURAÇÃO'!$J$927),"",'CONFIGURAÇÃO'!$J$927&amp;"")</f>
        <v/>
      </c>
      <c r="C6423" s="194">
        <f>"'CONFIGURAÇÃO'!J927"</f>
        <v/>
      </c>
      <c r="D6423" s="194" t="inlineStr">
        <is>
          <t>configuração</t>
        </is>
      </c>
    </row>
    <row r="6424">
      <c r="A6424" s="194" t="inlineStr">
        <is>
          <t>custom.oficio.10.mestre_viu</t>
        </is>
      </c>
      <c r="B6424" s="194">
        <f>N('CONFIGURAÇÃO'!$N$925)&amp;""</f>
        <v/>
      </c>
      <c r="C6424" s="194">
        <f>"'CONFIGURAÇÃO'!N925"</f>
        <v/>
      </c>
      <c r="D6424" s="194" t="inlineStr">
        <is>
          <t>configuração</t>
        </is>
      </c>
    </row>
    <row r="6425">
      <c r="A6425" s="194" t="inlineStr">
        <is>
          <t>custom.oficio.10.atributo</t>
        </is>
      </c>
      <c r="B6425" s="194">
        <f>IF(ISBLANK('CONFIGURAÇÃO'!$M$928),"",'CONFIGURAÇÃO'!$M$928&amp;"")</f>
        <v/>
      </c>
      <c r="C6425" s="194">
        <f>"'CONFIGURAÇÃO'!M928"</f>
        <v/>
      </c>
      <c r="D6425" s="194" t="inlineStr">
        <is>
          <t>configuração</t>
        </is>
      </c>
    </row>
    <row r="6426">
      <c r="A6426" s="194" t="inlineStr">
        <is>
          <t>custom.oficio.10.efeito</t>
        </is>
      </c>
      <c r="B6426" s="194">
        <f>IF(ISBLANK('CONFIGURAÇÃO'!$J$930),"",'CONFIGURAÇÃO'!$J$930&amp;"")</f>
        <v/>
      </c>
      <c r="C6426" s="194">
        <f>"'CONFIGURAÇÃO'!J930"</f>
        <v/>
      </c>
      <c r="D6426" s="194" t="inlineStr">
        <is>
          <t>configuração</t>
        </is>
      </c>
    </row>
    <row r="6427">
      <c r="A6427" s="194" t="inlineStr">
        <is>
          <t>aviso.custom.pericia.1</t>
        </is>
      </c>
      <c r="B6427" s="194">
        <f>IF('DADOS_PROGRESSAO'!$G$2="","","⚠ "&amp;'DADOS_PROGRESSAO'!$G$2)</f>
        <v/>
      </c>
      <c r="C6427" s="194" t="inlineStr">
        <is>
          <t>DADOS_PROGRESSAO!G2</t>
        </is>
      </c>
      <c r="D6427" s="194" t="inlineStr">
        <is>
          <t>aviso</t>
        </is>
      </c>
    </row>
    <row r="6428">
      <c r="A6428" s="194" t="inlineStr">
        <is>
          <t>aviso.custom.pericia.2</t>
        </is>
      </c>
      <c r="B6428" s="194">
        <f>IF('DADOS_PROGRESSAO'!$G$3="","","⚠ "&amp;'DADOS_PROGRESSAO'!$G$3)</f>
        <v/>
      </c>
      <c r="C6428" s="194" t="inlineStr">
        <is>
          <t>DADOS_PROGRESSAO!G3</t>
        </is>
      </c>
      <c r="D6428" s="194" t="inlineStr">
        <is>
          <t>aviso</t>
        </is>
      </c>
    </row>
    <row r="6429">
      <c r="A6429" s="194" t="inlineStr">
        <is>
          <t>aviso.custom.pericia.3</t>
        </is>
      </c>
      <c r="B6429" s="194">
        <f>IF('DADOS_PROGRESSAO'!$G$4="","","⚠ "&amp;'DADOS_PROGRESSAO'!$G$4)</f>
        <v/>
      </c>
      <c r="C6429" s="194" t="inlineStr">
        <is>
          <t>DADOS_PROGRESSAO!G4</t>
        </is>
      </c>
      <c r="D6429" s="194" t="inlineStr">
        <is>
          <t>aviso</t>
        </is>
      </c>
    </row>
    <row r="6430">
      <c r="A6430" s="194" t="inlineStr">
        <is>
          <t>aviso.custom.pericia.4</t>
        </is>
      </c>
      <c r="B6430" s="194">
        <f>IF('DADOS_PROGRESSAO'!$G$5="","","⚠ "&amp;'DADOS_PROGRESSAO'!$G$5)</f>
        <v/>
      </c>
      <c r="C6430" s="194" t="inlineStr">
        <is>
          <t>DADOS_PROGRESSAO!G5</t>
        </is>
      </c>
      <c r="D6430" s="194" t="inlineStr">
        <is>
          <t>aviso</t>
        </is>
      </c>
    </row>
    <row r="6431">
      <c r="A6431" s="194" t="inlineStr">
        <is>
          <t>aviso.custom.pericia.5</t>
        </is>
      </c>
      <c r="B6431" s="194">
        <f>IF('DADOS_PROGRESSAO'!$G$6="","","⚠ "&amp;'DADOS_PROGRESSAO'!$G$6)</f>
        <v/>
      </c>
      <c r="C6431" s="194" t="inlineStr">
        <is>
          <t>DADOS_PROGRESSAO!G6</t>
        </is>
      </c>
      <c r="D6431" s="194" t="inlineStr">
        <is>
          <t>aviso</t>
        </is>
      </c>
    </row>
    <row r="6432">
      <c r="A6432" s="194" t="inlineStr">
        <is>
          <t>aviso.custom.pericia.6</t>
        </is>
      </c>
      <c r="B6432" s="194">
        <f>IF('DADOS_PROGRESSAO'!$G$7="","","⚠ "&amp;'DADOS_PROGRESSAO'!$G$7)</f>
        <v/>
      </c>
      <c r="C6432" s="194" t="inlineStr">
        <is>
          <t>DADOS_PROGRESSAO!G7</t>
        </is>
      </c>
      <c r="D6432" s="194" t="inlineStr">
        <is>
          <t>aviso</t>
        </is>
      </c>
    </row>
    <row r="6433">
      <c r="A6433" s="194" t="inlineStr">
        <is>
          <t>aviso.custom.pericia.7</t>
        </is>
      </c>
      <c r="B6433" s="194">
        <f>IF('DADOS_PROGRESSAO'!$G$8="","","⚠ "&amp;'DADOS_PROGRESSAO'!$G$8)</f>
        <v/>
      </c>
      <c r="C6433" s="194" t="inlineStr">
        <is>
          <t>DADOS_PROGRESSAO!G8</t>
        </is>
      </c>
      <c r="D6433" s="194" t="inlineStr">
        <is>
          <t>aviso</t>
        </is>
      </c>
    </row>
    <row r="6434">
      <c r="A6434" s="194" t="inlineStr">
        <is>
          <t>aviso.custom.pericia.8</t>
        </is>
      </c>
      <c r="B6434" s="194">
        <f>IF('DADOS_PROGRESSAO'!$G$9="","","⚠ "&amp;'DADOS_PROGRESSAO'!$G$9)</f>
        <v/>
      </c>
      <c r="C6434" s="194" t="inlineStr">
        <is>
          <t>DADOS_PROGRESSAO!G9</t>
        </is>
      </c>
      <c r="D6434" s="194" t="inlineStr">
        <is>
          <t>aviso</t>
        </is>
      </c>
    </row>
    <row r="6435">
      <c r="A6435" s="194" t="inlineStr">
        <is>
          <t>aviso.custom.pericia.9</t>
        </is>
      </c>
      <c r="B6435" s="194">
        <f>IF('DADOS_PROGRESSAO'!$G$10="","","⚠ "&amp;'DADOS_PROGRESSAO'!$G$10)</f>
        <v/>
      </c>
      <c r="C6435" s="194" t="inlineStr">
        <is>
          <t>DADOS_PROGRESSAO!G10</t>
        </is>
      </c>
      <c r="D6435" s="194" t="inlineStr">
        <is>
          <t>aviso</t>
        </is>
      </c>
    </row>
    <row r="6436">
      <c r="A6436" s="194" t="inlineStr">
        <is>
          <t>aviso.custom.pericia.10</t>
        </is>
      </c>
      <c r="B6436" s="194">
        <f>IF('DADOS_PROGRESSAO'!$G$11="","","⚠ "&amp;'DADOS_PROGRESSAO'!$G$11)</f>
        <v/>
      </c>
      <c r="C6436" s="194" t="inlineStr">
        <is>
          <t>DADOS_PROGRESSAO!G11</t>
        </is>
      </c>
      <c r="D6436" s="194" t="inlineStr">
        <is>
          <t>aviso</t>
        </is>
      </c>
    </row>
    <row r="6437">
      <c r="A6437" s="194" t="inlineStr">
        <is>
          <t>aviso.custom.oficio.1</t>
        </is>
      </c>
      <c r="B6437" s="194">
        <f>IF('DADOS_PROGRESSAO'!$G$12="","","⚠ "&amp;'DADOS_PROGRESSAO'!$G$12)</f>
        <v/>
      </c>
      <c r="C6437" s="194" t="inlineStr">
        <is>
          <t>DADOS_PROGRESSAO!G12</t>
        </is>
      </c>
      <c r="D6437" s="194" t="inlineStr">
        <is>
          <t>aviso</t>
        </is>
      </c>
    </row>
    <row r="6438">
      <c r="A6438" s="194" t="inlineStr">
        <is>
          <t>aviso.custom.oficio.2</t>
        </is>
      </c>
      <c r="B6438" s="194">
        <f>IF('DADOS_PROGRESSAO'!$G$13="","","⚠ "&amp;'DADOS_PROGRESSAO'!$G$13)</f>
        <v/>
      </c>
      <c r="C6438" s="194" t="inlineStr">
        <is>
          <t>DADOS_PROGRESSAO!G13</t>
        </is>
      </c>
      <c r="D6438" s="194" t="inlineStr">
        <is>
          <t>aviso</t>
        </is>
      </c>
    </row>
    <row r="6439">
      <c r="A6439" s="194" t="inlineStr">
        <is>
          <t>aviso.custom.oficio.3</t>
        </is>
      </c>
      <c r="B6439" s="194">
        <f>IF('DADOS_PROGRESSAO'!$G$14="","","⚠ "&amp;'DADOS_PROGRESSAO'!$G$14)</f>
        <v/>
      </c>
      <c r="C6439" s="194" t="inlineStr">
        <is>
          <t>DADOS_PROGRESSAO!G14</t>
        </is>
      </c>
      <c r="D6439" s="194" t="inlineStr">
        <is>
          <t>aviso</t>
        </is>
      </c>
    </row>
    <row r="6440">
      <c r="A6440" s="194" t="inlineStr">
        <is>
          <t>aviso.custom.oficio.4</t>
        </is>
      </c>
      <c r="B6440" s="194">
        <f>IF('DADOS_PROGRESSAO'!$G$15="","","⚠ "&amp;'DADOS_PROGRESSAO'!$G$15)</f>
        <v/>
      </c>
      <c r="C6440" s="194" t="inlineStr">
        <is>
          <t>DADOS_PROGRESSAO!G15</t>
        </is>
      </c>
      <c r="D6440" s="194" t="inlineStr">
        <is>
          <t>aviso</t>
        </is>
      </c>
    </row>
    <row r="6441">
      <c r="A6441" s="194" t="inlineStr">
        <is>
          <t>aviso.custom.oficio.5</t>
        </is>
      </c>
      <c r="B6441" s="194">
        <f>IF('DADOS_PROGRESSAO'!$G$16="","","⚠ "&amp;'DADOS_PROGRESSAO'!$G$16)</f>
        <v/>
      </c>
      <c r="C6441" s="194" t="inlineStr">
        <is>
          <t>DADOS_PROGRESSAO!G16</t>
        </is>
      </c>
      <c r="D6441" s="194" t="inlineStr">
        <is>
          <t>aviso</t>
        </is>
      </c>
    </row>
    <row r="6442">
      <c r="A6442" s="194" t="inlineStr">
        <is>
          <t>aviso.custom.oficio.6</t>
        </is>
      </c>
      <c r="B6442" s="194">
        <f>IF('DADOS_PROGRESSAO'!$G$17="","","⚠ "&amp;'DADOS_PROGRESSAO'!$G$17)</f>
        <v/>
      </c>
      <c r="C6442" s="194" t="inlineStr">
        <is>
          <t>DADOS_PROGRESSAO!G17</t>
        </is>
      </c>
      <c r="D6442" s="194" t="inlineStr">
        <is>
          <t>aviso</t>
        </is>
      </c>
    </row>
    <row r="6443">
      <c r="A6443" s="194" t="inlineStr">
        <is>
          <t>aviso.custom.oficio.7</t>
        </is>
      </c>
      <c r="B6443" s="194">
        <f>IF('DADOS_PROGRESSAO'!$G$18="","","⚠ "&amp;'DADOS_PROGRESSAO'!$G$18)</f>
        <v/>
      </c>
      <c r="C6443" s="194" t="inlineStr">
        <is>
          <t>DADOS_PROGRESSAO!G18</t>
        </is>
      </c>
      <c r="D6443" s="194" t="inlineStr">
        <is>
          <t>aviso</t>
        </is>
      </c>
    </row>
    <row r="6444">
      <c r="A6444" s="194" t="inlineStr">
        <is>
          <t>aviso.custom.oficio.8</t>
        </is>
      </c>
      <c r="B6444" s="194">
        <f>IF('DADOS_PROGRESSAO'!$G$19="","","⚠ "&amp;'DADOS_PROGRESSAO'!$G$19)</f>
        <v/>
      </c>
      <c r="C6444" s="194" t="inlineStr">
        <is>
          <t>DADOS_PROGRESSAO!G19</t>
        </is>
      </c>
      <c r="D6444" s="194" t="inlineStr">
        <is>
          <t>aviso</t>
        </is>
      </c>
    </row>
    <row r="6445">
      <c r="A6445" s="194" t="inlineStr">
        <is>
          <t>aviso.custom.oficio.9</t>
        </is>
      </c>
      <c r="B6445" s="194">
        <f>IF('DADOS_PROGRESSAO'!$G$20="","","⚠ "&amp;'DADOS_PROGRESSAO'!$G$20)</f>
        <v/>
      </c>
      <c r="C6445" s="194" t="inlineStr">
        <is>
          <t>DADOS_PROGRESSAO!G20</t>
        </is>
      </c>
      <c r="D6445" s="194" t="inlineStr">
        <is>
          <t>aviso</t>
        </is>
      </c>
    </row>
    <row r="6446">
      <c r="A6446" s="194" t="inlineStr">
        <is>
          <t>aviso.custom.oficio.10</t>
        </is>
      </c>
      <c r="B6446" s="194">
        <f>IF('DADOS_PROGRESSAO'!$G$21="","","⚠ "&amp;'DADOS_PROGRESSAO'!$G$21)</f>
        <v/>
      </c>
      <c r="C6446" s="194" t="inlineStr">
        <is>
          <t>DADOS_PROGRESSAO!G21</t>
        </is>
      </c>
      <c r="D6446" s="194" t="inlineStr">
        <is>
          <t>aviso</t>
        </is>
      </c>
    </row>
    <row r="6447">
      <c r="A6447" s="194" t="inlineStr">
        <is>
          <t>aviso.custom.caminho</t>
        </is>
      </c>
      <c r="B6447" s="194">
        <f>IF('DADOS_PROGRESSAO'!$K$2="","","⚠ "&amp;'DADOS_PROGRESSAO'!$K$2)</f>
        <v/>
      </c>
      <c r="C6447" s="194" t="inlineStr">
        <is>
          <t>DADOS_PROGRESSAO!K2</t>
        </is>
      </c>
      <c r="D6447" s="194" t="inlineStr">
        <is>
          <t>aviso</t>
        </is>
      </c>
    </row>
    <row r="6448">
      <c r="A6448" s="194" t="inlineStr">
        <is>
          <t>aviso.custom.trilha</t>
        </is>
      </c>
      <c r="B6448" s="194">
        <f>IF('DADOS_PROGRESSAO'!$K$3="","","⚠ "&amp;'DADOS_PROGRESSAO'!$K$3)</f>
        <v/>
      </c>
      <c r="C6448" s="194" t="inlineStr">
        <is>
          <t>DADOS_PROGRESSAO!K3</t>
        </is>
      </c>
      <c r="D6448" s="194" t="inlineStr">
        <is>
          <t>aviso</t>
        </is>
      </c>
    </row>
    <row r="6449">
      <c r="A6449" s="194" t="inlineStr">
        <is>
          <t>personagem.pericia_custom.1.nome</t>
        </is>
      </c>
      <c r="B6449" s="194">
        <f>IF(ISBLANK('FICHA'!$F$413),"",'FICHA'!$F$413&amp;"")</f>
        <v/>
      </c>
      <c r="C6449" s="194">
        <f>"'FICHA'!F413"</f>
        <v/>
      </c>
      <c r="D6449" s="194" t="inlineStr">
        <is>
          <t>entrada</t>
        </is>
      </c>
    </row>
    <row r="6450">
      <c r="A6450" s="194" t="inlineStr">
        <is>
          <t>personagem.pericia_custom.1.treino</t>
        </is>
      </c>
      <c r="B6450" s="194">
        <f>N('FICHA'!$D$413)&amp;""</f>
        <v/>
      </c>
      <c r="C6450" s="194">
        <f>"'FICHA'!D413"</f>
        <v/>
      </c>
      <c r="D6450" s="194" t="inlineStr">
        <is>
          <t>entrada</t>
        </is>
      </c>
    </row>
    <row r="6451">
      <c r="A6451" s="194" t="inlineStr">
        <is>
          <t>personagem.pericia_custom.1.especializacao</t>
        </is>
      </c>
      <c r="B6451" s="194">
        <f>N('FICHA'!$E$413)&amp;""</f>
        <v/>
      </c>
      <c r="C6451" s="194">
        <f>"'FICHA'!E413"</f>
        <v/>
      </c>
      <c r="D6451" s="194" t="inlineStr">
        <is>
          <t>entrada</t>
        </is>
      </c>
    </row>
    <row r="6452">
      <c r="A6452" s="194" t="inlineStr">
        <is>
          <t>personagem.pericia_custom.1.atributo</t>
        </is>
      </c>
      <c r="B6452" s="194">
        <f>IF(ISBLANK('FICHA'!$N$413),"",'FICHA'!$N$413&amp;"")</f>
        <v/>
      </c>
      <c r="C6452" s="194">
        <f>"'FICHA'!N413"</f>
        <v/>
      </c>
      <c r="D6452" s="194" t="inlineStr">
        <is>
          <t>entrada</t>
        </is>
      </c>
    </row>
    <row r="6453">
      <c r="A6453" s="194" t="inlineStr">
        <is>
          <t>personagem.pericia_custom.1.resultado</t>
        </is>
      </c>
      <c r="B6453" s="194">
        <f>IF(ISBLANK('FICHA'!$R$413),"",'FICHA'!$R$413&amp;"")</f>
        <v/>
      </c>
      <c r="C6453" s="194">
        <f>"'FICHA'!R413"</f>
        <v/>
      </c>
      <c r="D6453" s="194" t="inlineStr">
        <is>
          <t>resultado</t>
        </is>
      </c>
    </row>
    <row r="6454">
      <c r="A6454" s="194" t="inlineStr">
        <is>
          <t>personagem.pericia_custom.1.bonus</t>
        </is>
      </c>
      <c r="B6454" s="194">
        <f>IF(ISBLANK('FICHA'!$T$413),"",'FICHA'!$T$413&amp;"")</f>
        <v/>
      </c>
      <c r="C6454" s="194">
        <f>"'FICHA'!T413"</f>
        <v/>
      </c>
      <c r="D6454" s="194" t="inlineStr">
        <is>
          <t>entrada</t>
        </is>
      </c>
    </row>
    <row r="6455">
      <c r="A6455" s="194" t="inlineStr">
        <is>
          <t>aviso.efeito_caixa.pericia_custom.1</t>
        </is>
      </c>
      <c r="B6455" s="194">
        <f>DADOS_CONFIG!$E$54&amp;""</f>
        <v/>
      </c>
      <c r="C6455" s="194" t="inlineStr">
        <is>
          <t>DADOS_CONFIG!E54</t>
        </is>
      </c>
      <c r="D6455" s="194" t="inlineStr">
        <is>
          <t>aviso</t>
        </is>
      </c>
    </row>
    <row r="6456">
      <c r="A6456" s="194" t="inlineStr">
        <is>
          <t>aviso.personagem.pericia_custom.1</t>
        </is>
      </c>
      <c r="B6456" s="194">
        <f>IF('FICHA'!$F$413="","",IF(AND(AND('FICHA'!$F$413&lt;&gt;"",COUNTIF('DADOS_PROGRESSAO'!$AV$2:$AV$11,SUBSTITUTE(SUBSTITUTE(SUBSTITUTE('FICHA'!$F$413,"~","~~"),"*","~*"),"?","~?"))=1,(COUNTIF('FICHA'!$F$413:$F$424,SUBSTITUTE(SUBSTITUTE(SUBSTITUTE('FICHA'!$F$413,"~","~~"),"*","~*"),"?","~?"))+COUNTIF('FICHA'!$Z$413:$Z$423,SUBSTITUTE(SUBSTITUTE(SUBSTITUTE('FICHA'!$F$413,"~","~~"),"*","~*"),"?","~?")))=1),COUNTIF('DADOS_PROGRESSAO'!$AN$2:$AN$6,'FICHA'!$N$413)=1),"","⚠ Custom inválido ou repetido; confira NOME e ATRIBUTO"))</f>
        <v/>
      </c>
      <c r="C6456" s="194">
        <f>"'FICHA'!F413"</f>
        <v/>
      </c>
      <c r="D6456" s="194" t="inlineStr">
        <is>
          <t>aviso</t>
        </is>
      </c>
    </row>
    <row r="6457">
      <c r="A6457" s="194" t="inlineStr">
        <is>
          <t>personagem.pericia_custom.2.nome</t>
        </is>
      </c>
      <c r="B6457" s="194">
        <f>IF(ISBLANK('FICHA'!$F$414),"",'FICHA'!$F$414&amp;"")</f>
        <v/>
      </c>
      <c r="C6457" s="194">
        <f>"'FICHA'!F414"</f>
        <v/>
      </c>
      <c r="D6457" s="194" t="inlineStr">
        <is>
          <t>entrada</t>
        </is>
      </c>
    </row>
    <row r="6458">
      <c r="A6458" s="194" t="inlineStr">
        <is>
          <t>personagem.pericia_custom.2.treino</t>
        </is>
      </c>
      <c r="B6458" s="194">
        <f>N('FICHA'!$D$414)&amp;""</f>
        <v/>
      </c>
      <c r="C6458" s="194">
        <f>"'FICHA'!D414"</f>
        <v/>
      </c>
      <c r="D6458" s="194" t="inlineStr">
        <is>
          <t>entrada</t>
        </is>
      </c>
    </row>
    <row r="6459">
      <c r="A6459" s="194" t="inlineStr">
        <is>
          <t>personagem.pericia_custom.2.especializacao</t>
        </is>
      </c>
      <c r="B6459" s="194">
        <f>N('FICHA'!$E$414)&amp;""</f>
        <v/>
      </c>
      <c r="C6459" s="194">
        <f>"'FICHA'!E414"</f>
        <v/>
      </c>
      <c r="D6459" s="194" t="inlineStr">
        <is>
          <t>entrada</t>
        </is>
      </c>
    </row>
    <row r="6460">
      <c r="A6460" s="194" t="inlineStr">
        <is>
          <t>personagem.pericia_custom.2.atributo</t>
        </is>
      </c>
      <c r="B6460" s="194">
        <f>IF(ISBLANK('FICHA'!$N$414),"",'FICHA'!$N$414&amp;"")</f>
        <v/>
      </c>
      <c r="C6460" s="194">
        <f>"'FICHA'!N414"</f>
        <v/>
      </c>
      <c r="D6460" s="194" t="inlineStr">
        <is>
          <t>entrada</t>
        </is>
      </c>
    </row>
    <row r="6461">
      <c r="A6461" s="194" t="inlineStr">
        <is>
          <t>personagem.pericia_custom.2.resultado</t>
        </is>
      </c>
      <c r="B6461" s="194">
        <f>IF(ISBLANK('FICHA'!$R$414),"",'FICHA'!$R$414&amp;"")</f>
        <v/>
      </c>
      <c r="C6461" s="194">
        <f>"'FICHA'!R414"</f>
        <v/>
      </c>
      <c r="D6461" s="194" t="inlineStr">
        <is>
          <t>resultado</t>
        </is>
      </c>
    </row>
    <row r="6462">
      <c r="A6462" s="194" t="inlineStr">
        <is>
          <t>personagem.pericia_custom.2.bonus</t>
        </is>
      </c>
      <c r="B6462" s="194">
        <f>IF(ISBLANK('FICHA'!$T$414),"",'FICHA'!$T$414&amp;"")</f>
        <v/>
      </c>
      <c r="C6462" s="194">
        <f>"'FICHA'!T414"</f>
        <v/>
      </c>
      <c r="D6462" s="194" t="inlineStr">
        <is>
          <t>entrada</t>
        </is>
      </c>
    </row>
    <row r="6463">
      <c r="A6463" s="194" t="inlineStr">
        <is>
          <t>aviso.efeito_caixa.pericia_custom.2</t>
        </is>
      </c>
      <c r="B6463" s="194">
        <f>DADOS_CONFIG!$E$55&amp;""</f>
        <v/>
      </c>
      <c r="C6463" s="194" t="inlineStr">
        <is>
          <t>DADOS_CONFIG!E55</t>
        </is>
      </c>
      <c r="D6463" s="194" t="inlineStr">
        <is>
          <t>aviso</t>
        </is>
      </c>
    </row>
    <row r="6464">
      <c r="A6464" s="194" t="inlineStr">
        <is>
          <t>aviso.personagem.pericia_custom.2</t>
        </is>
      </c>
      <c r="B6464" s="194">
        <f>IF('FICHA'!$F$414="","",IF(AND(AND('FICHA'!$F$414&lt;&gt;"",COUNTIF('DADOS_PROGRESSAO'!$AV$2:$AV$11,SUBSTITUTE(SUBSTITUTE(SUBSTITUTE('FICHA'!$F$414,"~","~~"),"*","~*"),"?","~?"))=1,(COUNTIF('FICHA'!$F$413:$F$424,SUBSTITUTE(SUBSTITUTE(SUBSTITUTE('FICHA'!$F$414,"~","~~"),"*","~*"),"?","~?"))+COUNTIF('FICHA'!$Z$413:$Z$423,SUBSTITUTE(SUBSTITUTE(SUBSTITUTE('FICHA'!$F$414,"~","~~"),"*","~*"),"?","~?")))=1),COUNTIF('DADOS_PROGRESSAO'!$AN$2:$AN$6,'FICHA'!$N$414)=1),"","⚠ Custom inválido ou repetido; confira NOME e ATRIBUTO"))</f>
        <v/>
      </c>
      <c r="C6464" s="194">
        <f>"'FICHA'!F414"</f>
        <v/>
      </c>
      <c r="D6464" s="194" t="inlineStr">
        <is>
          <t>aviso</t>
        </is>
      </c>
    </row>
    <row r="6465">
      <c r="A6465" s="194" t="inlineStr">
        <is>
          <t>personagem.pericia_custom.3.nome</t>
        </is>
      </c>
      <c r="B6465" s="194">
        <f>IF(ISBLANK('FICHA'!$F$415),"",'FICHA'!$F$415&amp;"")</f>
        <v/>
      </c>
      <c r="C6465" s="194">
        <f>"'FICHA'!F415"</f>
        <v/>
      </c>
      <c r="D6465" s="194" t="inlineStr">
        <is>
          <t>entrada</t>
        </is>
      </c>
    </row>
    <row r="6466">
      <c r="A6466" s="194" t="inlineStr">
        <is>
          <t>personagem.pericia_custom.3.treino</t>
        </is>
      </c>
      <c r="B6466" s="194">
        <f>N('FICHA'!$D$415)&amp;""</f>
        <v/>
      </c>
      <c r="C6466" s="194">
        <f>"'FICHA'!D415"</f>
        <v/>
      </c>
      <c r="D6466" s="194" t="inlineStr">
        <is>
          <t>entrada</t>
        </is>
      </c>
    </row>
    <row r="6467">
      <c r="A6467" s="194" t="inlineStr">
        <is>
          <t>personagem.pericia_custom.3.especializacao</t>
        </is>
      </c>
      <c r="B6467" s="194">
        <f>N('FICHA'!$E$415)&amp;""</f>
        <v/>
      </c>
      <c r="C6467" s="194">
        <f>"'FICHA'!E415"</f>
        <v/>
      </c>
      <c r="D6467" s="194" t="inlineStr">
        <is>
          <t>entrada</t>
        </is>
      </c>
    </row>
    <row r="6468">
      <c r="A6468" s="194" t="inlineStr">
        <is>
          <t>personagem.pericia_custom.3.atributo</t>
        </is>
      </c>
      <c r="B6468" s="194">
        <f>IF(ISBLANK('FICHA'!$N$415),"",'FICHA'!$N$415&amp;"")</f>
        <v/>
      </c>
      <c r="C6468" s="194">
        <f>"'FICHA'!N415"</f>
        <v/>
      </c>
      <c r="D6468" s="194" t="inlineStr">
        <is>
          <t>entrada</t>
        </is>
      </c>
    </row>
    <row r="6469">
      <c r="A6469" s="194" t="inlineStr">
        <is>
          <t>personagem.pericia_custom.3.resultado</t>
        </is>
      </c>
      <c r="B6469" s="194">
        <f>IF(ISBLANK('FICHA'!$R$415),"",'FICHA'!$R$415&amp;"")</f>
        <v/>
      </c>
      <c r="C6469" s="194">
        <f>"'FICHA'!R415"</f>
        <v/>
      </c>
      <c r="D6469" s="194" t="inlineStr">
        <is>
          <t>resultado</t>
        </is>
      </c>
    </row>
    <row r="6470">
      <c r="A6470" s="194" t="inlineStr">
        <is>
          <t>personagem.pericia_custom.3.bonus</t>
        </is>
      </c>
      <c r="B6470" s="194">
        <f>IF(ISBLANK('FICHA'!$T$415),"",'FICHA'!$T$415&amp;"")</f>
        <v/>
      </c>
      <c r="C6470" s="194">
        <f>"'FICHA'!T415"</f>
        <v/>
      </c>
      <c r="D6470" s="194" t="inlineStr">
        <is>
          <t>entrada</t>
        </is>
      </c>
    </row>
    <row r="6471">
      <c r="A6471" s="194" t="inlineStr">
        <is>
          <t>aviso.efeito_caixa.pericia_custom.3</t>
        </is>
      </c>
      <c r="B6471" s="194">
        <f>DADOS_CONFIG!$E$56&amp;""</f>
        <v/>
      </c>
      <c r="C6471" s="194" t="inlineStr">
        <is>
          <t>DADOS_CONFIG!E56</t>
        </is>
      </c>
      <c r="D6471" s="194" t="inlineStr">
        <is>
          <t>aviso</t>
        </is>
      </c>
    </row>
    <row r="6472">
      <c r="A6472" s="194" t="inlineStr">
        <is>
          <t>aviso.personagem.pericia_custom.3</t>
        </is>
      </c>
      <c r="B6472" s="194">
        <f>IF('FICHA'!$F$415="","",IF(AND(AND('FICHA'!$F$415&lt;&gt;"",COUNTIF('DADOS_PROGRESSAO'!$AV$2:$AV$11,SUBSTITUTE(SUBSTITUTE(SUBSTITUTE('FICHA'!$F$415,"~","~~"),"*","~*"),"?","~?"))=1,(COUNTIF('FICHA'!$F$413:$F$424,SUBSTITUTE(SUBSTITUTE(SUBSTITUTE('FICHA'!$F$415,"~","~~"),"*","~*"),"?","~?"))+COUNTIF('FICHA'!$Z$413:$Z$423,SUBSTITUTE(SUBSTITUTE(SUBSTITUTE('FICHA'!$F$415,"~","~~"),"*","~*"),"?","~?")))=1),COUNTIF('DADOS_PROGRESSAO'!$AN$2:$AN$6,'FICHA'!$N$415)=1),"","⚠ Custom inválido ou repetido; confira NOME e ATRIBUTO"))</f>
        <v/>
      </c>
      <c r="C6472" s="194">
        <f>"'FICHA'!F415"</f>
        <v/>
      </c>
      <c r="D6472" s="194" t="inlineStr">
        <is>
          <t>aviso</t>
        </is>
      </c>
    </row>
    <row r="6473">
      <c r="A6473" s="194" t="inlineStr">
        <is>
          <t>personagem.pericia_custom.4.nome</t>
        </is>
      </c>
      <c r="B6473" s="194">
        <f>IF(ISBLANK('FICHA'!$F$416),"",'FICHA'!$F$416&amp;"")</f>
        <v/>
      </c>
      <c r="C6473" s="194">
        <f>"'FICHA'!F416"</f>
        <v/>
      </c>
      <c r="D6473" s="194" t="inlineStr">
        <is>
          <t>entrada</t>
        </is>
      </c>
    </row>
    <row r="6474">
      <c r="A6474" s="194" t="inlineStr">
        <is>
          <t>personagem.pericia_custom.4.treino</t>
        </is>
      </c>
      <c r="B6474" s="194">
        <f>N('FICHA'!$D$416)&amp;""</f>
        <v/>
      </c>
      <c r="C6474" s="194">
        <f>"'FICHA'!D416"</f>
        <v/>
      </c>
      <c r="D6474" s="194" t="inlineStr">
        <is>
          <t>entrada</t>
        </is>
      </c>
    </row>
    <row r="6475">
      <c r="A6475" s="194" t="inlineStr">
        <is>
          <t>personagem.pericia_custom.4.especializacao</t>
        </is>
      </c>
      <c r="B6475" s="194">
        <f>N('FICHA'!$E$416)&amp;""</f>
        <v/>
      </c>
      <c r="C6475" s="194">
        <f>"'FICHA'!E416"</f>
        <v/>
      </c>
      <c r="D6475" s="194" t="inlineStr">
        <is>
          <t>entrada</t>
        </is>
      </c>
    </row>
    <row r="6476">
      <c r="A6476" s="194" t="inlineStr">
        <is>
          <t>personagem.pericia_custom.4.atributo</t>
        </is>
      </c>
      <c r="B6476" s="194">
        <f>IF(ISBLANK('FICHA'!$N$416),"",'FICHA'!$N$416&amp;"")</f>
        <v/>
      </c>
      <c r="C6476" s="194">
        <f>"'FICHA'!N416"</f>
        <v/>
      </c>
      <c r="D6476" s="194" t="inlineStr">
        <is>
          <t>entrada</t>
        </is>
      </c>
    </row>
    <row r="6477">
      <c r="A6477" s="194" t="inlineStr">
        <is>
          <t>personagem.pericia_custom.4.resultado</t>
        </is>
      </c>
      <c r="B6477" s="194">
        <f>IF(ISBLANK('FICHA'!$R$416),"",'FICHA'!$R$416&amp;"")</f>
        <v/>
      </c>
      <c r="C6477" s="194">
        <f>"'FICHA'!R416"</f>
        <v/>
      </c>
      <c r="D6477" s="194" t="inlineStr">
        <is>
          <t>resultado</t>
        </is>
      </c>
    </row>
    <row r="6478">
      <c r="A6478" s="194" t="inlineStr">
        <is>
          <t>personagem.pericia_custom.4.bonus</t>
        </is>
      </c>
      <c r="B6478" s="194">
        <f>IF(ISBLANK('FICHA'!$T$416),"",'FICHA'!$T$416&amp;"")</f>
        <v/>
      </c>
      <c r="C6478" s="194">
        <f>"'FICHA'!T416"</f>
        <v/>
      </c>
      <c r="D6478" s="194" t="inlineStr">
        <is>
          <t>entrada</t>
        </is>
      </c>
    </row>
    <row r="6479">
      <c r="A6479" s="194" t="inlineStr">
        <is>
          <t>aviso.efeito_caixa.pericia_custom.4</t>
        </is>
      </c>
      <c r="B6479" s="194">
        <f>DADOS_CONFIG!$E$57&amp;""</f>
        <v/>
      </c>
      <c r="C6479" s="194" t="inlineStr">
        <is>
          <t>DADOS_CONFIG!E57</t>
        </is>
      </c>
      <c r="D6479" s="194" t="inlineStr">
        <is>
          <t>aviso</t>
        </is>
      </c>
    </row>
    <row r="6480">
      <c r="A6480" s="194" t="inlineStr">
        <is>
          <t>aviso.personagem.pericia_custom.4</t>
        </is>
      </c>
      <c r="B6480" s="194">
        <f>IF('FICHA'!$F$416="","",IF(AND(AND('FICHA'!$F$416&lt;&gt;"",COUNTIF('DADOS_PROGRESSAO'!$AV$2:$AV$11,SUBSTITUTE(SUBSTITUTE(SUBSTITUTE('FICHA'!$F$416,"~","~~"),"*","~*"),"?","~?"))=1,(COUNTIF('FICHA'!$F$413:$F$424,SUBSTITUTE(SUBSTITUTE(SUBSTITUTE('FICHA'!$F$416,"~","~~"),"*","~*"),"?","~?"))+COUNTIF('FICHA'!$Z$413:$Z$423,SUBSTITUTE(SUBSTITUTE(SUBSTITUTE('FICHA'!$F$416,"~","~~"),"*","~*"),"?","~?")))=1),COUNTIF('DADOS_PROGRESSAO'!$AN$2:$AN$6,'FICHA'!$N$416)=1),"","⚠ Custom inválido ou repetido; confira NOME e ATRIBUTO"))</f>
        <v/>
      </c>
      <c r="C6480" s="194">
        <f>"'FICHA'!F416"</f>
        <v/>
      </c>
      <c r="D6480" s="194" t="inlineStr">
        <is>
          <t>aviso</t>
        </is>
      </c>
    </row>
    <row r="6481">
      <c r="A6481" s="194" t="inlineStr">
        <is>
          <t>personagem.pericia_custom.5.nome</t>
        </is>
      </c>
      <c r="B6481" s="194">
        <f>IF(ISBLANK('FICHA'!$F$417),"",'FICHA'!$F$417&amp;"")</f>
        <v/>
      </c>
      <c r="C6481" s="194">
        <f>"'FICHA'!F417"</f>
        <v/>
      </c>
      <c r="D6481" s="194" t="inlineStr">
        <is>
          <t>entrada</t>
        </is>
      </c>
    </row>
    <row r="6482">
      <c r="A6482" s="194" t="inlineStr">
        <is>
          <t>personagem.pericia_custom.5.treino</t>
        </is>
      </c>
      <c r="B6482" s="194">
        <f>N('FICHA'!$D$417)&amp;""</f>
        <v/>
      </c>
      <c r="C6482" s="194">
        <f>"'FICHA'!D417"</f>
        <v/>
      </c>
      <c r="D6482" s="194" t="inlineStr">
        <is>
          <t>entrada</t>
        </is>
      </c>
    </row>
    <row r="6483">
      <c r="A6483" s="194" t="inlineStr">
        <is>
          <t>personagem.pericia_custom.5.especializacao</t>
        </is>
      </c>
      <c r="B6483" s="194">
        <f>N('FICHA'!$E$417)&amp;""</f>
        <v/>
      </c>
      <c r="C6483" s="194">
        <f>"'FICHA'!E417"</f>
        <v/>
      </c>
      <c r="D6483" s="194" t="inlineStr">
        <is>
          <t>entrada</t>
        </is>
      </c>
    </row>
    <row r="6484">
      <c r="A6484" s="194" t="inlineStr">
        <is>
          <t>personagem.pericia_custom.5.atributo</t>
        </is>
      </c>
      <c r="B6484" s="194">
        <f>IF(ISBLANK('FICHA'!$N$417),"",'FICHA'!$N$417&amp;"")</f>
        <v/>
      </c>
      <c r="C6484" s="194">
        <f>"'FICHA'!N417"</f>
        <v/>
      </c>
      <c r="D6484" s="194" t="inlineStr">
        <is>
          <t>entrada</t>
        </is>
      </c>
    </row>
    <row r="6485">
      <c r="A6485" s="194" t="inlineStr">
        <is>
          <t>personagem.pericia_custom.5.resultado</t>
        </is>
      </c>
      <c r="B6485" s="194">
        <f>IF(ISBLANK('FICHA'!$R$417),"",'FICHA'!$R$417&amp;"")</f>
        <v/>
      </c>
      <c r="C6485" s="194">
        <f>"'FICHA'!R417"</f>
        <v/>
      </c>
      <c r="D6485" s="194" t="inlineStr">
        <is>
          <t>resultado</t>
        </is>
      </c>
    </row>
    <row r="6486">
      <c r="A6486" s="194" t="inlineStr">
        <is>
          <t>personagem.pericia_custom.5.bonus</t>
        </is>
      </c>
      <c r="B6486" s="194">
        <f>IF(ISBLANK('FICHA'!$T$417),"",'FICHA'!$T$417&amp;"")</f>
        <v/>
      </c>
      <c r="C6486" s="194">
        <f>"'FICHA'!T417"</f>
        <v/>
      </c>
      <c r="D6486" s="194" t="inlineStr">
        <is>
          <t>entrada</t>
        </is>
      </c>
    </row>
    <row r="6487">
      <c r="A6487" s="194" t="inlineStr">
        <is>
          <t>aviso.efeito_caixa.pericia_custom.5</t>
        </is>
      </c>
      <c r="B6487" s="194">
        <f>DADOS_CONFIG!$E$58&amp;""</f>
        <v/>
      </c>
      <c r="C6487" s="194" t="inlineStr">
        <is>
          <t>DADOS_CONFIG!E58</t>
        </is>
      </c>
      <c r="D6487" s="194" t="inlineStr">
        <is>
          <t>aviso</t>
        </is>
      </c>
    </row>
    <row r="6488">
      <c r="A6488" s="194" t="inlineStr">
        <is>
          <t>aviso.personagem.pericia_custom.5</t>
        </is>
      </c>
      <c r="B6488" s="194">
        <f>IF('FICHA'!$F$417="","",IF(AND(AND('FICHA'!$F$417&lt;&gt;"",COUNTIF('DADOS_PROGRESSAO'!$AV$2:$AV$11,SUBSTITUTE(SUBSTITUTE(SUBSTITUTE('FICHA'!$F$417,"~","~~"),"*","~*"),"?","~?"))=1,(COUNTIF('FICHA'!$F$413:$F$424,SUBSTITUTE(SUBSTITUTE(SUBSTITUTE('FICHA'!$F$417,"~","~~"),"*","~*"),"?","~?"))+COUNTIF('FICHA'!$Z$413:$Z$423,SUBSTITUTE(SUBSTITUTE(SUBSTITUTE('FICHA'!$F$417,"~","~~"),"*","~*"),"?","~?")))=1),COUNTIF('DADOS_PROGRESSAO'!$AN$2:$AN$6,'FICHA'!$N$417)=1),"","⚠ Custom inválido ou repetido; confira NOME e ATRIBUTO"))</f>
        <v/>
      </c>
      <c r="C6488" s="194">
        <f>"'FICHA'!F417"</f>
        <v/>
      </c>
      <c r="D6488" s="194" t="inlineStr">
        <is>
          <t>aviso</t>
        </is>
      </c>
    </row>
    <row r="6489">
      <c r="A6489" s="194" t="inlineStr">
        <is>
          <t>personagem.pericia_custom.6.nome</t>
        </is>
      </c>
      <c r="B6489" s="194">
        <f>IF(ISBLANK('FICHA'!$F$418),"",'FICHA'!$F$418&amp;"")</f>
        <v/>
      </c>
      <c r="C6489" s="194">
        <f>"'FICHA'!F418"</f>
        <v/>
      </c>
      <c r="D6489" s="194" t="inlineStr">
        <is>
          <t>entrada</t>
        </is>
      </c>
    </row>
    <row r="6490">
      <c r="A6490" s="194" t="inlineStr">
        <is>
          <t>personagem.pericia_custom.6.treino</t>
        </is>
      </c>
      <c r="B6490" s="194">
        <f>N('FICHA'!$D$418)&amp;""</f>
        <v/>
      </c>
      <c r="C6490" s="194">
        <f>"'FICHA'!D418"</f>
        <v/>
      </c>
      <c r="D6490" s="194" t="inlineStr">
        <is>
          <t>entrada</t>
        </is>
      </c>
    </row>
    <row r="6491">
      <c r="A6491" s="194" t="inlineStr">
        <is>
          <t>personagem.pericia_custom.6.especializacao</t>
        </is>
      </c>
      <c r="B6491" s="194">
        <f>N('FICHA'!$E$418)&amp;""</f>
        <v/>
      </c>
      <c r="C6491" s="194">
        <f>"'FICHA'!E418"</f>
        <v/>
      </c>
      <c r="D6491" s="194" t="inlineStr">
        <is>
          <t>entrada</t>
        </is>
      </c>
    </row>
    <row r="6492">
      <c r="A6492" s="194" t="inlineStr">
        <is>
          <t>personagem.pericia_custom.6.atributo</t>
        </is>
      </c>
      <c r="B6492" s="194">
        <f>IF(ISBLANK('FICHA'!$N$418),"",'FICHA'!$N$418&amp;"")</f>
        <v/>
      </c>
      <c r="C6492" s="194">
        <f>"'FICHA'!N418"</f>
        <v/>
      </c>
      <c r="D6492" s="194" t="inlineStr">
        <is>
          <t>entrada</t>
        </is>
      </c>
    </row>
    <row r="6493">
      <c r="A6493" s="194" t="inlineStr">
        <is>
          <t>personagem.pericia_custom.6.resultado</t>
        </is>
      </c>
      <c r="B6493" s="194">
        <f>IF(ISBLANK('FICHA'!$R$418),"",'FICHA'!$R$418&amp;"")</f>
        <v/>
      </c>
      <c r="C6493" s="194">
        <f>"'FICHA'!R418"</f>
        <v/>
      </c>
      <c r="D6493" s="194" t="inlineStr">
        <is>
          <t>resultado</t>
        </is>
      </c>
    </row>
    <row r="6494">
      <c r="A6494" s="194" t="inlineStr">
        <is>
          <t>personagem.pericia_custom.6.bonus</t>
        </is>
      </c>
      <c r="B6494" s="194">
        <f>IF(ISBLANK('FICHA'!$T$418),"",'FICHA'!$T$418&amp;"")</f>
        <v/>
      </c>
      <c r="C6494" s="194">
        <f>"'FICHA'!T418"</f>
        <v/>
      </c>
      <c r="D6494" s="194" t="inlineStr">
        <is>
          <t>entrada</t>
        </is>
      </c>
    </row>
    <row r="6495">
      <c r="A6495" s="194" t="inlineStr">
        <is>
          <t>aviso.efeito_caixa.pericia_custom.6</t>
        </is>
      </c>
      <c r="B6495" s="194">
        <f>DADOS_CONFIG!$E$59&amp;""</f>
        <v/>
      </c>
      <c r="C6495" s="194" t="inlineStr">
        <is>
          <t>DADOS_CONFIG!E59</t>
        </is>
      </c>
      <c r="D6495" s="194" t="inlineStr">
        <is>
          <t>aviso</t>
        </is>
      </c>
    </row>
    <row r="6496">
      <c r="A6496" s="194" t="inlineStr">
        <is>
          <t>aviso.personagem.pericia_custom.6</t>
        </is>
      </c>
      <c r="B6496" s="194">
        <f>IF('FICHA'!$F$418="","",IF(AND(AND('FICHA'!$F$418&lt;&gt;"",COUNTIF('DADOS_PROGRESSAO'!$AV$2:$AV$11,SUBSTITUTE(SUBSTITUTE(SUBSTITUTE('FICHA'!$F$418,"~","~~"),"*","~*"),"?","~?"))=1,(COUNTIF('FICHA'!$F$413:$F$424,SUBSTITUTE(SUBSTITUTE(SUBSTITUTE('FICHA'!$F$418,"~","~~"),"*","~*"),"?","~?"))+COUNTIF('FICHA'!$Z$413:$Z$423,SUBSTITUTE(SUBSTITUTE(SUBSTITUTE('FICHA'!$F$418,"~","~~"),"*","~*"),"?","~?")))=1),COUNTIF('DADOS_PROGRESSAO'!$AN$2:$AN$6,'FICHA'!$N$418)=1),"","⚠ Custom inválido ou repetido; confira NOME e ATRIBUTO"))</f>
        <v/>
      </c>
      <c r="C6496" s="194">
        <f>"'FICHA'!F418"</f>
        <v/>
      </c>
      <c r="D6496" s="194" t="inlineStr">
        <is>
          <t>aviso</t>
        </is>
      </c>
    </row>
    <row r="6497">
      <c r="A6497" s="194" t="inlineStr">
        <is>
          <t>personagem.pericia_custom.7.nome</t>
        </is>
      </c>
      <c r="B6497" s="194">
        <f>IF(ISBLANK('FICHA'!$F$419),"",'FICHA'!$F$419&amp;"")</f>
        <v/>
      </c>
      <c r="C6497" s="194">
        <f>"'FICHA'!F419"</f>
        <v/>
      </c>
      <c r="D6497" s="194" t="inlineStr">
        <is>
          <t>entrada</t>
        </is>
      </c>
    </row>
    <row r="6498">
      <c r="A6498" s="194" t="inlineStr">
        <is>
          <t>personagem.pericia_custom.7.treino</t>
        </is>
      </c>
      <c r="B6498" s="194">
        <f>N('FICHA'!$D$419)&amp;""</f>
        <v/>
      </c>
      <c r="C6498" s="194">
        <f>"'FICHA'!D419"</f>
        <v/>
      </c>
      <c r="D6498" s="194" t="inlineStr">
        <is>
          <t>entrada</t>
        </is>
      </c>
    </row>
    <row r="6499">
      <c r="A6499" s="194" t="inlineStr">
        <is>
          <t>personagem.pericia_custom.7.especializacao</t>
        </is>
      </c>
      <c r="B6499" s="194">
        <f>N('FICHA'!$E$419)&amp;""</f>
        <v/>
      </c>
      <c r="C6499" s="194">
        <f>"'FICHA'!E419"</f>
        <v/>
      </c>
      <c r="D6499" s="194" t="inlineStr">
        <is>
          <t>entrada</t>
        </is>
      </c>
    </row>
    <row r="6500">
      <c r="A6500" s="194" t="inlineStr">
        <is>
          <t>personagem.pericia_custom.7.atributo</t>
        </is>
      </c>
      <c r="B6500" s="194">
        <f>IF(ISBLANK('FICHA'!$N$419),"",'FICHA'!$N$419&amp;"")</f>
        <v/>
      </c>
      <c r="C6500" s="194">
        <f>"'FICHA'!N419"</f>
        <v/>
      </c>
      <c r="D6500" s="194" t="inlineStr">
        <is>
          <t>entrada</t>
        </is>
      </c>
    </row>
    <row r="6501">
      <c r="A6501" s="194" t="inlineStr">
        <is>
          <t>personagem.pericia_custom.7.resultado</t>
        </is>
      </c>
      <c r="B6501" s="194">
        <f>IF(ISBLANK('FICHA'!$R$419),"",'FICHA'!$R$419&amp;"")</f>
        <v/>
      </c>
      <c r="C6501" s="194">
        <f>"'FICHA'!R419"</f>
        <v/>
      </c>
      <c r="D6501" s="194" t="inlineStr">
        <is>
          <t>resultado</t>
        </is>
      </c>
    </row>
    <row r="6502">
      <c r="A6502" s="194" t="inlineStr">
        <is>
          <t>personagem.pericia_custom.7.bonus</t>
        </is>
      </c>
      <c r="B6502" s="194">
        <f>IF(ISBLANK('FICHA'!$T$419),"",'FICHA'!$T$419&amp;"")</f>
        <v/>
      </c>
      <c r="C6502" s="194">
        <f>"'FICHA'!T419"</f>
        <v/>
      </c>
      <c r="D6502" s="194" t="inlineStr">
        <is>
          <t>entrada</t>
        </is>
      </c>
    </row>
    <row r="6503">
      <c r="A6503" s="194" t="inlineStr">
        <is>
          <t>aviso.efeito_caixa.pericia_custom.7</t>
        </is>
      </c>
      <c r="B6503" s="194">
        <f>DADOS_CONFIG!$E$60&amp;""</f>
        <v/>
      </c>
      <c r="C6503" s="194" t="inlineStr">
        <is>
          <t>DADOS_CONFIG!E60</t>
        </is>
      </c>
      <c r="D6503" s="194" t="inlineStr">
        <is>
          <t>aviso</t>
        </is>
      </c>
    </row>
    <row r="6504">
      <c r="A6504" s="194" t="inlineStr">
        <is>
          <t>aviso.personagem.pericia_custom.7</t>
        </is>
      </c>
      <c r="B6504" s="194">
        <f>IF('FICHA'!$F$419="","",IF(AND(AND('FICHA'!$F$419&lt;&gt;"",COUNTIF('DADOS_PROGRESSAO'!$AV$2:$AV$11,SUBSTITUTE(SUBSTITUTE(SUBSTITUTE('FICHA'!$F$419,"~","~~"),"*","~*"),"?","~?"))=1,(COUNTIF('FICHA'!$F$413:$F$424,SUBSTITUTE(SUBSTITUTE(SUBSTITUTE('FICHA'!$F$419,"~","~~"),"*","~*"),"?","~?"))+COUNTIF('FICHA'!$Z$413:$Z$423,SUBSTITUTE(SUBSTITUTE(SUBSTITUTE('FICHA'!$F$419,"~","~~"),"*","~*"),"?","~?")))=1),COUNTIF('DADOS_PROGRESSAO'!$AN$2:$AN$6,'FICHA'!$N$419)=1),"","⚠ Custom inválido ou repetido; confira NOME e ATRIBUTO"))</f>
        <v/>
      </c>
      <c r="C6504" s="194">
        <f>"'FICHA'!F419"</f>
        <v/>
      </c>
      <c r="D6504" s="194" t="inlineStr">
        <is>
          <t>aviso</t>
        </is>
      </c>
    </row>
    <row r="6505">
      <c r="A6505" s="194" t="inlineStr">
        <is>
          <t>personagem.pericia_custom.8.nome</t>
        </is>
      </c>
      <c r="B6505" s="194">
        <f>IF(ISBLANK('FICHA'!$F$420),"",'FICHA'!$F$420&amp;"")</f>
        <v/>
      </c>
      <c r="C6505" s="194">
        <f>"'FICHA'!F420"</f>
        <v/>
      </c>
      <c r="D6505" s="194" t="inlineStr">
        <is>
          <t>entrada</t>
        </is>
      </c>
    </row>
    <row r="6506">
      <c r="A6506" s="194" t="inlineStr">
        <is>
          <t>personagem.pericia_custom.8.treino</t>
        </is>
      </c>
      <c r="B6506" s="194">
        <f>N('FICHA'!$D$420)&amp;""</f>
        <v/>
      </c>
      <c r="C6506" s="194">
        <f>"'FICHA'!D420"</f>
        <v/>
      </c>
      <c r="D6506" s="194" t="inlineStr">
        <is>
          <t>entrada</t>
        </is>
      </c>
    </row>
    <row r="6507">
      <c r="A6507" s="194" t="inlineStr">
        <is>
          <t>personagem.pericia_custom.8.especializacao</t>
        </is>
      </c>
      <c r="B6507" s="194">
        <f>N('FICHA'!$E$420)&amp;""</f>
        <v/>
      </c>
      <c r="C6507" s="194">
        <f>"'FICHA'!E420"</f>
        <v/>
      </c>
      <c r="D6507" s="194" t="inlineStr">
        <is>
          <t>entrada</t>
        </is>
      </c>
    </row>
    <row r="6508">
      <c r="A6508" s="194" t="inlineStr">
        <is>
          <t>personagem.pericia_custom.8.atributo</t>
        </is>
      </c>
      <c r="B6508" s="194">
        <f>IF(ISBLANK('FICHA'!$N$420),"",'FICHA'!$N$420&amp;"")</f>
        <v/>
      </c>
      <c r="C6508" s="194">
        <f>"'FICHA'!N420"</f>
        <v/>
      </c>
      <c r="D6508" s="194" t="inlineStr">
        <is>
          <t>entrada</t>
        </is>
      </c>
    </row>
    <row r="6509">
      <c r="A6509" s="194" t="inlineStr">
        <is>
          <t>personagem.pericia_custom.8.resultado</t>
        </is>
      </c>
      <c r="B6509" s="194">
        <f>IF(ISBLANK('FICHA'!$R$420),"",'FICHA'!$R$420&amp;"")</f>
        <v/>
      </c>
      <c r="C6509" s="194">
        <f>"'FICHA'!R420"</f>
        <v/>
      </c>
      <c r="D6509" s="194" t="inlineStr">
        <is>
          <t>resultado</t>
        </is>
      </c>
    </row>
    <row r="6510">
      <c r="A6510" s="194" t="inlineStr">
        <is>
          <t>personagem.pericia_custom.8.bonus</t>
        </is>
      </c>
      <c r="B6510" s="194">
        <f>IF(ISBLANK('FICHA'!$T$420),"",'FICHA'!$T$420&amp;"")</f>
        <v/>
      </c>
      <c r="C6510" s="194">
        <f>"'FICHA'!T420"</f>
        <v/>
      </c>
      <c r="D6510" s="194" t="inlineStr">
        <is>
          <t>entrada</t>
        </is>
      </c>
    </row>
    <row r="6511">
      <c r="A6511" s="194" t="inlineStr">
        <is>
          <t>aviso.efeito_caixa.pericia_custom.8</t>
        </is>
      </c>
      <c r="B6511" s="194">
        <f>DADOS_CONFIG!$E$61&amp;""</f>
        <v/>
      </c>
      <c r="C6511" s="194" t="inlineStr">
        <is>
          <t>DADOS_CONFIG!E61</t>
        </is>
      </c>
      <c r="D6511" s="194" t="inlineStr">
        <is>
          <t>aviso</t>
        </is>
      </c>
    </row>
    <row r="6512">
      <c r="A6512" s="194" t="inlineStr">
        <is>
          <t>aviso.personagem.pericia_custom.8</t>
        </is>
      </c>
      <c r="B6512" s="194">
        <f>IF('FICHA'!$F$420="","",IF(AND(AND('FICHA'!$F$420&lt;&gt;"",COUNTIF('DADOS_PROGRESSAO'!$AV$2:$AV$11,SUBSTITUTE(SUBSTITUTE(SUBSTITUTE('FICHA'!$F$420,"~","~~"),"*","~*"),"?","~?"))=1,(COUNTIF('FICHA'!$F$413:$F$424,SUBSTITUTE(SUBSTITUTE(SUBSTITUTE('FICHA'!$F$420,"~","~~"),"*","~*"),"?","~?"))+COUNTIF('FICHA'!$Z$413:$Z$423,SUBSTITUTE(SUBSTITUTE(SUBSTITUTE('FICHA'!$F$420,"~","~~"),"*","~*"),"?","~?")))=1),COUNTIF('DADOS_PROGRESSAO'!$AN$2:$AN$6,'FICHA'!$N$420)=1),"","⚠ Custom inválido ou repetido; confira NOME e ATRIBUTO"))</f>
        <v/>
      </c>
      <c r="C6512" s="194">
        <f>"'FICHA'!F420"</f>
        <v/>
      </c>
      <c r="D6512" s="194" t="inlineStr">
        <is>
          <t>aviso</t>
        </is>
      </c>
    </row>
    <row r="6513">
      <c r="A6513" s="194" t="inlineStr">
        <is>
          <t>personagem.pericia_custom.9.nome</t>
        </is>
      </c>
      <c r="B6513" s="194">
        <f>IF(ISBLANK('FICHA'!$F$421),"",'FICHA'!$F$421&amp;"")</f>
        <v/>
      </c>
      <c r="C6513" s="194">
        <f>"'FICHA'!F421"</f>
        <v/>
      </c>
      <c r="D6513" s="194" t="inlineStr">
        <is>
          <t>entrada</t>
        </is>
      </c>
    </row>
    <row r="6514">
      <c r="A6514" s="194" t="inlineStr">
        <is>
          <t>personagem.pericia_custom.9.treino</t>
        </is>
      </c>
      <c r="B6514" s="194">
        <f>N('FICHA'!$D$421)&amp;""</f>
        <v/>
      </c>
      <c r="C6514" s="194">
        <f>"'FICHA'!D421"</f>
        <v/>
      </c>
      <c r="D6514" s="194" t="inlineStr">
        <is>
          <t>entrada</t>
        </is>
      </c>
    </row>
    <row r="6515">
      <c r="A6515" s="194" t="inlineStr">
        <is>
          <t>personagem.pericia_custom.9.especializacao</t>
        </is>
      </c>
      <c r="B6515" s="194">
        <f>N('FICHA'!$E$421)&amp;""</f>
        <v/>
      </c>
      <c r="C6515" s="194">
        <f>"'FICHA'!E421"</f>
        <v/>
      </c>
      <c r="D6515" s="194" t="inlineStr">
        <is>
          <t>entrada</t>
        </is>
      </c>
    </row>
    <row r="6516">
      <c r="A6516" s="194" t="inlineStr">
        <is>
          <t>personagem.pericia_custom.9.atributo</t>
        </is>
      </c>
      <c r="B6516" s="194">
        <f>IF(ISBLANK('FICHA'!$N$421),"",'FICHA'!$N$421&amp;"")</f>
        <v/>
      </c>
      <c r="C6516" s="194">
        <f>"'FICHA'!N421"</f>
        <v/>
      </c>
      <c r="D6516" s="194" t="inlineStr">
        <is>
          <t>entrada</t>
        </is>
      </c>
    </row>
    <row r="6517">
      <c r="A6517" s="194" t="inlineStr">
        <is>
          <t>personagem.pericia_custom.9.resultado</t>
        </is>
      </c>
      <c r="B6517" s="194">
        <f>IF(ISBLANK('FICHA'!$R$421),"",'FICHA'!$R$421&amp;"")</f>
        <v/>
      </c>
      <c r="C6517" s="194">
        <f>"'FICHA'!R421"</f>
        <v/>
      </c>
      <c r="D6517" s="194" t="inlineStr">
        <is>
          <t>resultado</t>
        </is>
      </c>
    </row>
    <row r="6518">
      <c r="A6518" s="194" t="inlineStr">
        <is>
          <t>personagem.pericia_custom.9.bonus</t>
        </is>
      </c>
      <c r="B6518" s="194">
        <f>IF(ISBLANK('FICHA'!$T$421),"",'FICHA'!$T$421&amp;"")</f>
        <v/>
      </c>
      <c r="C6518" s="194">
        <f>"'FICHA'!T421"</f>
        <v/>
      </c>
      <c r="D6518" s="194" t="inlineStr">
        <is>
          <t>entrada</t>
        </is>
      </c>
    </row>
    <row r="6519">
      <c r="A6519" s="194" t="inlineStr">
        <is>
          <t>aviso.efeito_caixa.pericia_custom.9</t>
        </is>
      </c>
      <c r="B6519" s="194">
        <f>DADOS_CONFIG!$E$62&amp;""</f>
        <v/>
      </c>
      <c r="C6519" s="194" t="inlineStr">
        <is>
          <t>DADOS_CONFIG!E62</t>
        </is>
      </c>
      <c r="D6519" s="194" t="inlineStr">
        <is>
          <t>aviso</t>
        </is>
      </c>
    </row>
    <row r="6520">
      <c r="A6520" s="194" t="inlineStr">
        <is>
          <t>aviso.personagem.pericia_custom.9</t>
        </is>
      </c>
      <c r="B6520" s="194">
        <f>IF('FICHA'!$F$421="","",IF(AND(AND('FICHA'!$F$421&lt;&gt;"",COUNTIF('DADOS_PROGRESSAO'!$AV$2:$AV$11,SUBSTITUTE(SUBSTITUTE(SUBSTITUTE('FICHA'!$F$421,"~","~~"),"*","~*"),"?","~?"))=1,(COUNTIF('FICHA'!$F$413:$F$424,SUBSTITUTE(SUBSTITUTE(SUBSTITUTE('FICHA'!$F$421,"~","~~"),"*","~*"),"?","~?"))+COUNTIF('FICHA'!$Z$413:$Z$423,SUBSTITUTE(SUBSTITUTE(SUBSTITUTE('FICHA'!$F$421,"~","~~"),"*","~*"),"?","~?")))=1),COUNTIF('DADOS_PROGRESSAO'!$AN$2:$AN$6,'FICHA'!$N$421)=1),"","⚠ Custom inválido ou repetido; confira NOME e ATRIBUTO"))</f>
        <v/>
      </c>
      <c r="C6520" s="194">
        <f>"'FICHA'!F421"</f>
        <v/>
      </c>
      <c r="D6520" s="194" t="inlineStr">
        <is>
          <t>aviso</t>
        </is>
      </c>
    </row>
    <row r="6521">
      <c r="A6521" s="194" t="inlineStr">
        <is>
          <t>personagem.pericia_custom.10.nome</t>
        </is>
      </c>
      <c r="B6521" s="194">
        <f>IF(ISBLANK('FICHA'!$F$422),"",'FICHA'!$F$422&amp;"")</f>
        <v/>
      </c>
      <c r="C6521" s="194">
        <f>"'FICHA'!F422"</f>
        <v/>
      </c>
      <c r="D6521" s="194" t="inlineStr">
        <is>
          <t>entrada</t>
        </is>
      </c>
    </row>
    <row r="6522">
      <c r="A6522" s="194" t="inlineStr">
        <is>
          <t>personagem.pericia_custom.10.treino</t>
        </is>
      </c>
      <c r="B6522" s="194">
        <f>N('FICHA'!$D$422)&amp;""</f>
        <v/>
      </c>
      <c r="C6522" s="194">
        <f>"'FICHA'!D422"</f>
        <v/>
      </c>
      <c r="D6522" s="194" t="inlineStr">
        <is>
          <t>entrada</t>
        </is>
      </c>
    </row>
    <row r="6523">
      <c r="A6523" s="194" t="inlineStr">
        <is>
          <t>personagem.pericia_custom.10.especializacao</t>
        </is>
      </c>
      <c r="B6523" s="194">
        <f>N('FICHA'!$E$422)&amp;""</f>
        <v/>
      </c>
      <c r="C6523" s="194">
        <f>"'FICHA'!E422"</f>
        <v/>
      </c>
      <c r="D6523" s="194" t="inlineStr">
        <is>
          <t>entrada</t>
        </is>
      </c>
    </row>
    <row r="6524">
      <c r="A6524" s="194" t="inlineStr">
        <is>
          <t>personagem.pericia_custom.10.atributo</t>
        </is>
      </c>
      <c r="B6524" s="194">
        <f>IF(ISBLANK('FICHA'!$N$422),"",'FICHA'!$N$422&amp;"")</f>
        <v/>
      </c>
      <c r="C6524" s="194">
        <f>"'FICHA'!N422"</f>
        <v/>
      </c>
      <c r="D6524" s="194" t="inlineStr">
        <is>
          <t>entrada</t>
        </is>
      </c>
    </row>
    <row r="6525">
      <c r="A6525" s="194" t="inlineStr">
        <is>
          <t>personagem.pericia_custom.10.resultado</t>
        </is>
      </c>
      <c r="B6525" s="194">
        <f>IF(ISBLANK('FICHA'!$R$422),"",'FICHA'!$R$422&amp;"")</f>
        <v/>
      </c>
      <c r="C6525" s="194">
        <f>"'FICHA'!R422"</f>
        <v/>
      </c>
      <c r="D6525" s="194" t="inlineStr">
        <is>
          <t>resultado</t>
        </is>
      </c>
    </row>
    <row r="6526">
      <c r="A6526" s="194" t="inlineStr">
        <is>
          <t>personagem.pericia_custom.10.bonus</t>
        </is>
      </c>
      <c r="B6526" s="194">
        <f>IF(ISBLANK('FICHA'!$T$422),"",'FICHA'!$T$422&amp;"")</f>
        <v/>
      </c>
      <c r="C6526" s="194">
        <f>"'FICHA'!T422"</f>
        <v/>
      </c>
      <c r="D6526" s="194" t="inlineStr">
        <is>
          <t>entrada</t>
        </is>
      </c>
    </row>
    <row r="6527">
      <c r="A6527" s="194" t="inlineStr">
        <is>
          <t>aviso.efeito_caixa.pericia_custom.10</t>
        </is>
      </c>
      <c r="B6527" s="194">
        <f>DADOS_CONFIG!$E$63&amp;""</f>
        <v/>
      </c>
      <c r="C6527" s="194" t="inlineStr">
        <is>
          <t>DADOS_CONFIG!E63</t>
        </is>
      </c>
      <c r="D6527" s="194" t="inlineStr">
        <is>
          <t>aviso</t>
        </is>
      </c>
    </row>
    <row r="6528">
      <c r="A6528" s="194" t="inlineStr">
        <is>
          <t>aviso.personagem.pericia_custom.10</t>
        </is>
      </c>
      <c r="B6528" s="194">
        <f>IF('FICHA'!$F$422="","",IF(AND(AND('FICHA'!$F$422&lt;&gt;"",COUNTIF('DADOS_PROGRESSAO'!$AV$2:$AV$11,SUBSTITUTE(SUBSTITUTE(SUBSTITUTE('FICHA'!$F$422,"~","~~"),"*","~*"),"?","~?"))=1,(COUNTIF('FICHA'!$F$413:$F$424,SUBSTITUTE(SUBSTITUTE(SUBSTITUTE('FICHA'!$F$422,"~","~~"),"*","~*"),"?","~?"))+COUNTIF('FICHA'!$Z$413:$Z$423,SUBSTITUTE(SUBSTITUTE(SUBSTITUTE('FICHA'!$F$422,"~","~~"),"*","~*"),"?","~?")))=1),COUNTIF('DADOS_PROGRESSAO'!$AN$2:$AN$6,'FICHA'!$N$422)=1),"","⚠ Custom inválido ou repetido; confira NOME e ATRIBUTO"))</f>
        <v/>
      </c>
      <c r="C6528" s="194">
        <f>"'FICHA'!F422"</f>
        <v/>
      </c>
      <c r="D6528" s="194" t="inlineStr">
        <is>
          <t>aviso</t>
        </is>
      </c>
    </row>
    <row r="6529">
      <c r="A6529" s="194" t="inlineStr">
        <is>
          <t>personagem.pericia_custom.11.nome</t>
        </is>
      </c>
      <c r="B6529" s="194">
        <f>IF(ISBLANK('FICHA'!$F$423),"",'FICHA'!$F$423&amp;"")</f>
        <v/>
      </c>
      <c r="C6529" s="194">
        <f>"'FICHA'!F423"</f>
        <v/>
      </c>
      <c r="D6529" s="194" t="inlineStr">
        <is>
          <t>entrada</t>
        </is>
      </c>
    </row>
    <row r="6530">
      <c r="A6530" s="194" t="inlineStr">
        <is>
          <t>personagem.pericia_custom.11.treino</t>
        </is>
      </c>
      <c r="B6530" s="194">
        <f>N('FICHA'!$D$423)&amp;""</f>
        <v/>
      </c>
      <c r="C6530" s="194">
        <f>"'FICHA'!D423"</f>
        <v/>
      </c>
      <c r="D6530" s="194" t="inlineStr">
        <is>
          <t>entrada</t>
        </is>
      </c>
    </row>
    <row r="6531">
      <c r="A6531" s="194" t="inlineStr">
        <is>
          <t>personagem.pericia_custom.11.especializacao</t>
        </is>
      </c>
      <c r="B6531" s="194">
        <f>N('FICHA'!$E$423)&amp;""</f>
        <v/>
      </c>
      <c r="C6531" s="194">
        <f>"'FICHA'!E423"</f>
        <v/>
      </c>
      <c r="D6531" s="194" t="inlineStr">
        <is>
          <t>entrada</t>
        </is>
      </c>
    </row>
    <row r="6532">
      <c r="A6532" s="194" t="inlineStr">
        <is>
          <t>personagem.pericia_custom.11.atributo</t>
        </is>
      </c>
      <c r="B6532" s="194">
        <f>IF(ISBLANK('FICHA'!$N$423),"",'FICHA'!$N$423&amp;"")</f>
        <v/>
      </c>
      <c r="C6532" s="194">
        <f>"'FICHA'!N423"</f>
        <v/>
      </c>
      <c r="D6532" s="194" t="inlineStr">
        <is>
          <t>entrada</t>
        </is>
      </c>
    </row>
    <row r="6533">
      <c r="A6533" s="194" t="inlineStr">
        <is>
          <t>personagem.pericia_custom.11.resultado</t>
        </is>
      </c>
      <c r="B6533" s="194">
        <f>IF(ISBLANK('FICHA'!$R$423),"",'FICHA'!$R$423&amp;"")</f>
        <v/>
      </c>
      <c r="C6533" s="194">
        <f>"'FICHA'!R423"</f>
        <v/>
      </c>
      <c r="D6533" s="194" t="inlineStr">
        <is>
          <t>resultado</t>
        </is>
      </c>
    </row>
    <row r="6534">
      <c r="A6534" s="194" t="inlineStr">
        <is>
          <t>personagem.pericia_custom.11.bonus</t>
        </is>
      </c>
      <c r="B6534" s="194">
        <f>IF(ISBLANK('FICHA'!$T$423),"",'FICHA'!$T$423&amp;"")</f>
        <v/>
      </c>
      <c r="C6534" s="194">
        <f>"'FICHA'!T423"</f>
        <v/>
      </c>
      <c r="D6534" s="194" t="inlineStr">
        <is>
          <t>entrada</t>
        </is>
      </c>
    </row>
    <row r="6535">
      <c r="A6535" s="194" t="inlineStr">
        <is>
          <t>aviso.efeito_caixa.pericia_custom.11</t>
        </is>
      </c>
      <c r="B6535" s="194">
        <f>DADOS_CONFIG!$E$64&amp;""</f>
        <v/>
      </c>
      <c r="C6535" s="194" t="inlineStr">
        <is>
          <t>DADOS_CONFIG!E64</t>
        </is>
      </c>
      <c r="D6535" s="194" t="inlineStr">
        <is>
          <t>aviso</t>
        </is>
      </c>
    </row>
    <row r="6536">
      <c r="A6536" s="194" t="inlineStr">
        <is>
          <t>aviso.personagem.pericia_custom.11</t>
        </is>
      </c>
      <c r="B6536" s="194">
        <f>IF('FICHA'!$F$423="","",IF(AND(AND('FICHA'!$F$423&lt;&gt;"",COUNTIF('DADOS_PROGRESSAO'!$AV$2:$AV$11,SUBSTITUTE(SUBSTITUTE(SUBSTITUTE('FICHA'!$F$423,"~","~~"),"*","~*"),"?","~?"))=1,(COUNTIF('FICHA'!$F$413:$F$424,SUBSTITUTE(SUBSTITUTE(SUBSTITUTE('FICHA'!$F$423,"~","~~"),"*","~*"),"?","~?"))+COUNTIF('FICHA'!$Z$413:$Z$423,SUBSTITUTE(SUBSTITUTE(SUBSTITUTE('FICHA'!$F$423,"~","~~"),"*","~*"),"?","~?")))=1),COUNTIF('DADOS_PROGRESSAO'!$AN$2:$AN$6,'FICHA'!$N$423)=1),"","⚠ Custom inválido ou repetido; confira NOME e ATRIBUTO"))</f>
        <v/>
      </c>
      <c r="C6536" s="194">
        <f>"'FICHA'!F423"</f>
        <v/>
      </c>
      <c r="D6536" s="194" t="inlineStr">
        <is>
          <t>aviso</t>
        </is>
      </c>
    </row>
    <row r="6537">
      <c r="A6537" s="194" t="inlineStr">
        <is>
          <t>personagem.pericia_custom.12.nome</t>
        </is>
      </c>
      <c r="B6537" s="194">
        <f>IF(ISBLANK('FICHA'!$F$424),"",'FICHA'!$F$424&amp;"")</f>
        <v/>
      </c>
      <c r="C6537" s="194">
        <f>"'FICHA'!F424"</f>
        <v/>
      </c>
      <c r="D6537" s="194" t="inlineStr">
        <is>
          <t>entrada</t>
        </is>
      </c>
    </row>
    <row r="6538">
      <c r="A6538" s="194" t="inlineStr">
        <is>
          <t>personagem.pericia_custom.12.treino</t>
        </is>
      </c>
      <c r="B6538" s="194">
        <f>N('FICHA'!$D$424)&amp;""</f>
        <v/>
      </c>
      <c r="C6538" s="194">
        <f>"'FICHA'!D424"</f>
        <v/>
      </c>
      <c r="D6538" s="194" t="inlineStr">
        <is>
          <t>entrada</t>
        </is>
      </c>
    </row>
    <row r="6539">
      <c r="A6539" s="194" t="inlineStr">
        <is>
          <t>personagem.pericia_custom.12.especializacao</t>
        </is>
      </c>
      <c r="B6539" s="194">
        <f>N('FICHA'!$E$424)&amp;""</f>
        <v/>
      </c>
      <c r="C6539" s="194">
        <f>"'FICHA'!E424"</f>
        <v/>
      </c>
      <c r="D6539" s="194" t="inlineStr">
        <is>
          <t>entrada</t>
        </is>
      </c>
    </row>
    <row r="6540">
      <c r="A6540" s="194" t="inlineStr">
        <is>
          <t>personagem.pericia_custom.12.atributo</t>
        </is>
      </c>
      <c r="B6540" s="194">
        <f>IF(ISBLANK('FICHA'!$N$424),"",'FICHA'!$N$424&amp;"")</f>
        <v/>
      </c>
      <c r="C6540" s="194">
        <f>"'FICHA'!N424"</f>
        <v/>
      </c>
      <c r="D6540" s="194" t="inlineStr">
        <is>
          <t>entrada</t>
        </is>
      </c>
    </row>
    <row r="6541">
      <c r="A6541" s="194" t="inlineStr">
        <is>
          <t>personagem.pericia_custom.12.resultado</t>
        </is>
      </c>
      <c r="B6541" s="194">
        <f>IF(ISBLANK('FICHA'!$R$424),"",'FICHA'!$R$424&amp;"")</f>
        <v/>
      </c>
      <c r="C6541" s="194">
        <f>"'FICHA'!R424"</f>
        <v/>
      </c>
      <c r="D6541" s="194" t="inlineStr">
        <is>
          <t>resultado</t>
        </is>
      </c>
    </row>
    <row r="6542">
      <c r="A6542" s="194" t="inlineStr">
        <is>
          <t>personagem.pericia_custom.12.bonus</t>
        </is>
      </c>
      <c r="B6542" s="194">
        <f>IF(ISBLANK('FICHA'!$T$424),"",'FICHA'!$T$424&amp;"")</f>
        <v/>
      </c>
      <c r="C6542" s="194">
        <f>"'FICHA'!T424"</f>
        <v/>
      </c>
      <c r="D6542" s="194" t="inlineStr">
        <is>
          <t>entrada</t>
        </is>
      </c>
    </row>
    <row r="6543">
      <c r="A6543" s="194" t="inlineStr">
        <is>
          <t>aviso.efeito_caixa.pericia_custom.12</t>
        </is>
      </c>
      <c r="B6543" s="194">
        <f>DADOS_CONFIG!$E$65&amp;""</f>
        <v/>
      </c>
      <c r="C6543" s="194" t="inlineStr">
        <is>
          <t>DADOS_CONFIG!E65</t>
        </is>
      </c>
      <c r="D6543" s="194" t="inlineStr">
        <is>
          <t>aviso</t>
        </is>
      </c>
    </row>
    <row r="6544">
      <c r="A6544" s="194" t="inlineStr">
        <is>
          <t>aviso.personagem.pericia_custom.12</t>
        </is>
      </c>
      <c r="B6544" s="194">
        <f>IF('FICHA'!$F$424="","",IF(AND(AND('FICHA'!$F$424&lt;&gt;"",COUNTIF('DADOS_PROGRESSAO'!$AV$2:$AV$11,SUBSTITUTE(SUBSTITUTE(SUBSTITUTE('FICHA'!$F$424,"~","~~"),"*","~*"),"?","~?"))=1,(COUNTIF('FICHA'!$F$413:$F$424,SUBSTITUTE(SUBSTITUTE(SUBSTITUTE('FICHA'!$F$424,"~","~~"),"*","~*"),"?","~?"))+COUNTIF('FICHA'!$Z$413:$Z$423,SUBSTITUTE(SUBSTITUTE(SUBSTITUTE('FICHA'!$F$424,"~","~~"),"*","~*"),"?","~?")))=1),COUNTIF('DADOS_PROGRESSAO'!$AN$2:$AN$6,'FICHA'!$N$424)=1),"","⚠ Custom inválido ou repetido; confira NOME e ATRIBUTO"))</f>
        <v/>
      </c>
      <c r="C6544" s="194">
        <f>"'FICHA'!F424"</f>
        <v/>
      </c>
      <c r="D6544" s="194" t="inlineStr">
        <is>
          <t>aviso</t>
        </is>
      </c>
    </row>
    <row r="6545">
      <c r="A6545" s="194" t="inlineStr">
        <is>
          <t>personagem.pericia_custom.13.nome</t>
        </is>
      </c>
      <c r="B6545" s="194">
        <f>IF(ISBLANK('FICHA'!$Z$413),"",'FICHA'!$Z$413&amp;"")</f>
        <v/>
      </c>
      <c r="C6545" s="194">
        <f>"'FICHA'!Z413"</f>
        <v/>
      </c>
      <c r="D6545" s="194" t="inlineStr">
        <is>
          <t>entrada</t>
        </is>
      </c>
    </row>
    <row r="6546">
      <c r="A6546" s="194" t="inlineStr">
        <is>
          <t>personagem.pericia_custom.13.treino</t>
        </is>
      </c>
      <c r="B6546" s="194">
        <f>N('FICHA'!$X$413)&amp;""</f>
        <v/>
      </c>
      <c r="C6546" s="194">
        <f>"'FICHA'!X413"</f>
        <v/>
      </c>
      <c r="D6546" s="194" t="inlineStr">
        <is>
          <t>entrada</t>
        </is>
      </c>
    </row>
    <row r="6547">
      <c r="A6547" s="194" t="inlineStr">
        <is>
          <t>personagem.pericia_custom.13.especializacao</t>
        </is>
      </c>
      <c r="B6547" s="194">
        <f>N('FICHA'!$Y$413)&amp;""</f>
        <v/>
      </c>
      <c r="C6547" s="194">
        <f>"'FICHA'!Y413"</f>
        <v/>
      </c>
      <c r="D6547" s="194" t="inlineStr">
        <is>
          <t>entrada</t>
        </is>
      </c>
    </row>
    <row r="6548">
      <c r="A6548" s="194" t="inlineStr">
        <is>
          <t>personagem.pericia_custom.13.atributo</t>
        </is>
      </c>
      <c r="B6548" s="194">
        <f>IF(ISBLANK('FICHA'!$AH$413),"",'FICHA'!$AH$413&amp;"")</f>
        <v/>
      </c>
      <c r="C6548" s="194">
        <f>"'FICHA'!AH413"</f>
        <v/>
      </c>
      <c r="D6548" s="194" t="inlineStr">
        <is>
          <t>entrada</t>
        </is>
      </c>
    </row>
    <row r="6549">
      <c r="A6549" s="194" t="inlineStr">
        <is>
          <t>personagem.pericia_custom.13.resultado</t>
        </is>
      </c>
      <c r="B6549" s="194">
        <f>IF(ISBLANK('FICHA'!$AL$413),"",'FICHA'!$AL$413&amp;"")</f>
        <v/>
      </c>
      <c r="C6549" s="194">
        <f>"'FICHA'!AL413"</f>
        <v/>
      </c>
      <c r="D6549" s="194" t="inlineStr">
        <is>
          <t>resultado</t>
        </is>
      </c>
    </row>
    <row r="6550">
      <c r="A6550" s="194" t="inlineStr">
        <is>
          <t>personagem.pericia_custom.13.bonus</t>
        </is>
      </c>
      <c r="B6550" s="194">
        <f>IF(ISBLANK('FICHA'!$AN$413),"",'FICHA'!$AN$413&amp;"")</f>
        <v/>
      </c>
      <c r="C6550" s="194">
        <f>"'FICHA'!AN413"</f>
        <v/>
      </c>
      <c r="D6550" s="194" t="inlineStr">
        <is>
          <t>entrada</t>
        </is>
      </c>
    </row>
    <row r="6551">
      <c r="A6551" s="194" t="inlineStr">
        <is>
          <t>aviso.efeito_caixa.pericia_custom.13</t>
        </is>
      </c>
      <c r="B6551" s="194">
        <f>DADOS_CONFIG!$E$66&amp;""</f>
        <v/>
      </c>
      <c r="C6551" s="194" t="inlineStr">
        <is>
          <t>DADOS_CONFIG!E66</t>
        </is>
      </c>
      <c r="D6551" s="194" t="inlineStr">
        <is>
          <t>aviso</t>
        </is>
      </c>
    </row>
    <row r="6552">
      <c r="A6552" s="194" t="inlineStr">
        <is>
          <t>aviso.personagem.pericia_custom.13</t>
        </is>
      </c>
      <c r="B6552" s="194">
        <f>IF('FICHA'!$Z$413="","",IF(AND(AND('FICHA'!$Z$413&lt;&gt;"",COUNTIF('DADOS_PROGRESSAO'!$AV$2:$AV$11,SUBSTITUTE(SUBSTITUTE(SUBSTITUTE('FICHA'!$Z$413,"~","~~"),"*","~*"),"?","~?"))=1,(COUNTIF('FICHA'!$F$413:$F$424,SUBSTITUTE(SUBSTITUTE(SUBSTITUTE('FICHA'!$Z$413,"~","~~"),"*","~*"),"?","~?"))+COUNTIF('FICHA'!$Z$413:$Z$423,SUBSTITUTE(SUBSTITUTE(SUBSTITUTE('FICHA'!$Z$413,"~","~~"),"*","~*"),"?","~?")))=1),COUNTIF('DADOS_PROGRESSAO'!$AN$2:$AN$6,'FICHA'!$AH$413)=1),"","⚠ Custom inválido ou repetido; confira NOME e ATRIBUTO"))</f>
        <v/>
      </c>
      <c r="C6552" s="194">
        <f>"'FICHA'!Z413"</f>
        <v/>
      </c>
      <c r="D6552" s="194" t="inlineStr">
        <is>
          <t>aviso</t>
        </is>
      </c>
    </row>
    <row r="6553">
      <c r="A6553" s="194" t="inlineStr">
        <is>
          <t>personagem.pericia_custom.14.nome</t>
        </is>
      </c>
      <c r="B6553" s="194">
        <f>IF(ISBLANK('FICHA'!$Z$414),"",'FICHA'!$Z$414&amp;"")</f>
        <v/>
      </c>
      <c r="C6553" s="194">
        <f>"'FICHA'!Z414"</f>
        <v/>
      </c>
      <c r="D6553" s="194" t="inlineStr">
        <is>
          <t>entrada</t>
        </is>
      </c>
    </row>
    <row r="6554">
      <c r="A6554" s="194" t="inlineStr">
        <is>
          <t>personagem.pericia_custom.14.treino</t>
        </is>
      </c>
      <c r="B6554" s="194">
        <f>N('FICHA'!$X$414)&amp;""</f>
        <v/>
      </c>
      <c r="C6554" s="194">
        <f>"'FICHA'!X414"</f>
        <v/>
      </c>
      <c r="D6554" s="194" t="inlineStr">
        <is>
          <t>entrada</t>
        </is>
      </c>
    </row>
    <row r="6555">
      <c r="A6555" s="194" t="inlineStr">
        <is>
          <t>personagem.pericia_custom.14.especializacao</t>
        </is>
      </c>
      <c r="B6555" s="194">
        <f>N('FICHA'!$Y$414)&amp;""</f>
        <v/>
      </c>
      <c r="C6555" s="194">
        <f>"'FICHA'!Y414"</f>
        <v/>
      </c>
      <c r="D6555" s="194" t="inlineStr">
        <is>
          <t>entrada</t>
        </is>
      </c>
    </row>
    <row r="6556">
      <c r="A6556" s="194" t="inlineStr">
        <is>
          <t>personagem.pericia_custom.14.atributo</t>
        </is>
      </c>
      <c r="B6556" s="194">
        <f>IF(ISBLANK('FICHA'!$AH$414),"",'FICHA'!$AH$414&amp;"")</f>
        <v/>
      </c>
      <c r="C6556" s="194">
        <f>"'FICHA'!AH414"</f>
        <v/>
      </c>
      <c r="D6556" s="194" t="inlineStr">
        <is>
          <t>entrada</t>
        </is>
      </c>
    </row>
    <row r="6557">
      <c r="A6557" s="194" t="inlineStr">
        <is>
          <t>personagem.pericia_custom.14.resultado</t>
        </is>
      </c>
      <c r="B6557" s="194">
        <f>IF(ISBLANK('FICHA'!$AL$414),"",'FICHA'!$AL$414&amp;"")</f>
        <v/>
      </c>
      <c r="C6557" s="194">
        <f>"'FICHA'!AL414"</f>
        <v/>
      </c>
      <c r="D6557" s="194" t="inlineStr">
        <is>
          <t>resultado</t>
        </is>
      </c>
    </row>
    <row r="6558">
      <c r="A6558" s="194" t="inlineStr">
        <is>
          <t>personagem.pericia_custom.14.bonus</t>
        </is>
      </c>
      <c r="B6558" s="194">
        <f>IF(ISBLANK('FICHA'!$AN$414),"",'FICHA'!$AN$414&amp;"")</f>
        <v/>
      </c>
      <c r="C6558" s="194">
        <f>"'FICHA'!AN414"</f>
        <v/>
      </c>
      <c r="D6558" s="194" t="inlineStr">
        <is>
          <t>entrada</t>
        </is>
      </c>
    </row>
    <row r="6559">
      <c r="A6559" s="194" t="inlineStr">
        <is>
          <t>aviso.efeito_caixa.pericia_custom.14</t>
        </is>
      </c>
      <c r="B6559" s="194">
        <f>DADOS_CONFIG!$E$67&amp;""</f>
        <v/>
      </c>
      <c r="C6559" s="194" t="inlineStr">
        <is>
          <t>DADOS_CONFIG!E67</t>
        </is>
      </c>
      <c r="D6559" s="194" t="inlineStr">
        <is>
          <t>aviso</t>
        </is>
      </c>
    </row>
    <row r="6560">
      <c r="A6560" s="194" t="inlineStr">
        <is>
          <t>aviso.personagem.pericia_custom.14</t>
        </is>
      </c>
      <c r="B6560" s="194">
        <f>IF('FICHA'!$Z$414="","",IF(AND(AND('FICHA'!$Z$414&lt;&gt;"",COUNTIF('DADOS_PROGRESSAO'!$AV$2:$AV$11,SUBSTITUTE(SUBSTITUTE(SUBSTITUTE('FICHA'!$Z$414,"~","~~"),"*","~*"),"?","~?"))=1,(COUNTIF('FICHA'!$F$413:$F$424,SUBSTITUTE(SUBSTITUTE(SUBSTITUTE('FICHA'!$Z$414,"~","~~"),"*","~*"),"?","~?"))+COUNTIF('FICHA'!$Z$413:$Z$423,SUBSTITUTE(SUBSTITUTE(SUBSTITUTE('FICHA'!$Z$414,"~","~~"),"*","~*"),"?","~?")))=1),COUNTIF('DADOS_PROGRESSAO'!$AN$2:$AN$6,'FICHA'!$AH$414)=1),"","⚠ Custom inválido ou repetido; confira NOME e ATRIBUTO"))</f>
        <v/>
      </c>
      <c r="C6560" s="194">
        <f>"'FICHA'!Z414"</f>
        <v/>
      </c>
      <c r="D6560" s="194" t="inlineStr">
        <is>
          <t>aviso</t>
        </is>
      </c>
    </row>
    <row r="6561">
      <c r="A6561" s="194" t="inlineStr">
        <is>
          <t>personagem.pericia_custom.15.nome</t>
        </is>
      </c>
      <c r="B6561" s="194">
        <f>IF(ISBLANK('FICHA'!$Z$415),"",'FICHA'!$Z$415&amp;"")</f>
        <v/>
      </c>
      <c r="C6561" s="194">
        <f>"'FICHA'!Z415"</f>
        <v/>
      </c>
      <c r="D6561" s="194" t="inlineStr">
        <is>
          <t>entrada</t>
        </is>
      </c>
    </row>
    <row r="6562">
      <c r="A6562" s="194" t="inlineStr">
        <is>
          <t>personagem.pericia_custom.15.treino</t>
        </is>
      </c>
      <c r="B6562" s="194">
        <f>N('FICHA'!$X$415)&amp;""</f>
        <v/>
      </c>
      <c r="C6562" s="194">
        <f>"'FICHA'!X415"</f>
        <v/>
      </c>
      <c r="D6562" s="194" t="inlineStr">
        <is>
          <t>entrada</t>
        </is>
      </c>
    </row>
    <row r="6563">
      <c r="A6563" s="194" t="inlineStr">
        <is>
          <t>personagem.pericia_custom.15.especializacao</t>
        </is>
      </c>
      <c r="B6563" s="194">
        <f>N('FICHA'!$Y$415)&amp;""</f>
        <v/>
      </c>
      <c r="C6563" s="194">
        <f>"'FICHA'!Y415"</f>
        <v/>
      </c>
      <c r="D6563" s="194" t="inlineStr">
        <is>
          <t>entrada</t>
        </is>
      </c>
    </row>
    <row r="6564">
      <c r="A6564" s="194" t="inlineStr">
        <is>
          <t>personagem.pericia_custom.15.atributo</t>
        </is>
      </c>
      <c r="B6564" s="194">
        <f>IF(ISBLANK('FICHA'!$AH$415),"",'FICHA'!$AH$415&amp;"")</f>
        <v/>
      </c>
      <c r="C6564" s="194">
        <f>"'FICHA'!AH415"</f>
        <v/>
      </c>
      <c r="D6564" s="194" t="inlineStr">
        <is>
          <t>entrada</t>
        </is>
      </c>
    </row>
    <row r="6565">
      <c r="A6565" s="194" t="inlineStr">
        <is>
          <t>personagem.pericia_custom.15.resultado</t>
        </is>
      </c>
      <c r="B6565" s="194">
        <f>IF(ISBLANK('FICHA'!$AL$415),"",'FICHA'!$AL$415&amp;"")</f>
        <v/>
      </c>
      <c r="C6565" s="194">
        <f>"'FICHA'!AL415"</f>
        <v/>
      </c>
      <c r="D6565" s="194" t="inlineStr">
        <is>
          <t>resultado</t>
        </is>
      </c>
    </row>
    <row r="6566">
      <c r="A6566" s="194" t="inlineStr">
        <is>
          <t>personagem.pericia_custom.15.bonus</t>
        </is>
      </c>
      <c r="B6566" s="194">
        <f>IF(ISBLANK('FICHA'!$AN$415),"",'FICHA'!$AN$415&amp;"")</f>
        <v/>
      </c>
      <c r="C6566" s="194">
        <f>"'FICHA'!AN415"</f>
        <v/>
      </c>
      <c r="D6566" s="194" t="inlineStr">
        <is>
          <t>entrada</t>
        </is>
      </c>
    </row>
    <row r="6567">
      <c r="A6567" s="194" t="inlineStr">
        <is>
          <t>aviso.efeito_caixa.pericia_custom.15</t>
        </is>
      </c>
      <c r="B6567" s="194">
        <f>DADOS_CONFIG!$E$68&amp;""</f>
        <v/>
      </c>
      <c r="C6567" s="194" t="inlineStr">
        <is>
          <t>DADOS_CONFIG!E68</t>
        </is>
      </c>
      <c r="D6567" s="194" t="inlineStr">
        <is>
          <t>aviso</t>
        </is>
      </c>
    </row>
    <row r="6568">
      <c r="A6568" s="194" t="inlineStr">
        <is>
          <t>aviso.personagem.pericia_custom.15</t>
        </is>
      </c>
      <c r="B6568" s="194">
        <f>IF('FICHA'!$Z$415="","",IF(AND(AND('FICHA'!$Z$415&lt;&gt;"",COUNTIF('DADOS_PROGRESSAO'!$AV$2:$AV$11,SUBSTITUTE(SUBSTITUTE(SUBSTITUTE('FICHA'!$Z$415,"~","~~"),"*","~*"),"?","~?"))=1,(COUNTIF('FICHA'!$F$413:$F$424,SUBSTITUTE(SUBSTITUTE(SUBSTITUTE('FICHA'!$Z$415,"~","~~"),"*","~*"),"?","~?"))+COUNTIF('FICHA'!$Z$413:$Z$423,SUBSTITUTE(SUBSTITUTE(SUBSTITUTE('FICHA'!$Z$415,"~","~~"),"*","~*"),"?","~?")))=1),COUNTIF('DADOS_PROGRESSAO'!$AN$2:$AN$6,'FICHA'!$AH$415)=1),"","⚠ Custom inválido ou repetido; confira NOME e ATRIBUTO"))</f>
        <v/>
      </c>
      <c r="C6568" s="194">
        <f>"'FICHA'!Z415"</f>
        <v/>
      </c>
      <c r="D6568" s="194" t="inlineStr">
        <is>
          <t>aviso</t>
        </is>
      </c>
    </row>
    <row r="6569">
      <c r="A6569" s="194" t="inlineStr">
        <is>
          <t>personagem.pericia_custom.16.nome</t>
        </is>
      </c>
      <c r="B6569" s="194">
        <f>IF(ISBLANK('FICHA'!$Z$416),"",'FICHA'!$Z$416&amp;"")</f>
        <v/>
      </c>
      <c r="C6569" s="194">
        <f>"'FICHA'!Z416"</f>
        <v/>
      </c>
      <c r="D6569" s="194" t="inlineStr">
        <is>
          <t>entrada</t>
        </is>
      </c>
    </row>
    <row r="6570">
      <c r="A6570" s="194" t="inlineStr">
        <is>
          <t>personagem.pericia_custom.16.treino</t>
        </is>
      </c>
      <c r="B6570" s="194">
        <f>N('FICHA'!$X$416)&amp;""</f>
        <v/>
      </c>
      <c r="C6570" s="194">
        <f>"'FICHA'!X416"</f>
        <v/>
      </c>
      <c r="D6570" s="194" t="inlineStr">
        <is>
          <t>entrada</t>
        </is>
      </c>
    </row>
    <row r="6571">
      <c r="A6571" s="194" t="inlineStr">
        <is>
          <t>personagem.pericia_custom.16.especializacao</t>
        </is>
      </c>
      <c r="B6571" s="194">
        <f>N('FICHA'!$Y$416)&amp;""</f>
        <v/>
      </c>
      <c r="C6571" s="194">
        <f>"'FICHA'!Y416"</f>
        <v/>
      </c>
      <c r="D6571" s="194" t="inlineStr">
        <is>
          <t>entrada</t>
        </is>
      </c>
    </row>
    <row r="6572">
      <c r="A6572" s="194" t="inlineStr">
        <is>
          <t>personagem.pericia_custom.16.atributo</t>
        </is>
      </c>
      <c r="B6572" s="194">
        <f>IF(ISBLANK('FICHA'!$AH$416),"",'FICHA'!$AH$416&amp;"")</f>
        <v/>
      </c>
      <c r="C6572" s="194">
        <f>"'FICHA'!AH416"</f>
        <v/>
      </c>
      <c r="D6572" s="194" t="inlineStr">
        <is>
          <t>entrada</t>
        </is>
      </c>
    </row>
    <row r="6573">
      <c r="A6573" s="194" t="inlineStr">
        <is>
          <t>personagem.pericia_custom.16.resultado</t>
        </is>
      </c>
      <c r="B6573" s="194">
        <f>IF(ISBLANK('FICHA'!$AL$416),"",'FICHA'!$AL$416&amp;"")</f>
        <v/>
      </c>
      <c r="C6573" s="194">
        <f>"'FICHA'!AL416"</f>
        <v/>
      </c>
      <c r="D6573" s="194" t="inlineStr">
        <is>
          <t>resultado</t>
        </is>
      </c>
    </row>
    <row r="6574">
      <c r="A6574" s="194" t="inlineStr">
        <is>
          <t>personagem.pericia_custom.16.bonus</t>
        </is>
      </c>
      <c r="B6574" s="194">
        <f>IF(ISBLANK('FICHA'!$AN$416),"",'FICHA'!$AN$416&amp;"")</f>
        <v/>
      </c>
      <c r="C6574" s="194">
        <f>"'FICHA'!AN416"</f>
        <v/>
      </c>
      <c r="D6574" s="194" t="inlineStr">
        <is>
          <t>entrada</t>
        </is>
      </c>
    </row>
    <row r="6575">
      <c r="A6575" s="194" t="inlineStr">
        <is>
          <t>aviso.efeito_caixa.pericia_custom.16</t>
        </is>
      </c>
      <c r="B6575" s="194">
        <f>DADOS_CONFIG!$E$69&amp;""</f>
        <v/>
      </c>
      <c r="C6575" s="194" t="inlineStr">
        <is>
          <t>DADOS_CONFIG!E69</t>
        </is>
      </c>
      <c r="D6575" s="194" t="inlineStr">
        <is>
          <t>aviso</t>
        </is>
      </c>
    </row>
    <row r="6576">
      <c r="A6576" s="194" t="inlineStr">
        <is>
          <t>aviso.personagem.pericia_custom.16</t>
        </is>
      </c>
      <c r="B6576" s="194">
        <f>IF('FICHA'!$Z$416="","",IF(AND(AND('FICHA'!$Z$416&lt;&gt;"",COUNTIF('DADOS_PROGRESSAO'!$AV$2:$AV$11,SUBSTITUTE(SUBSTITUTE(SUBSTITUTE('FICHA'!$Z$416,"~","~~"),"*","~*"),"?","~?"))=1,(COUNTIF('FICHA'!$F$413:$F$424,SUBSTITUTE(SUBSTITUTE(SUBSTITUTE('FICHA'!$Z$416,"~","~~"),"*","~*"),"?","~?"))+COUNTIF('FICHA'!$Z$413:$Z$423,SUBSTITUTE(SUBSTITUTE(SUBSTITUTE('FICHA'!$Z$416,"~","~~"),"*","~*"),"?","~?")))=1),COUNTIF('DADOS_PROGRESSAO'!$AN$2:$AN$6,'FICHA'!$AH$416)=1),"","⚠ Custom inválido ou repetido; confira NOME e ATRIBUTO"))</f>
        <v/>
      </c>
      <c r="C6576" s="194">
        <f>"'FICHA'!Z416"</f>
        <v/>
      </c>
      <c r="D6576" s="194" t="inlineStr">
        <is>
          <t>aviso</t>
        </is>
      </c>
    </row>
    <row r="6577">
      <c r="A6577" s="194" t="inlineStr">
        <is>
          <t>personagem.pericia_custom.17.nome</t>
        </is>
      </c>
      <c r="B6577" s="194">
        <f>IF(ISBLANK('FICHA'!$Z$417),"",'FICHA'!$Z$417&amp;"")</f>
        <v/>
      </c>
      <c r="C6577" s="194">
        <f>"'FICHA'!Z417"</f>
        <v/>
      </c>
      <c r="D6577" s="194" t="inlineStr">
        <is>
          <t>entrada</t>
        </is>
      </c>
    </row>
    <row r="6578">
      <c r="A6578" s="194" t="inlineStr">
        <is>
          <t>personagem.pericia_custom.17.treino</t>
        </is>
      </c>
      <c r="B6578" s="194">
        <f>N('FICHA'!$X$417)&amp;""</f>
        <v/>
      </c>
      <c r="C6578" s="194">
        <f>"'FICHA'!X417"</f>
        <v/>
      </c>
      <c r="D6578" s="194" t="inlineStr">
        <is>
          <t>entrada</t>
        </is>
      </c>
    </row>
    <row r="6579">
      <c r="A6579" s="194" t="inlineStr">
        <is>
          <t>personagem.pericia_custom.17.especializacao</t>
        </is>
      </c>
      <c r="B6579" s="194">
        <f>N('FICHA'!$Y$417)&amp;""</f>
        <v/>
      </c>
      <c r="C6579" s="194">
        <f>"'FICHA'!Y417"</f>
        <v/>
      </c>
      <c r="D6579" s="194" t="inlineStr">
        <is>
          <t>entrada</t>
        </is>
      </c>
    </row>
    <row r="6580">
      <c r="A6580" s="194" t="inlineStr">
        <is>
          <t>personagem.pericia_custom.17.atributo</t>
        </is>
      </c>
      <c r="B6580" s="194">
        <f>IF(ISBLANK('FICHA'!$AH$417),"",'FICHA'!$AH$417&amp;"")</f>
        <v/>
      </c>
      <c r="C6580" s="194">
        <f>"'FICHA'!AH417"</f>
        <v/>
      </c>
      <c r="D6580" s="194" t="inlineStr">
        <is>
          <t>entrada</t>
        </is>
      </c>
    </row>
    <row r="6581">
      <c r="A6581" s="194" t="inlineStr">
        <is>
          <t>personagem.pericia_custom.17.resultado</t>
        </is>
      </c>
      <c r="B6581" s="194">
        <f>IF(ISBLANK('FICHA'!$AL$417),"",'FICHA'!$AL$417&amp;"")</f>
        <v/>
      </c>
      <c r="C6581" s="194">
        <f>"'FICHA'!AL417"</f>
        <v/>
      </c>
      <c r="D6581" s="194" t="inlineStr">
        <is>
          <t>resultado</t>
        </is>
      </c>
    </row>
    <row r="6582">
      <c r="A6582" s="194" t="inlineStr">
        <is>
          <t>personagem.pericia_custom.17.bonus</t>
        </is>
      </c>
      <c r="B6582" s="194">
        <f>IF(ISBLANK('FICHA'!$AN$417),"",'FICHA'!$AN$417&amp;"")</f>
        <v/>
      </c>
      <c r="C6582" s="194">
        <f>"'FICHA'!AN417"</f>
        <v/>
      </c>
      <c r="D6582" s="194" t="inlineStr">
        <is>
          <t>entrada</t>
        </is>
      </c>
    </row>
    <row r="6583">
      <c r="A6583" s="194" t="inlineStr">
        <is>
          <t>aviso.efeito_caixa.pericia_custom.17</t>
        </is>
      </c>
      <c r="B6583" s="194">
        <f>DADOS_CONFIG!$E$70&amp;""</f>
        <v/>
      </c>
      <c r="C6583" s="194" t="inlineStr">
        <is>
          <t>DADOS_CONFIG!E70</t>
        </is>
      </c>
      <c r="D6583" s="194" t="inlineStr">
        <is>
          <t>aviso</t>
        </is>
      </c>
    </row>
    <row r="6584">
      <c r="A6584" s="194" t="inlineStr">
        <is>
          <t>aviso.personagem.pericia_custom.17</t>
        </is>
      </c>
      <c r="B6584" s="194">
        <f>IF('FICHA'!$Z$417="","",IF(AND(AND('FICHA'!$Z$417&lt;&gt;"",COUNTIF('DADOS_PROGRESSAO'!$AV$2:$AV$11,SUBSTITUTE(SUBSTITUTE(SUBSTITUTE('FICHA'!$Z$417,"~","~~"),"*","~*"),"?","~?"))=1,(COUNTIF('FICHA'!$F$413:$F$424,SUBSTITUTE(SUBSTITUTE(SUBSTITUTE('FICHA'!$Z$417,"~","~~"),"*","~*"),"?","~?"))+COUNTIF('FICHA'!$Z$413:$Z$423,SUBSTITUTE(SUBSTITUTE(SUBSTITUTE('FICHA'!$Z$417,"~","~~"),"*","~*"),"?","~?")))=1),COUNTIF('DADOS_PROGRESSAO'!$AN$2:$AN$6,'FICHA'!$AH$417)=1),"","⚠ Custom inválido ou repetido; confira NOME e ATRIBUTO"))</f>
        <v/>
      </c>
      <c r="C6584" s="194">
        <f>"'FICHA'!Z417"</f>
        <v/>
      </c>
      <c r="D6584" s="194" t="inlineStr">
        <is>
          <t>aviso</t>
        </is>
      </c>
    </row>
    <row r="6585">
      <c r="A6585" s="194" t="inlineStr">
        <is>
          <t>personagem.pericia_custom.18.nome</t>
        </is>
      </c>
      <c r="B6585" s="194">
        <f>IF(ISBLANK('FICHA'!$Z$418),"",'FICHA'!$Z$418&amp;"")</f>
        <v/>
      </c>
      <c r="C6585" s="194">
        <f>"'FICHA'!Z418"</f>
        <v/>
      </c>
      <c r="D6585" s="194" t="inlineStr">
        <is>
          <t>entrada</t>
        </is>
      </c>
    </row>
    <row r="6586">
      <c r="A6586" s="194" t="inlineStr">
        <is>
          <t>personagem.pericia_custom.18.treino</t>
        </is>
      </c>
      <c r="B6586" s="194">
        <f>N('FICHA'!$X$418)&amp;""</f>
        <v/>
      </c>
      <c r="C6586" s="194">
        <f>"'FICHA'!X418"</f>
        <v/>
      </c>
      <c r="D6586" s="194" t="inlineStr">
        <is>
          <t>entrada</t>
        </is>
      </c>
    </row>
    <row r="6587">
      <c r="A6587" s="194" t="inlineStr">
        <is>
          <t>personagem.pericia_custom.18.especializacao</t>
        </is>
      </c>
      <c r="B6587" s="194">
        <f>N('FICHA'!$Y$418)&amp;""</f>
        <v/>
      </c>
      <c r="C6587" s="194">
        <f>"'FICHA'!Y418"</f>
        <v/>
      </c>
      <c r="D6587" s="194" t="inlineStr">
        <is>
          <t>entrada</t>
        </is>
      </c>
    </row>
    <row r="6588">
      <c r="A6588" s="194" t="inlineStr">
        <is>
          <t>personagem.pericia_custom.18.atributo</t>
        </is>
      </c>
      <c r="B6588" s="194">
        <f>IF(ISBLANK('FICHA'!$AH$418),"",'FICHA'!$AH$418&amp;"")</f>
        <v/>
      </c>
      <c r="C6588" s="194">
        <f>"'FICHA'!AH418"</f>
        <v/>
      </c>
      <c r="D6588" s="194" t="inlineStr">
        <is>
          <t>entrada</t>
        </is>
      </c>
    </row>
    <row r="6589">
      <c r="A6589" s="194" t="inlineStr">
        <is>
          <t>personagem.pericia_custom.18.resultado</t>
        </is>
      </c>
      <c r="B6589" s="194">
        <f>IF(ISBLANK('FICHA'!$AL$418),"",'FICHA'!$AL$418&amp;"")</f>
        <v/>
      </c>
      <c r="C6589" s="194">
        <f>"'FICHA'!AL418"</f>
        <v/>
      </c>
      <c r="D6589" s="194" t="inlineStr">
        <is>
          <t>resultado</t>
        </is>
      </c>
    </row>
    <row r="6590">
      <c r="A6590" s="194" t="inlineStr">
        <is>
          <t>personagem.pericia_custom.18.bonus</t>
        </is>
      </c>
      <c r="B6590" s="194">
        <f>IF(ISBLANK('FICHA'!$AN$418),"",'FICHA'!$AN$418&amp;"")</f>
        <v/>
      </c>
      <c r="C6590" s="194">
        <f>"'FICHA'!AN418"</f>
        <v/>
      </c>
      <c r="D6590" s="194" t="inlineStr">
        <is>
          <t>entrada</t>
        </is>
      </c>
    </row>
    <row r="6591">
      <c r="A6591" s="194" t="inlineStr">
        <is>
          <t>aviso.efeito_caixa.pericia_custom.18</t>
        </is>
      </c>
      <c r="B6591" s="194">
        <f>DADOS_CONFIG!$E$71&amp;""</f>
        <v/>
      </c>
      <c r="C6591" s="194" t="inlineStr">
        <is>
          <t>DADOS_CONFIG!E71</t>
        </is>
      </c>
      <c r="D6591" s="194" t="inlineStr">
        <is>
          <t>aviso</t>
        </is>
      </c>
    </row>
    <row r="6592">
      <c r="A6592" s="194" t="inlineStr">
        <is>
          <t>aviso.personagem.pericia_custom.18</t>
        </is>
      </c>
      <c r="B6592" s="194">
        <f>IF('FICHA'!$Z$418="","",IF(AND(AND('FICHA'!$Z$418&lt;&gt;"",COUNTIF('DADOS_PROGRESSAO'!$AV$2:$AV$11,SUBSTITUTE(SUBSTITUTE(SUBSTITUTE('FICHA'!$Z$418,"~","~~"),"*","~*"),"?","~?"))=1,(COUNTIF('FICHA'!$F$413:$F$424,SUBSTITUTE(SUBSTITUTE(SUBSTITUTE('FICHA'!$Z$418,"~","~~"),"*","~*"),"?","~?"))+COUNTIF('FICHA'!$Z$413:$Z$423,SUBSTITUTE(SUBSTITUTE(SUBSTITUTE('FICHA'!$Z$418,"~","~~"),"*","~*"),"?","~?")))=1),COUNTIF('DADOS_PROGRESSAO'!$AN$2:$AN$6,'FICHA'!$AH$418)=1),"","⚠ Custom inválido ou repetido; confira NOME e ATRIBUTO"))</f>
        <v/>
      </c>
      <c r="C6592" s="194">
        <f>"'FICHA'!Z418"</f>
        <v/>
      </c>
      <c r="D6592" s="194" t="inlineStr">
        <is>
          <t>aviso</t>
        </is>
      </c>
    </row>
    <row r="6593">
      <c r="A6593" s="194" t="inlineStr">
        <is>
          <t>personagem.pericia_custom.19.nome</t>
        </is>
      </c>
      <c r="B6593" s="194">
        <f>IF(ISBLANK('FICHA'!$Z$419),"",'FICHA'!$Z$419&amp;"")</f>
        <v/>
      </c>
      <c r="C6593" s="194">
        <f>"'FICHA'!Z419"</f>
        <v/>
      </c>
      <c r="D6593" s="194" t="inlineStr">
        <is>
          <t>entrada</t>
        </is>
      </c>
    </row>
    <row r="6594">
      <c r="A6594" s="194" t="inlineStr">
        <is>
          <t>personagem.pericia_custom.19.treino</t>
        </is>
      </c>
      <c r="B6594" s="194">
        <f>N('FICHA'!$X$419)&amp;""</f>
        <v/>
      </c>
      <c r="C6594" s="194">
        <f>"'FICHA'!X419"</f>
        <v/>
      </c>
      <c r="D6594" s="194" t="inlineStr">
        <is>
          <t>entrada</t>
        </is>
      </c>
    </row>
    <row r="6595">
      <c r="A6595" s="194" t="inlineStr">
        <is>
          <t>personagem.pericia_custom.19.especializacao</t>
        </is>
      </c>
      <c r="B6595" s="194">
        <f>N('FICHA'!$Y$419)&amp;""</f>
        <v/>
      </c>
      <c r="C6595" s="194">
        <f>"'FICHA'!Y419"</f>
        <v/>
      </c>
      <c r="D6595" s="194" t="inlineStr">
        <is>
          <t>entrada</t>
        </is>
      </c>
    </row>
    <row r="6596">
      <c r="A6596" s="194" t="inlineStr">
        <is>
          <t>personagem.pericia_custom.19.atributo</t>
        </is>
      </c>
      <c r="B6596" s="194">
        <f>IF(ISBLANK('FICHA'!$AH$419),"",'FICHA'!$AH$419&amp;"")</f>
        <v/>
      </c>
      <c r="C6596" s="194">
        <f>"'FICHA'!AH419"</f>
        <v/>
      </c>
      <c r="D6596" s="194" t="inlineStr">
        <is>
          <t>entrada</t>
        </is>
      </c>
    </row>
    <row r="6597">
      <c r="A6597" s="194" t="inlineStr">
        <is>
          <t>personagem.pericia_custom.19.resultado</t>
        </is>
      </c>
      <c r="B6597" s="194">
        <f>IF(ISBLANK('FICHA'!$AL$419),"",'FICHA'!$AL$419&amp;"")</f>
        <v/>
      </c>
      <c r="C6597" s="194">
        <f>"'FICHA'!AL419"</f>
        <v/>
      </c>
      <c r="D6597" s="194" t="inlineStr">
        <is>
          <t>resultado</t>
        </is>
      </c>
    </row>
    <row r="6598">
      <c r="A6598" s="194" t="inlineStr">
        <is>
          <t>personagem.pericia_custom.19.bonus</t>
        </is>
      </c>
      <c r="B6598" s="194">
        <f>IF(ISBLANK('FICHA'!$AN$419),"",'FICHA'!$AN$419&amp;"")</f>
        <v/>
      </c>
      <c r="C6598" s="194">
        <f>"'FICHA'!AN419"</f>
        <v/>
      </c>
      <c r="D6598" s="194" t="inlineStr">
        <is>
          <t>entrada</t>
        </is>
      </c>
    </row>
    <row r="6599">
      <c r="A6599" s="194" t="inlineStr">
        <is>
          <t>aviso.efeito_caixa.pericia_custom.19</t>
        </is>
      </c>
      <c r="B6599" s="194">
        <f>DADOS_CONFIG!$E$72&amp;""</f>
        <v/>
      </c>
      <c r="C6599" s="194" t="inlineStr">
        <is>
          <t>DADOS_CONFIG!E72</t>
        </is>
      </c>
      <c r="D6599" s="194" t="inlineStr">
        <is>
          <t>aviso</t>
        </is>
      </c>
    </row>
    <row r="6600">
      <c r="A6600" s="194" t="inlineStr">
        <is>
          <t>aviso.personagem.pericia_custom.19</t>
        </is>
      </c>
      <c r="B6600" s="194">
        <f>IF('FICHA'!$Z$419="","",IF(AND(AND('FICHA'!$Z$419&lt;&gt;"",COUNTIF('DADOS_PROGRESSAO'!$AV$2:$AV$11,SUBSTITUTE(SUBSTITUTE(SUBSTITUTE('FICHA'!$Z$419,"~","~~"),"*","~*"),"?","~?"))=1,(COUNTIF('FICHA'!$F$413:$F$424,SUBSTITUTE(SUBSTITUTE(SUBSTITUTE('FICHA'!$Z$419,"~","~~"),"*","~*"),"?","~?"))+COUNTIF('FICHA'!$Z$413:$Z$423,SUBSTITUTE(SUBSTITUTE(SUBSTITUTE('FICHA'!$Z$419,"~","~~"),"*","~*"),"?","~?")))=1),COUNTIF('DADOS_PROGRESSAO'!$AN$2:$AN$6,'FICHA'!$AH$419)=1),"","⚠ Custom inválido ou repetido; confira NOME e ATRIBUTO"))</f>
        <v/>
      </c>
      <c r="C6600" s="194">
        <f>"'FICHA'!Z419"</f>
        <v/>
      </c>
      <c r="D6600" s="194" t="inlineStr">
        <is>
          <t>aviso</t>
        </is>
      </c>
    </row>
    <row r="6601">
      <c r="A6601" s="194" t="inlineStr">
        <is>
          <t>personagem.pericia_custom.20.nome</t>
        </is>
      </c>
      <c r="B6601" s="194">
        <f>IF(ISBLANK('FICHA'!$Z$420),"",'FICHA'!$Z$420&amp;"")</f>
        <v/>
      </c>
      <c r="C6601" s="194">
        <f>"'FICHA'!Z420"</f>
        <v/>
      </c>
      <c r="D6601" s="194" t="inlineStr">
        <is>
          <t>entrada</t>
        </is>
      </c>
    </row>
    <row r="6602">
      <c r="A6602" s="194" t="inlineStr">
        <is>
          <t>personagem.pericia_custom.20.treino</t>
        </is>
      </c>
      <c r="B6602" s="194">
        <f>N('FICHA'!$X$420)&amp;""</f>
        <v/>
      </c>
      <c r="C6602" s="194">
        <f>"'FICHA'!X420"</f>
        <v/>
      </c>
      <c r="D6602" s="194" t="inlineStr">
        <is>
          <t>entrada</t>
        </is>
      </c>
    </row>
    <row r="6603">
      <c r="A6603" s="194" t="inlineStr">
        <is>
          <t>personagem.pericia_custom.20.especializacao</t>
        </is>
      </c>
      <c r="B6603" s="194">
        <f>N('FICHA'!$Y$420)&amp;""</f>
        <v/>
      </c>
      <c r="C6603" s="194">
        <f>"'FICHA'!Y420"</f>
        <v/>
      </c>
      <c r="D6603" s="194" t="inlineStr">
        <is>
          <t>entrada</t>
        </is>
      </c>
    </row>
    <row r="6604">
      <c r="A6604" s="194" t="inlineStr">
        <is>
          <t>personagem.pericia_custom.20.atributo</t>
        </is>
      </c>
      <c r="B6604" s="194">
        <f>IF(ISBLANK('FICHA'!$AH$420),"",'FICHA'!$AH$420&amp;"")</f>
        <v/>
      </c>
      <c r="C6604" s="194">
        <f>"'FICHA'!AH420"</f>
        <v/>
      </c>
      <c r="D6604" s="194" t="inlineStr">
        <is>
          <t>entrada</t>
        </is>
      </c>
    </row>
    <row r="6605">
      <c r="A6605" s="194" t="inlineStr">
        <is>
          <t>personagem.pericia_custom.20.resultado</t>
        </is>
      </c>
      <c r="B6605" s="194">
        <f>IF(ISBLANK('FICHA'!$AL$420),"",'FICHA'!$AL$420&amp;"")</f>
        <v/>
      </c>
      <c r="C6605" s="194">
        <f>"'FICHA'!AL420"</f>
        <v/>
      </c>
      <c r="D6605" s="194" t="inlineStr">
        <is>
          <t>resultado</t>
        </is>
      </c>
    </row>
    <row r="6606">
      <c r="A6606" s="194" t="inlineStr">
        <is>
          <t>personagem.pericia_custom.20.bonus</t>
        </is>
      </c>
      <c r="B6606" s="194">
        <f>IF(ISBLANK('FICHA'!$AN$420),"",'FICHA'!$AN$420&amp;"")</f>
        <v/>
      </c>
      <c r="C6606" s="194">
        <f>"'FICHA'!AN420"</f>
        <v/>
      </c>
      <c r="D6606" s="194" t="inlineStr">
        <is>
          <t>entrada</t>
        </is>
      </c>
    </row>
    <row r="6607">
      <c r="A6607" s="194" t="inlineStr">
        <is>
          <t>aviso.efeito_caixa.pericia_custom.20</t>
        </is>
      </c>
      <c r="B6607" s="194">
        <f>DADOS_CONFIG!$E$73&amp;""</f>
        <v/>
      </c>
      <c r="C6607" s="194" t="inlineStr">
        <is>
          <t>DADOS_CONFIG!E73</t>
        </is>
      </c>
      <c r="D6607" s="194" t="inlineStr">
        <is>
          <t>aviso</t>
        </is>
      </c>
    </row>
    <row r="6608">
      <c r="A6608" s="194" t="inlineStr">
        <is>
          <t>aviso.personagem.pericia_custom.20</t>
        </is>
      </c>
      <c r="B6608" s="194">
        <f>IF('FICHA'!$Z$420="","",IF(AND(AND('FICHA'!$Z$420&lt;&gt;"",COUNTIF('DADOS_PROGRESSAO'!$AV$2:$AV$11,SUBSTITUTE(SUBSTITUTE(SUBSTITUTE('FICHA'!$Z$420,"~","~~"),"*","~*"),"?","~?"))=1,(COUNTIF('FICHA'!$F$413:$F$424,SUBSTITUTE(SUBSTITUTE(SUBSTITUTE('FICHA'!$Z$420,"~","~~"),"*","~*"),"?","~?"))+COUNTIF('FICHA'!$Z$413:$Z$423,SUBSTITUTE(SUBSTITUTE(SUBSTITUTE('FICHA'!$Z$420,"~","~~"),"*","~*"),"?","~?")))=1),COUNTIF('DADOS_PROGRESSAO'!$AN$2:$AN$6,'FICHA'!$AH$420)=1),"","⚠ Custom inválido ou repetido; confira NOME e ATRIBUTO"))</f>
        <v/>
      </c>
      <c r="C6608" s="194">
        <f>"'FICHA'!Z420"</f>
        <v/>
      </c>
      <c r="D6608" s="194" t="inlineStr">
        <is>
          <t>aviso</t>
        </is>
      </c>
    </row>
    <row r="6609">
      <c r="A6609" s="194" t="inlineStr">
        <is>
          <t>personagem.pericia_custom.21.nome</t>
        </is>
      </c>
      <c r="B6609" s="194">
        <f>IF(ISBLANK('FICHA'!$Z$421),"",'FICHA'!$Z$421&amp;"")</f>
        <v/>
      </c>
      <c r="C6609" s="194">
        <f>"'FICHA'!Z421"</f>
        <v/>
      </c>
      <c r="D6609" s="194" t="inlineStr">
        <is>
          <t>entrada</t>
        </is>
      </c>
    </row>
    <row r="6610">
      <c r="A6610" s="194" t="inlineStr">
        <is>
          <t>personagem.pericia_custom.21.treino</t>
        </is>
      </c>
      <c r="B6610" s="194">
        <f>N('FICHA'!$X$421)&amp;""</f>
        <v/>
      </c>
      <c r="C6610" s="194">
        <f>"'FICHA'!X421"</f>
        <v/>
      </c>
      <c r="D6610" s="194" t="inlineStr">
        <is>
          <t>entrada</t>
        </is>
      </c>
    </row>
    <row r="6611">
      <c r="A6611" s="194" t="inlineStr">
        <is>
          <t>personagem.pericia_custom.21.especializacao</t>
        </is>
      </c>
      <c r="B6611" s="194">
        <f>N('FICHA'!$Y$421)&amp;""</f>
        <v/>
      </c>
      <c r="C6611" s="194">
        <f>"'FICHA'!Y421"</f>
        <v/>
      </c>
      <c r="D6611" s="194" t="inlineStr">
        <is>
          <t>entrada</t>
        </is>
      </c>
    </row>
    <row r="6612">
      <c r="A6612" s="194" t="inlineStr">
        <is>
          <t>personagem.pericia_custom.21.atributo</t>
        </is>
      </c>
      <c r="B6612" s="194">
        <f>IF(ISBLANK('FICHA'!$AH$421),"",'FICHA'!$AH$421&amp;"")</f>
        <v/>
      </c>
      <c r="C6612" s="194">
        <f>"'FICHA'!AH421"</f>
        <v/>
      </c>
      <c r="D6612" s="194" t="inlineStr">
        <is>
          <t>entrada</t>
        </is>
      </c>
    </row>
    <row r="6613">
      <c r="A6613" s="194" t="inlineStr">
        <is>
          <t>personagem.pericia_custom.21.resultado</t>
        </is>
      </c>
      <c r="B6613" s="194">
        <f>IF(ISBLANK('FICHA'!$AL$421),"",'FICHA'!$AL$421&amp;"")</f>
        <v/>
      </c>
      <c r="C6613" s="194">
        <f>"'FICHA'!AL421"</f>
        <v/>
      </c>
      <c r="D6613" s="194" t="inlineStr">
        <is>
          <t>resultado</t>
        </is>
      </c>
    </row>
    <row r="6614">
      <c r="A6614" s="194" t="inlineStr">
        <is>
          <t>personagem.pericia_custom.21.bonus</t>
        </is>
      </c>
      <c r="B6614" s="194">
        <f>IF(ISBLANK('FICHA'!$AN$421),"",'FICHA'!$AN$421&amp;"")</f>
        <v/>
      </c>
      <c r="C6614" s="194">
        <f>"'FICHA'!AN421"</f>
        <v/>
      </c>
      <c r="D6614" s="194" t="inlineStr">
        <is>
          <t>entrada</t>
        </is>
      </c>
    </row>
    <row r="6615">
      <c r="A6615" s="194" t="inlineStr">
        <is>
          <t>aviso.efeito_caixa.pericia_custom.21</t>
        </is>
      </c>
      <c r="B6615" s="194">
        <f>DADOS_CONFIG!$E$74&amp;""</f>
        <v/>
      </c>
      <c r="C6615" s="194" t="inlineStr">
        <is>
          <t>DADOS_CONFIG!E74</t>
        </is>
      </c>
      <c r="D6615" s="194" t="inlineStr">
        <is>
          <t>aviso</t>
        </is>
      </c>
    </row>
    <row r="6616">
      <c r="A6616" s="194" t="inlineStr">
        <is>
          <t>aviso.personagem.pericia_custom.21</t>
        </is>
      </c>
      <c r="B6616" s="194">
        <f>IF('FICHA'!$Z$421="","",IF(AND(AND('FICHA'!$Z$421&lt;&gt;"",COUNTIF('DADOS_PROGRESSAO'!$AV$2:$AV$11,SUBSTITUTE(SUBSTITUTE(SUBSTITUTE('FICHA'!$Z$421,"~","~~"),"*","~*"),"?","~?"))=1,(COUNTIF('FICHA'!$F$413:$F$424,SUBSTITUTE(SUBSTITUTE(SUBSTITUTE('FICHA'!$Z$421,"~","~~"),"*","~*"),"?","~?"))+COUNTIF('FICHA'!$Z$413:$Z$423,SUBSTITUTE(SUBSTITUTE(SUBSTITUTE('FICHA'!$Z$421,"~","~~"),"*","~*"),"?","~?")))=1),COUNTIF('DADOS_PROGRESSAO'!$AN$2:$AN$6,'FICHA'!$AH$421)=1),"","⚠ Custom inválido ou repetido; confira NOME e ATRIBUTO"))</f>
        <v/>
      </c>
      <c r="C6616" s="194">
        <f>"'FICHA'!Z421"</f>
        <v/>
      </c>
      <c r="D6616" s="194" t="inlineStr">
        <is>
          <t>aviso</t>
        </is>
      </c>
    </row>
    <row r="6617">
      <c r="A6617" s="194" t="inlineStr">
        <is>
          <t>personagem.pericia_custom.22.nome</t>
        </is>
      </c>
      <c r="B6617" s="194">
        <f>IF(ISBLANK('FICHA'!$Z$422),"",'FICHA'!$Z$422&amp;"")</f>
        <v/>
      </c>
      <c r="C6617" s="194">
        <f>"'FICHA'!Z422"</f>
        <v/>
      </c>
      <c r="D6617" s="194" t="inlineStr">
        <is>
          <t>entrada</t>
        </is>
      </c>
    </row>
    <row r="6618">
      <c r="A6618" s="194" t="inlineStr">
        <is>
          <t>personagem.pericia_custom.22.treino</t>
        </is>
      </c>
      <c r="B6618" s="194">
        <f>N('FICHA'!$X$422)&amp;""</f>
        <v/>
      </c>
      <c r="C6618" s="194">
        <f>"'FICHA'!X422"</f>
        <v/>
      </c>
      <c r="D6618" s="194" t="inlineStr">
        <is>
          <t>entrada</t>
        </is>
      </c>
    </row>
    <row r="6619">
      <c r="A6619" s="194" t="inlineStr">
        <is>
          <t>personagem.pericia_custom.22.especializacao</t>
        </is>
      </c>
      <c r="B6619" s="194">
        <f>N('FICHA'!$Y$422)&amp;""</f>
        <v/>
      </c>
      <c r="C6619" s="194">
        <f>"'FICHA'!Y422"</f>
        <v/>
      </c>
      <c r="D6619" s="194" t="inlineStr">
        <is>
          <t>entrada</t>
        </is>
      </c>
    </row>
    <row r="6620">
      <c r="A6620" s="194" t="inlineStr">
        <is>
          <t>personagem.pericia_custom.22.atributo</t>
        </is>
      </c>
      <c r="B6620" s="194">
        <f>IF(ISBLANK('FICHA'!$AH$422),"",'FICHA'!$AH$422&amp;"")</f>
        <v/>
      </c>
      <c r="C6620" s="194">
        <f>"'FICHA'!AH422"</f>
        <v/>
      </c>
      <c r="D6620" s="194" t="inlineStr">
        <is>
          <t>entrada</t>
        </is>
      </c>
    </row>
    <row r="6621">
      <c r="A6621" s="194" t="inlineStr">
        <is>
          <t>personagem.pericia_custom.22.resultado</t>
        </is>
      </c>
      <c r="B6621" s="194">
        <f>IF(ISBLANK('FICHA'!$AL$422),"",'FICHA'!$AL$422&amp;"")</f>
        <v/>
      </c>
      <c r="C6621" s="194">
        <f>"'FICHA'!AL422"</f>
        <v/>
      </c>
      <c r="D6621" s="194" t="inlineStr">
        <is>
          <t>resultado</t>
        </is>
      </c>
    </row>
    <row r="6622">
      <c r="A6622" s="194" t="inlineStr">
        <is>
          <t>personagem.pericia_custom.22.bonus</t>
        </is>
      </c>
      <c r="B6622" s="194">
        <f>IF(ISBLANK('FICHA'!$AN$422),"",'FICHA'!$AN$422&amp;"")</f>
        <v/>
      </c>
      <c r="C6622" s="194">
        <f>"'FICHA'!AN422"</f>
        <v/>
      </c>
      <c r="D6622" s="194" t="inlineStr">
        <is>
          <t>entrada</t>
        </is>
      </c>
    </row>
    <row r="6623">
      <c r="A6623" s="194" t="inlineStr">
        <is>
          <t>aviso.efeito_caixa.pericia_custom.22</t>
        </is>
      </c>
      <c r="B6623" s="194">
        <f>DADOS_CONFIG!$E$75&amp;""</f>
        <v/>
      </c>
      <c r="C6623" s="194" t="inlineStr">
        <is>
          <t>DADOS_CONFIG!E75</t>
        </is>
      </c>
      <c r="D6623" s="194" t="inlineStr">
        <is>
          <t>aviso</t>
        </is>
      </c>
    </row>
    <row r="6624">
      <c r="A6624" s="194" t="inlineStr">
        <is>
          <t>aviso.personagem.pericia_custom.22</t>
        </is>
      </c>
      <c r="B6624" s="194">
        <f>IF('FICHA'!$Z$422="","",IF(AND(AND('FICHA'!$Z$422&lt;&gt;"",COUNTIF('DADOS_PROGRESSAO'!$AV$2:$AV$11,SUBSTITUTE(SUBSTITUTE(SUBSTITUTE('FICHA'!$Z$422,"~","~~"),"*","~*"),"?","~?"))=1,(COUNTIF('FICHA'!$F$413:$F$424,SUBSTITUTE(SUBSTITUTE(SUBSTITUTE('FICHA'!$Z$422,"~","~~"),"*","~*"),"?","~?"))+COUNTIF('FICHA'!$Z$413:$Z$423,SUBSTITUTE(SUBSTITUTE(SUBSTITUTE('FICHA'!$Z$422,"~","~~"),"*","~*"),"?","~?")))=1),COUNTIF('DADOS_PROGRESSAO'!$AN$2:$AN$6,'FICHA'!$AH$422)=1),"","⚠ Custom inválido ou repetido; confira NOME e ATRIBUTO"))</f>
        <v/>
      </c>
      <c r="C6624" s="194">
        <f>"'FICHA'!Z422"</f>
        <v/>
      </c>
      <c r="D6624" s="194" t="inlineStr">
        <is>
          <t>aviso</t>
        </is>
      </c>
    </row>
    <row r="6625">
      <c r="A6625" s="194" t="inlineStr">
        <is>
          <t>personagem.pericia_custom.23.nome</t>
        </is>
      </c>
      <c r="B6625" s="194">
        <f>IF(ISBLANK('FICHA'!$Z$423),"",'FICHA'!$Z$423&amp;"")</f>
        <v/>
      </c>
      <c r="C6625" s="194">
        <f>"'FICHA'!Z423"</f>
        <v/>
      </c>
      <c r="D6625" s="194" t="inlineStr">
        <is>
          <t>entrada</t>
        </is>
      </c>
    </row>
    <row r="6626">
      <c r="A6626" s="194" t="inlineStr">
        <is>
          <t>personagem.pericia_custom.23.treino</t>
        </is>
      </c>
      <c r="B6626" s="194">
        <f>N('FICHA'!$X$423)&amp;""</f>
        <v/>
      </c>
      <c r="C6626" s="194">
        <f>"'FICHA'!X423"</f>
        <v/>
      </c>
      <c r="D6626" s="194" t="inlineStr">
        <is>
          <t>entrada</t>
        </is>
      </c>
    </row>
    <row r="6627">
      <c r="A6627" s="194" t="inlineStr">
        <is>
          <t>personagem.pericia_custom.23.especializacao</t>
        </is>
      </c>
      <c r="B6627" s="194">
        <f>N('FICHA'!$Y$423)&amp;""</f>
        <v/>
      </c>
      <c r="C6627" s="194">
        <f>"'FICHA'!Y423"</f>
        <v/>
      </c>
      <c r="D6627" s="194" t="inlineStr">
        <is>
          <t>entrada</t>
        </is>
      </c>
    </row>
    <row r="6628">
      <c r="A6628" s="194" t="inlineStr">
        <is>
          <t>personagem.pericia_custom.23.atributo</t>
        </is>
      </c>
      <c r="B6628" s="194">
        <f>IF(ISBLANK('FICHA'!$AH$423),"",'FICHA'!$AH$423&amp;"")</f>
        <v/>
      </c>
      <c r="C6628" s="194">
        <f>"'FICHA'!AH423"</f>
        <v/>
      </c>
      <c r="D6628" s="194" t="inlineStr">
        <is>
          <t>entrada</t>
        </is>
      </c>
    </row>
    <row r="6629">
      <c r="A6629" s="194" t="inlineStr">
        <is>
          <t>personagem.pericia_custom.23.resultado</t>
        </is>
      </c>
      <c r="B6629" s="194">
        <f>IF(ISBLANK('FICHA'!$AL$423),"",'FICHA'!$AL$423&amp;"")</f>
        <v/>
      </c>
      <c r="C6629" s="194">
        <f>"'FICHA'!AL423"</f>
        <v/>
      </c>
      <c r="D6629" s="194" t="inlineStr">
        <is>
          <t>resultado</t>
        </is>
      </c>
    </row>
    <row r="6630">
      <c r="A6630" s="194" t="inlineStr">
        <is>
          <t>personagem.pericia_custom.23.bonus</t>
        </is>
      </c>
      <c r="B6630" s="194">
        <f>IF(ISBLANK('FICHA'!$AN$423),"",'FICHA'!$AN$423&amp;"")</f>
        <v/>
      </c>
      <c r="C6630" s="194">
        <f>"'FICHA'!AN423"</f>
        <v/>
      </c>
      <c r="D6630" s="194" t="inlineStr">
        <is>
          <t>entrada</t>
        </is>
      </c>
    </row>
    <row r="6631">
      <c r="A6631" s="194" t="inlineStr">
        <is>
          <t>aviso.efeito_caixa.pericia_custom.23</t>
        </is>
      </c>
      <c r="B6631" s="194">
        <f>DADOS_CONFIG!$E$76&amp;""</f>
        <v/>
      </c>
      <c r="C6631" s="194" t="inlineStr">
        <is>
          <t>DADOS_CONFIG!E76</t>
        </is>
      </c>
      <c r="D6631" s="194" t="inlineStr">
        <is>
          <t>aviso</t>
        </is>
      </c>
    </row>
    <row r="6632">
      <c r="A6632" s="194" t="inlineStr">
        <is>
          <t>aviso.personagem.pericia_custom.23</t>
        </is>
      </c>
      <c r="B6632" s="194">
        <f>IF('FICHA'!$Z$423="","",IF(AND(AND('FICHA'!$Z$423&lt;&gt;"",COUNTIF('DADOS_PROGRESSAO'!$AV$2:$AV$11,SUBSTITUTE(SUBSTITUTE(SUBSTITUTE('FICHA'!$Z$423,"~","~~"),"*","~*"),"?","~?"))=1,(COUNTIF('FICHA'!$F$413:$F$424,SUBSTITUTE(SUBSTITUTE(SUBSTITUTE('FICHA'!$Z$423,"~","~~"),"*","~*"),"?","~?"))+COUNTIF('FICHA'!$Z$413:$Z$423,SUBSTITUTE(SUBSTITUTE(SUBSTITUTE('FICHA'!$Z$423,"~","~~"),"*","~*"),"?","~?")))=1),COUNTIF('DADOS_PROGRESSAO'!$AN$2:$AN$6,'FICHA'!$AH$423)=1),"","⚠ Custom inválido ou repetido; confira NOME e ATRIBUTO"))</f>
        <v/>
      </c>
      <c r="C6632" s="194">
        <f>"'FICHA'!Z423"</f>
        <v/>
      </c>
      <c r="D6632" s="194" t="inlineStr">
        <is>
          <t>aviso</t>
        </is>
      </c>
    </row>
    <row r="6633">
      <c r="A6633" s="194" t="inlineStr">
        <is>
          <t>personagem.oficio_custom.1.nome</t>
        </is>
      </c>
      <c r="B6633" s="194">
        <f>IF(ISBLANK('FICHA'!$F$429),"",'FICHA'!$F$429&amp;"")</f>
        <v/>
      </c>
      <c r="C6633" s="194">
        <f>"'FICHA'!F429"</f>
        <v/>
      </c>
      <c r="D6633" s="194" t="inlineStr">
        <is>
          <t>entrada</t>
        </is>
      </c>
    </row>
    <row r="6634">
      <c r="A6634" s="194" t="inlineStr">
        <is>
          <t>personagem.oficio_custom.1.treino</t>
        </is>
      </c>
      <c r="B6634" s="194">
        <f>N('FICHA'!$D$429)&amp;""</f>
        <v/>
      </c>
      <c r="C6634" s="194">
        <f>"'FICHA'!D429"</f>
        <v/>
      </c>
      <c r="D6634" s="194" t="inlineStr">
        <is>
          <t>entrada</t>
        </is>
      </c>
    </row>
    <row r="6635">
      <c r="A6635" s="194" t="inlineStr">
        <is>
          <t>personagem.oficio_custom.1.especializacao</t>
        </is>
      </c>
      <c r="B6635" s="194">
        <f>N('FICHA'!$E$429)&amp;""</f>
        <v/>
      </c>
      <c r="C6635" s="194">
        <f>"'FICHA'!E429"</f>
        <v/>
      </c>
      <c r="D6635" s="194" t="inlineStr">
        <is>
          <t>entrada</t>
        </is>
      </c>
    </row>
    <row r="6636">
      <c r="A6636" s="194" t="inlineStr">
        <is>
          <t>personagem.oficio_custom.1.atributo</t>
        </is>
      </c>
      <c r="B6636" s="194">
        <f>IF(ISBLANK('FICHA'!$N$429),"",'FICHA'!$N$429&amp;"")</f>
        <v/>
      </c>
      <c r="C6636" s="194">
        <f>"'FICHA'!N429"</f>
        <v/>
      </c>
      <c r="D6636" s="194" t="inlineStr">
        <is>
          <t>entrada</t>
        </is>
      </c>
    </row>
    <row r="6637">
      <c r="A6637" s="194" t="inlineStr">
        <is>
          <t>personagem.oficio_custom.1.resultado</t>
        </is>
      </c>
      <c r="B6637" s="194">
        <f>IF(ISBLANK('FICHA'!$R$429),"",'FICHA'!$R$429&amp;"")</f>
        <v/>
      </c>
      <c r="C6637" s="194">
        <f>"'FICHA'!R429"</f>
        <v/>
      </c>
      <c r="D6637" s="194" t="inlineStr">
        <is>
          <t>resultado</t>
        </is>
      </c>
    </row>
    <row r="6638">
      <c r="A6638" s="194" t="inlineStr">
        <is>
          <t>personagem.oficio_custom.1.bonus</t>
        </is>
      </c>
      <c r="B6638" s="194">
        <f>IF(ISBLANK('FICHA'!$T$429),"",'FICHA'!$T$429&amp;"")</f>
        <v/>
      </c>
      <c r="C6638" s="194">
        <f>"'FICHA'!T429"</f>
        <v/>
      </c>
      <c r="D6638" s="194" t="inlineStr">
        <is>
          <t>entrada</t>
        </is>
      </c>
    </row>
    <row r="6639">
      <c r="A6639" s="194" t="inlineStr">
        <is>
          <t>aviso.efeito_caixa.oficio_custom.1</t>
        </is>
      </c>
      <c r="B6639" s="194">
        <f>DADOS_CONFIG!$E$77&amp;""</f>
        <v/>
      </c>
      <c r="C6639" s="194" t="inlineStr">
        <is>
          <t>DADOS_CONFIG!E77</t>
        </is>
      </c>
      <c r="D6639" s="194" t="inlineStr">
        <is>
          <t>aviso</t>
        </is>
      </c>
    </row>
    <row r="6640">
      <c r="A6640" s="194" t="inlineStr">
        <is>
          <t>aviso.personagem.oficio_custom.1</t>
        </is>
      </c>
      <c r="B6640" s="194">
        <f>IF('FICHA'!$F$429="","",IF(AND(AND('FICHA'!$F$429&lt;&gt;"",COUNTIF('DADOS_PROGRESSAO'!$AW$2:$AW$11,SUBSTITUTE(SUBSTITUTE(SUBSTITUTE('FICHA'!$F$429,"~","~~"),"*","~*"),"?","~?"))=1,(COUNTIF('FICHA'!$F$429:$F$434,SUBSTITUTE(SUBSTITUTE(SUBSTITUTE('FICHA'!$F$429,"~","~~"),"*","~*"),"?","~?"))+COUNTIF('FICHA'!$Z$429:$Z$433,SUBSTITUTE(SUBSTITUTE(SUBSTITUTE('FICHA'!$F$429,"~","~~"),"*","~*"),"?","~?")))=1),COUNTIF('DADOS_PROGRESSAO'!$AN$2:$AN$6,'FICHA'!$N$429)=1),"","⚠ Custom inválido ou repetido; confira NOME e ATRIBUTO"))</f>
        <v/>
      </c>
      <c r="C6640" s="194">
        <f>"'FICHA'!F429"</f>
        <v/>
      </c>
      <c r="D6640" s="194" t="inlineStr">
        <is>
          <t>aviso</t>
        </is>
      </c>
    </row>
    <row r="6641">
      <c r="A6641" s="194" t="inlineStr">
        <is>
          <t>personagem.oficio_custom.2.nome</t>
        </is>
      </c>
      <c r="B6641" s="194">
        <f>IF(ISBLANK('FICHA'!$F$430),"",'FICHA'!$F$430&amp;"")</f>
        <v/>
      </c>
      <c r="C6641" s="194">
        <f>"'FICHA'!F430"</f>
        <v/>
      </c>
      <c r="D6641" s="194" t="inlineStr">
        <is>
          <t>entrada</t>
        </is>
      </c>
    </row>
    <row r="6642">
      <c r="A6642" s="194" t="inlineStr">
        <is>
          <t>personagem.oficio_custom.2.treino</t>
        </is>
      </c>
      <c r="B6642" s="194">
        <f>N('FICHA'!$D$430)&amp;""</f>
        <v/>
      </c>
      <c r="C6642" s="194">
        <f>"'FICHA'!D430"</f>
        <v/>
      </c>
      <c r="D6642" s="194" t="inlineStr">
        <is>
          <t>entrada</t>
        </is>
      </c>
    </row>
    <row r="6643">
      <c r="A6643" s="194" t="inlineStr">
        <is>
          <t>personagem.oficio_custom.2.especializacao</t>
        </is>
      </c>
      <c r="B6643" s="194">
        <f>N('FICHA'!$E$430)&amp;""</f>
        <v/>
      </c>
      <c r="C6643" s="194">
        <f>"'FICHA'!E430"</f>
        <v/>
      </c>
      <c r="D6643" s="194" t="inlineStr">
        <is>
          <t>entrada</t>
        </is>
      </c>
    </row>
    <row r="6644">
      <c r="A6644" s="194" t="inlineStr">
        <is>
          <t>personagem.oficio_custom.2.atributo</t>
        </is>
      </c>
      <c r="B6644" s="194">
        <f>IF(ISBLANK('FICHA'!$N$430),"",'FICHA'!$N$430&amp;"")</f>
        <v/>
      </c>
      <c r="C6644" s="194">
        <f>"'FICHA'!N430"</f>
        <v/>
      </c>
      <c r="D6644" s="194" t="inlineStr">
        <is>
          <t>entrada</t>
        </is>
      </c>
    </row>
    <row r="6645">
      <c r="A6645" s="194" t="inlineStr">
        <is>
          <t>personagem.oficio_custom.2.resultado</t>
        </is>
      </c>
      <c r="B6645" s="194">
        <f>IF(ISBLANK('FICHA'!$R$430),"",'FICHA'!$R$430&amp;"")</f>
        <v/>
      </c>
      <c r="C6645" s="194">
        <f>"'FICHA'!R430"</f>
        <v/>
      </c>
      <c r="D6645" s="194" t="inlineStr">
        <is>
          <t>resultado</t>
        </is>
      </c>
    </row>
    <row r="6646">
      <c r="A6646" s="194" t="inlineStr">
        <is>
          <t>personagem.oficio_custom.2.bonus</t>
        </is>
      </c>
      <c r="B6646" s="194">
        <f>IF(ISBLANK('FICHA'!$T$430),"",'FICHA'!$T$430&amp;"")</f>
        <v/>
      </c>
      <c r="C6646" s="194">
        <f>"'FICHA'!T430"</f>
        <v/>
      </c>
      <c r="D6646" s="194" t="inlineStr">
        <is>
          <t>entrada</t>
        </is>
      </c>
    </row>
    <row r="6647">
      <c r="A6647" s="194" t="inlineStr">
        <is>
          <t>aviso.efeito_caixa.oficio_custom.2</t>
        </is>
      </c>
      <c r="B6647" s="194">
        <f>DADOS_CONFIG!$E$78&amp;""</f>
        <v/>
      </c>
      <c r="C6647" s="194" t="inlineStr">
        <is>
          <t>DADOS_CONFIG!E78</t>
        </is>
      </c>
      <c r="D6647" s="194" t="inlineStr">
        <is>
          <t>aviso</t>
        </is>
      </c>
    </row>
    <row r="6648">
      <c r="A6648" s="194" t="inlineStr">
        <is>
          <t>aviso.personagem.oficio_custom.2</t>
        </is>
      </c>
      <c r="B6648" s="194">
        <f>IF('FICHA'!$F$430="","",IF(AND(AND('FICHA'!$F$430&lt;&gt;"",COUNTIF('DADOS_PROGRESSAO'!$AW$2:$AW$11,SUBSTITUTE(SUBSTITUTE(SUBSTITUTE('FICHA'!$F$430,"~","~~"),"*","~*"),"?","~?"))=1,(COUNTIF('FICHA'!$F$429:$F$434,SUBSTITUTE(SUBSTITUTE(SUBSTITUTE('FICHA'!$F$430,"~","~~"),"*","~*"),"?","~?"))+COUNTIF('FICHA'!$Z$429:$Z$433,SUBSTITUTE(SUBSTITUTE(SUBSTITUTE('FICHA'!$F$430,"~","~~"),"*","~*"),"?","~?")))=1),COUNTIF('DADOS_PROGRESSAO'!$AN$2:$AN$6,'FICHA'!$N$430)=1),"","⚠ Custom inválido ou repetido; confira NOME e ATRIBUTO"))</f>
        <v/>
      </c>
      <c r="C6648" s="194">
        <f>"'FICHA'!F430"</f>
        <v/>
      </c>
      <c r="D6648" s="194" t="inlineStr">
        <is>
          <t>aviso</t>
        </is>
      </c>
    </row>
    <row r="6649">
      <c r="A6649" s="194" t="inlineStr">
        <is>
          <t>personagem.oficio_custom.3.nome</t>
        </is>
      </c>
      <c r="B6649" s="194">
        <f>IF(ISBLANK('FICHA'!$F$431),"",'FICHA'!$F$431&amp;"")</f>
        <v/>
      </c>
      <c r="C6649" s="194">
        <f>"'FICHA'!F431"</f>
        <v/>
      </c>
      <c r="D6649" s="194" t="inlineStr">
        <is>
          <t>entrada</t>
        </is>
      </c>
    </row>
    <row r="6650">
      <c r="A6650" s="194" t="inlineStr">
        <is>
          <t>personagem.oficio_custom.3.treino</t>
        </is>
      </c>
      <c r="B6650" s="194">
        <f>N('FICHA'!$D$431)&amp;""</f>
        <v/>
      </c>
      <c r="C6650" s="194">
        <f>"'FICHA'!D431"</f>
        <v/>
      </c>
      <c r="D6650" s="194" t="inlineStr">
        <is>
          <t>entrada</t>
        </is>
      </c>
    </row>
    <row r="6651">
      <c r="A6651" s="194" t="inlineStr">
        <is>
          <t>personagem.oficio_custom.3.especializacao</t>
        </is>
      </c>
      <c r="B6651" s="194">
        <f>N('FICHA'!$E$431)&amp;""</f>
        <v/>
      </c>
      <c r="C6651" s="194">
        <f>"'FICHA'!E431"</f>
        <v/>
      </c>
      <c r="D6651" s="194" t="inlineStr">
        <is>
          <t>entrada</t>
        </is>
      </c>
    </row>
    <row r="6652">
      <c r="A6652" s="194" t="inlineStr">
        <is>
          <t>personagem.oficio_custom.3.atributo</t>
        </is>
      </c>
      <c r="B6652" s="194">
        <f>IF(ISBLANK('FICHA'!$N$431),"",'FICHA'!$N$431&amp;"")</f>
        <v/>
      </c>
      <c r="C6652" s="194">
        <f>"'FICHA'!N431"</f>
        <v/>
      </c>
      <c r="D6652" s="194" t="inlineStr">
        <is>
          <t>entrada</t>
        </is>
      </c>
    </row>
    <row r="6653">
      <c r="A6653" s="194" t="inlineStr">
        <is>
          <t>personagem.oficio_custom.3.resultado</t>
        </is>
      </c>
      <c r="B6653" s="194">
        <f>IF(ISBLANK('FICHA'!$R$431),"",'FICHA'!$R$431&amp;"")</f>
        <v/>
      </c>
      <c r="C6653" s="194">
        <f>"'FICHA'!R431"</f>
        <v/>
      </c>
      <c r="D6653" s="194" t="inlineStr">
        <is>
          <t>resultado</t>
        </is>
      </c>
    </row>
    <row r="6654">
      <c r="A6654" s="194" t="inlineStr">
        <is>
          <t>personagem.oficio_custom.3.bonus</t>
        </is>
      </c>
      <c r="B6654" s="194">
        <f>IF(ISBLANK('FICHA'!$T$431),"",'FICHA'!$T$431&amp;"")</f>
        <v/>
      </c>
      <c r="C6654" s="194">
        <f>"'FICHA'!T431"</f>
        <v/>
      </c>
      <c r="D6654" s="194" t="inlineStr">
        <is>
          <t>entrada</t>
        </is>
      </c>
    </row>
    <row r="6655">
      <c r="A6655" s="194" t="inlineStr">
        <is>
          <t>aviso.efeito_caixa.oficio_custom.3</t>
        </is>
      </c>
      <c r="B6655" s="194">
        <f>DADOS_CONFIG!$E$79&amp;""</f>
        <v/>
      </c>
      <c r="C6655" s="194" t="inlineStr">
        <is>
          <t>DADOS_CONFIG!E79</t>
        </is>
      </c>
      <c r="D6655" s="194" t="inlineStr">
        <is>
          <t>aviso</t>
        </is>
      </c>
    </row>
    <row r="6656">
      <c r="A6656" s="194" t="inlineStr">
        <is>
          <t>aviso.personagem.oficio_custom.3</t>
        </is>
      </c>
      <c r="B6656" s="194">
        <f>IF('FICHA'!$F$431="","",IF(AND(AND('FICHA'!$F$431&lt;&gt;"",COUNTIF('DADOS_PROGRESSAO'!$AW$2:$AW$11,SUBSTITUTE(SUBSTITUTE(SUBSTITUTE('FICHA'!$F$431,"~","~~"),"*","~*"),"?","~?"))=1,(COUNTIF('FICHA'!$F$429:$F$434,SUBSTITUTE(SUBSTITUTE(SUBSTITUTE('FICHA'!$F$431,"~","~~"),"*","~*"),"?","~?"))+COUNTIF('FICHA'!$Z$429:$Z$433,SUBSTITUTE(SUBSTITUTE(SUBSTITUTE('FICHA'!$F$431,"~","~~"),"*","~*"),"?","~?")))=1),COUNTIF('DADOS_PROGRESSAO'!$AN$2:$AN$6,'FICHA'!$N$431)=1),"","⚠ Custom inválido ou repetido; confira NOME e ATRIBUTO"))</f>
        <v/>
      </c>
      <c r="C6656" s="194">
        <f>"'FICHA'!F431"</f>
        <v/>
      </c>
      <c r="D6656" s="194" t="inlineStr">
        <is>
          <t>aviso</t>
        </is>
      </c>
    </row>
    <row r="6657">
      <c r="A6657" s="194" t="inlineStr">
        <is>
          <t>personagem.oficio_custom.4.nome</t>
        </is>
      </c>
      <c r="B6657" s="194">
        <f>IF(ISBLANK('FICHA'!$F$432),"",'FICHA'!$F$432&amp;"")</f>
        <v/>
      </c>
      <c r="C6657" s="194">
        <f>"'FICHA'!F432"</f>
        <v/>
      </c>
      <c r="D6657" s="194" t="inlineStr">
        <is>
          <t>entrada</t>
        </is>
      </c>
    </row>
    <row r="6658">
      <c r="A6658" s="194" t="inlineStr">
        <is>
          <t>personagem.oficio_custom.4.treino</t>
        </is>
      </c>
      <c r="B6658" s="194">
        <f>N('FICHA'!$D$432)&amp;""</f>
        <v/>
      </c>
      <c r="C6658" s="194">
        <f>"'FICHA'!D432"</f>
        <v/>
      </c>
      <c r="D6658" s="194" t="inlineStr">
        <is>
          <t>entrada</t>
        </is>
      </c>
    </row>
    <row r="6659">
      <c r="A6659" s="194" t="inlineStr">
        <is>
          <t>personagem.oficio_custom.4.especializacao</t>
        </is>
      </c>
      <c r="B6659" s="194">
        <f>N('FICHA'!$E$432)&amp;""</f>
        <v/>
      </c>
      <c r="C6659" s="194">
        <f>"'FICHA'!E432"</f>
        <v/>
      </c>
      <c r="D6659" s="194" t="inlineStr">
        <is>
          <t>entrada</t>
        </is>
      </c>
    </row>
    <row r="6660">
      <c r="A6660" s="194" t="inlineStr">
        <is>
          <t>personagem.oficio_custom.4.atributo</t>
        </is>
      </c>
      <c r="B6660" s="194">
        <f>IF(ISBLANK('FICHA'!$N$432),"",'FICHA'!$N$432&amp;"")</f>
        <v/>
      </c>
      <c r="C6660" s="194">
        <f>"'FICHA'!N432"</f>
        <v/>
      </c>
      <c r="D6660" s="194" t="inlineStr">
        <is>
          <t>entrada</t>
        </is>
      </c>
    </row>
    <row r="6661">
      <c r="A6661" s="194" t="inlineStr">
        <is>
          <t>personagem.oficio_custom.4.resultado</t>
        </is>
      </c>
      <c r="B6661" s="194">
        <f>IF(ISBLANK('FICHA'!$R$432),"",'FICHA'!$R$432&amp;"")</f>
        <v/>
      </c>
      <c r="C6661" s="194">
        <f>"'FICHA'!R432"</f>
        <v/>
      </c>
      <c r="D6661" s="194" t="inlineStr">
        <is>
          <t>resultado</t>
        </is>
      </c>
    </row>
    <row r="6662">
      <c r="A6662" s="194" t="inlineStr">
        <is>
          <t>personagem.oficio_custom.4.bonus</t>
        </is>
      </c>
      <c r="B6662" s="194">
        <f>IF(ISBLANK('FICHA'!$T$432),"",'FICHA'!$T$432&amp;"")</f>
        <v/>
      </c>
      <c r="C6662" s="194">
        <f>"'FICHA'!T432"</f>
        <v/>
      </c>
      <c r="D6662" s="194" t="inlineStr">
        <is>
          <t>entrada</t>
        </is>
      </c>
    </row>
    <row r="6663">
      <c r="A6663" s="194" t="inlineStr">
        <is>
          <t>aviso.efeito_caixa.oficio_custom.4</t>
        </is>
      </c>
      <c r="B6663" s="194">
        <f>DADOS_CONFIG!$E$80&amp;""</f>
        <v/>
      </c>
      <c r="C6663" s="194" t="inlineStr">
        <is>
          <t>DADOS_CONFIG!E80</t>
        </is>
      </c>
      <c r="D6663" s="194" t="inlineStr">
        <is>
          <t>aviso</t>
        </is>
      </c>
    </row>
    <row r="6664">
      <c r="A6664" s="194" t="inlineStr">
        <is>
          <t>aviso.personagem.oficio_custom.4</t>
        </is>
      </c>
      <c r="B6664" s="194">
        <f>IF('FICHA'!$F$432="","",IF(AND(AND('FICHA'!$F$432&lt;&gt;"",COUNTIF('DADOS_PROGRESSAO'!$AW$2:$AW$11,SUBSTITUTE(SUBSTITUTE(SUBSTITUTE('FICHA'!$F$432,"~","~~"),"*","~*"),"?","~?"))=1,(COUNTIF('FICHA'!$F$429:$F$434,SUBSTITUTE(SUBSTITUTE(SUBSTITUTE('FICHA'!$F$432,"~","~~"),"*","~*"),"?","~?"))+COUNTIF('FICHA'!$Z$429:$Z$433,SUBSTITUTE(SUBSTITUTE(SUBSTITUTE('FICHA'!$F$432,"~","~~"),"*","~*"),"?","~?")))=1),COUNTIF('DADOS_PROGRESSAO'!$AN$2:$AN$6,'FICHA'!$N$432)=1),"","⚠ Custom inválido ou repetido; confira NOME e ATRIBUTO"))</f>
        <v/>
      </c>
      <c r="C6664" s="194">
        <f>"'FICHA'!F432"</f>
        <v/>
      </c>
      <c r="D6664" s="194" t="inlineStr">
        <is>
          <t>aviso</t>
        </is>
      </c>
    </row>
    <row r="6665">
      <c r="A6665" s="194" t="inlineStr">
        <is>
          <t>personagem.oficio_custom.5.nome</t>
        </is>
      </c>
      <c r="B6665" s="194">
        <f>IF(ISBLANK('FICHA'!$F$433),"",'FICHA'!$F$433&amp;"")</f>
        <v/>
      </c>
      <c r="C6665" s="194">
        <f>"'FICHA'!F433"</f>
        <v/>
      </c>
      <c r="D6665" s="194" t="inlineStr">
        <is>
          <t>entrada</t>
        </is>
      </c>
    </row>
    <row r="6666">
      <c r="A6666" s="194" t="inlineStr">
        <is>
          <t>personagem.oficio_custom.5.treino</t>
        </is>
      </c>
      <c r="B6666" s="194">
        <f>N('FICHA'!$D$433)&amp;""</f>
        <v/>
      </c>
      <c r="C6666" s="194">
        <f>"'FICHA'!D433"</f>
        <v/>
      </c>
      <c r="D6666" s="194" t="inlineStr">
        <is>
          <t>entrada</t>
        </is>
      </c>
    </row>
    <row r="6667">
      <c r="A6667" s="194" t="inlineStr">
        <is>
          <t>personagem.oficio_custom.5.especializacao</t>
        </is>
      </c>
      <c r="B6667" s="194">
        <f>N('FICHA'!$E$433)&amp;""</f>
        <v/>
      </c>
      <c r="C6667" s="194">
        <f>"'FICHA'!E433"</f>
        <v/>
      </c>
      <c r="D6667" s="194" t="inlineStr">
        <is>
          <t>entrada</t>
        </is>
      </c>
    </row>
    <row r="6668">
      <c r="A6668" s="194" t="inlineStr">
        <is>
          <t>personagem.oficio_custom.5.atributo</t>
        </is>
      </c>
      <c r="B6668" s="194">
        <f>IF(ISBLANK('FICHA'!$N$433),"",'FICHA'!$N$433&amp;"")</f>
        <v/>
      </c>
      <c r="C6668" s="194">
        <f>"'FICHA'!N433"</f>
        <v/>
      </c>
      <c r="D6668" s="194" t="inlineStr">
        <is>
          <t>entrada</t>
        </is>
      </c>
    </row>
    <row r="6669">
      <c r="A6669" s="194" t="inlineStr">
        <is>
          <t>personagem.oficio_custom.5.resultado</t>
        </is>
      </c>
      <c r="B6669" s="194">
        <f>IF(ISBLANK('FICHA'!$R$433),"",'FICHA'!$R$433&amp;"")</f>
        <v/>
      </c>
      <c r="C6669" s="194">
        <f>"'FICHA'!R433"</f>
        <v/>
      </c>
      <c r="D6669" s="194" t="inlineStr">
        <is>
          <t>resultado</t>
        </is>
      </c>
    </row>
    <row r="6670">
      <c r="A6670" s="194" t="inlineStr">
        <is>
          <t>personagem.oficio_custom.5.bonus</t>
        </is>
      </c>
      <c r="B6670" s="194">
        <f>IF(ISBLANK('FICHA'!$T$433),"",'FICHA'!$T$433&amp;"")</f>
        <v/>
      </c>
      <c r="C6670" s="194">
        <f>"'FICHA'!T433"</f>
        <v/>
      </c>
      <c r="D6670" s="194" t="inlineStr">
        <is>
          <t>entrada</t>
        </is>
      </c>
    </row>
    <row r="6671">
      <c r="A6671" s="194" t="inlineStr">
        <is>
          <t>aviso.efeito_caixa.oficio_custom.5</t>
        </is>
      </c>
      <c r="B6671" s="194">
        <f>DADOS_CONFIG!$E$81&amp;""</f>
        <v/>
      </c>
      <c r="C6671" s="194" t="inlineStr">
        <is>
          <t>DADOS_CONFIG!E81</t>
        </is>
      </c>
      <c r="D6671" s="194" t="inlineStr">
        <is>
          <t>aviso</t>
        </is>
      </c>
    </row>
    <row r="6672">
      <c r="A6672" s="194" t="inlineStr">
        <is>
          <t>aviso.personagem.oficio_custom.5</t>
        </is>
      </c>
      <c r="B6672" s="194">
        <f>IF('FICHA'!$F$433="","",IF(AND(AND('FICHA'!$F$433&lt;&gt;"",COUNTIF('DADOS_PROGRESSAO'!$AW$2:$AW$11,SUBSTITUTE(SUBSTITUTE(SUBSTITUTE('FICHA'!$F$433,"~","~~"),"*","~*"),"?","~?"))=1,(COUNTIF('FICHA'!$F$429:$F$434,SUBSTITUTE(SUBSTITUTE(SUBSTITUTE('FICHA'!$F$433,"~","~~"),"*","~*"),"?","~?"))+COUNTIF('FICHA'!$Z$429:$Z$433,SUBSTITUTE(SUBSTITUTE(SUBSTITUTE('FICHA'!$F$433,"~","~~"),"*","~*"),"?","~?")))=1),COUNTIF('DADOS_PROGRESSAO'!$AN$2:$AN$6,'FICHA'!$N$433)=1),"","⚠ Custom inválido ou repetido; confira NOME e ATRIBUTO"))</f>
        <v/>
      </c>
      <c r="C6672" s="194">
        <f>"'FICHA'!F433"</f>
        <v/>
      </c>
      <c r="D6672" s="194" t="inlineStr">
        <is>
          <t>aviso</t>
        </is>
      </c>
    </row>
    <row r="6673">
      <c r="A6673" s="194" t="inlineStr">
        <is>
          <t>personagem.oficio_custom.6.nome</t>
        </is>
      </c>
      <c r="B6673" s="194">
        <f>IF(ISBLANK('FICHA'!$F$434),"",'FICHA'!$F$434&amp;"")</f>
        <v/>
      </c>
      <c r="C6673" s="194">
        <f>"'FICHA'!F434"</f>
        <v/>
      </c>
      <c r="D6673" s="194" t="inlineStr">
        <is>
          <t>entrada</t>
        </is>
      </c>
    </row>
    <row r="6674">
      <c r="A6674" s="194" t="inlineStr">
        <is>
          <t>personagem.oficio_custom.6.treino</t>
        </is>
      </c>
      <c r="B6674" s="194">
        <f>N('FICHA'!$D$434)&amp;""</f>
        <v/>
      </c>
      <c r="C6674" s="194">
        <f>"'FICHA'!D434"</f>
        <v/>
      </c>
      <c r="D6674" s="194" t="inlineStr">
        <is>
          <t>entrada</t>
        </is>
      </c>
    </row>
    <row r="6675">
      <c r="A6675" s="194" t="inlineStr">
        <is>
          <t>personagem.oficio_custom.6.especializacao</t>
        </is>
      </c>
      <c r="B6675" s="194">
        <f>N('FICHA'!$E$434)&amp;""</f>
        <v/>
      </c>
      <c r="C6675" s="194">
        <f>"'FICHA'!E434"</f>
        <v/>
      </c>
      <c r="D6675" s="194" t="inlineStr">
        <is>
          <t>entrada</t>
        </is>
      </c>
    </row>
    <row r="6676">
      <c r="A6676" s="194" t="inlineStr">
        <is>
          <t>personagem.oficio_custom.6.atributo</t>
        </is>
      </c>
      <c r="B6676" s="194">
        <f>IF(ISBLANK('FICHA'!$N$434),"",'FICHA'!$N$434&amp;"")</f>
        <v/>
      </c>
      <c r="C6676" s="194">
        <f>"'FICHA'!N434"</f>
        <v/>
      </c>
      <c r="D6676" s="194" t="inlineStr">
        <is>
          <t>entrada</t>
        </is>
      </c>
    </row>
    <row r="6677">
      <c r="A6677" s="194" t="inlineStr">
        <is>
          <t>personagem.oficio_custom.6.resultado</t>
        </is>
      </c>
      <c r="B6677" s="194">
        <f>IF(ISBLANK('FICHA'!$R$434),"",'FICHA'!$R$434&amp;"")</f>
        <v/>
      </c>
      <c r="C6677" s="194">
        <f>"'FICHA'!R434"</f>
        <v/>
      </c>
      <c r="D6677" s="194" t="inlineStr">
        <is>
          <t>resultado</t>
        </is>
      </c>
    </row>
    <row r="6678">
      <c r="A6678" s="194" t="inlineStr">
        <is>
          <t>personagem.oficio_custom.6.bonus</t>
        </is>
      </c>
      <c r="B6678" s="194">
        <f>IF(ISBLANK('FICHA'!$T$434),"",'FICHA'!$T$434&amp;"")</f>
        <v/>
      </c>
      <c r="C6678" s="194">
        <f>"'FICHA'!T434"</f>
        <v/>
      </c>
      <c r="D6678" s="194" t="inlineStr">
        <is>
          <t>entrada</t>
        </is>
      </c>
    </row>
    <row r="6679">
      <c r="A6679" s="194" t="inlineStr">
        <is>
          <t>aviso.efeito_caixa.oficio_custom.6</t>
        </is>
      </c>
      <c r="B6679" s="194">
        <f>DADOS_CONFIG!$E$82&amp;""</f>
        <v/>
      </c>
      <c r="C6679" s="194" t="inlineStr">
        <is>
          <t>DADOS_CONFIG!E82</t>
        </is>
      </c>
      <c r="D6679" s="194" t="inlineStr">
        <is>
          <t>aviso</t>
        </is>
      </c>
    </row>
    <row r="6680">
      <c r="A6680" s="194" t="inlineStr">
        <is>
          <t>aviso.personagem.oficio_custom.6</t>
        </is>
      </c>
      <c r="B6680" s="194">
        <f>IF('FICHA'!$F$434="","",IF(AND(AND('FICHA'!$F$434&lt;&gt;"",COUNTIF('DADOS_PROGRESSAO'!$AW$2:$AW$11,SUBSTITUTE(SUBSTITUTE(SUBSTITUTE('FICHA'!$F$434,"~","~~"),"*","~*"),"?","~?"))=1,(COUNTIF('FICHA'!$F$429:$F$434,SUBSTITUTE(SUBSTITUTE(SUBSTITUTE('FICHA'!$F$434,"~","~~"),"*","~*"),"?","~?"))+COUNTIF('FICHA'!$Z$429:$Z$433,SUBSTITUTE(SUBSTITUTE(SUBSTITUTE('FICHA'!$F$434,"~","~~"),"*","~*"),"?","~?")))=1),COUNTIF('DADOS_PROGRESSAO'!$AN$2:$AN$6,'FICHA'!$N$434)=1),"","⚠ Custom inválido ou repetido; confira NOME e ATRIBUTO"))</f>
        <v/>
      </c>
      <c r="C6680" s="194">
        <f>"'FICHA'!F434"</f>
        <v/>
      </c>
      <c r="D6680" s="194" t="inlineStr">
        <is>
          <t>aviso</t>
        </is>
      </c>
    </row>
    <row r="6681">
      <c r="A6681" s="194" t="inlineStr">
        <is>
          <t>personagem.oficio_custom.7.nome</t>
        </is>
      </c>
      <c r="B6681" s="194">
        <f>IF(ISBLANK('FICHA'!$Z$429),"",'FICHA'!$Z$429&amp;"")</f>
        <v/>
      </c>
      <c r="C6681" s="194">
        <f>"'FICHA'!Z429"</f>
        <v/>
      </c>
      <c r="D6681" s="194" t="inlineStr">
        <is>
          <t>entrada</t>
        </is>
      </c>
    </row>
    <row r="6682">
      <c r="A6682" s="194" t="inlineStr">
        <is>
          <t>personagem.oficio_custom.7.treino</t>
        </is>
      </c>
      <c r="B6682" s="194">
        <f>N('FICHA'!$X$429)&amp;""</f>
        <v/>
      </c>
      <c r="C6682" s="194">
        <f>"'FICHA'!X429"</f>
        <v/>
      </c>
      <c r="D6682" s="194" t="inlineStr">
        <is>
          <t>entrada</t>
        </is>
      </c>
    </row>
    <row r="6683">
      <c r="A6683" s="194" t="inlineStr">
        <is>
          <t>personagem.oficio_custom.7.especializacao</t>
        </is>
      </c>
      <c r="B6683" s="194">
        <f>N('FICHA'!$Y$429)&amp;""</f>
        <v/>
      </c>
      <c r="C6683" s="194">
        <f>"'FICHA'!Y429"</f>
        <v/>
      </c>
      <c r="D6683" s="194" t="inlineStr">
        <is>
          <t>entrada</t>
        </is>
      </c>
    </row>
    <row r="6684">
      <c r="A6684" s="194" t="inlineStr">
        <is>
          <t>personagem.oficio_custom.7.atributo</t>
        </is>
      </c>
      <c r="B6684" s="194">
        <f>IF(ISBLANK('FICHA'!$AH$429),"",'FICHA'!$AH$429&amp;"")</f>
        <v/>
      </c>
      <c r="C6684" s="194">
        <f>"'FICHA'!AH429"</f>
        <v/>
      </c>
      <c r="D6684" s="194" t="inlineStr">
        <is>
          <t>entrada</t>
        </is>
      </c>
    </row>
    <row r="6685">
      <c r="A6685" s="194" t="inlineStr">
        <is>
          <t>personagem.oficio_custom.7.resultado</t>
        </is>
      </c>
      <c r="B6685" s="194">
        <f>IF(ISBLANK('FICHA'!$AL$429),"",'FICHA'!$AL$429&amp;"")</f>
        <v/>
      </c>
      <c r="C6685" s="194">
        <f>"'FICHA'!AL429"</f>
        <v/>
      </c>
      <c r="D6685" s="194" t="inlineStr">
        <is>
          <t>resultado</t>
        </is>
      </c>
    </row>
    <row r="6686">
      <c r="A6686" s="194" t="inlineStr">
        <is>
          <t>personagem.oficio_custom.7.bonus</t>
        </is>
      </c>
      <c r="B6686" s="194">
        <f>IF(ISBLANK('FICHA'!$AN$429),"",'FICHA'!$AN$429&amp;"")</f>
        <v/>
      </c>
      <c r="C6686" s="194">
        <f>"'FICHA'!AN429"</f>
        <v/>
      </c>
      <c r="D6686" s="194" t="inlineStr">
        <is>
          <t>entrada</t>
        </is>
      </c>
    </row>
    <row r="6687">
      <c r="A6687" s="194" t="inlineStr">
        <is>
          <t>aviso.efeito_caixa.oficio_custom.7</t>
        </is>
      </c>
      <c r="B6687" s="194">
        <f>DADOS_CONFIG!$E$83&amp;""</f>
        <v/>
      </c>
      <c r="C6687" s="194" t="inlineStr">
        <is>
          <t>DADOS_CONFIG!E83</t>
        </is>
      </c>
      <c r="D6687" s="194" t="inlineStr">
        <is>
          <t>aviso</t>
        </is>
      </c>
    </row>
    <row r="6688">
      <c r="A6688" s="194" t="inlineStr">
        <is>
          <t>aviso.personagem.oficio_custom.7</t>
        </is>
      </c>
      <c r="B6688" s="194">
        <f>IF('FICHA'!$Z$429="","",IF(AND(AND('FICHA'!$Z$429&lt;&gt;"",COUNTIF('DADOS_PROGRESSAO'!$AW$2:$AW$11,SUBSTITUTE(SUBSTITUTE(SUBSTITUTE('FICHA'!$Z$429,"~","~~"),"*","~*"),"?","~?"))=1,(COUNTIF('FICHA'!$F$429:$F$434,SUBSTITUTE(SUBSTITUTE(SUBSTITUTE('FICHA'!$Z$429,"~","~~"),"*","~*"),"?","~?"))+COUNTIF('FICHA'!$Z$429:$Z$433,SUBSTITUTE(SUBSTITUTE(SUBSTITUTE('FICHA'!$Z$429,"~","~~"),"*","~*"),"?","~?")))=1),COUNTIF('DADOS_PROGRESSAO'!$AN$2:$AN$6,'FICHA'!$AH$429)=1),"","⚠ Custom inválido ou repetido; confira NOME e ATRIBUTO"))</f>
        <v/>
      </c>
      <c r="C6688" s="194">
        <f>"'FICHA'!Z429"</f>
        <v/>
      </c>
      <c r="D6688" s="194" t="inlineStr">
        <is>
          <t>aviso</t>
        </is>
      </c>
    </row>
    <row r="6689">
      <c r="A6689" s="194" t="inlineStr">
        <is>
          <t>personagem.oficio_custom.8.nome</t>
        </is>
      </c>
      <c r="B6689" s="194">
        <f>IF(ISBLANK('FICHA'!$Z$430),"",'FICHA'!$Z$430&amp;"")</f>
        <v/>
      </c>
      <c r="C6689" s="194">
        <f>"'FICHA'!Z430"</f>
        <v/>
      </c>
      <c r="D6689" s="194" t="inlineStr">
        <is>
          <t>entrada</t>
        </is>
      </c>
    </row>
    <row r="6690">
      <c r="A6690" s="194" t="inlineStr">
        <is>
          <t>personagem.oficio_custom.8.treino</t>
        </is>
      </c>
      <c r="B6690" s="194">
        <f>N('FICHA'!$X$430)&amp;""</f>
        <v/>
      </c>
      <c r="C6690" s="194">
        <f>"'FICHA'!X430"</f>
        <v/>
      </c>
      <c r="D6690" s="194" t="inlineStr">
        <is>
          <t>entrada</t>
        </is>
      </c>
    </row>
    <row r="6691">
      <c r="A6691" s="194" t="inlineStr">
        <is>
          <t>personagem.oficio_custom.8.especializacao</t>
        </is>
      </c>
      <c r="B6691" s="194">
        <f>N('FICHA'!$Y$430)&amp;""</f>
        <v/>
      </c>
      <c r="C6691" s="194">
        <f>"'FICHA'!Y430"</f>
        <v/>
      </c>
      <c r="D6691" s="194" t="inlineStr">
        <is>
          <t>entrada</t>
        </is>
      </c>
    </row>
    <row r="6692">
      <c r="A6692" s="194" t="inlineStr">
        <is>
          <t>personagem.oficio_custom.8.atributo</t>
        </is>
      </c>
      <c r="B6692" s="194">
        <f>IF(ISBLANK('FICHA'!$AH$430),"",'FICHA'!$AH$430&amp;"")</f>
        <v/>
      </c>
      <c r="C6692" s="194">
        <f>"'FICHA'!AH430"</f>
        <v/>
      </c>
      <c r="D6692" s="194" t="inlineStr">
        <is>
          <t>entrada</t>
        </is>
      </c>
    </row>
    <row r="6693">
      <c r="A6693" s="194" t="inlineStr">
        <is>
          <t>personagem.oficio_custom.8.resultado</t>
        </is>
      </c>
      <c r="B6693" s="194">
        <f>IF(ISBLANK('FICHA'!$AL$430),"",'FICHA'!$AL$430&amp;"")</f>
        <v/>
      </c>
      <c r="C6693" s="194">
        <f>"'FICHA'!AL430"</f>
        <v/>
      </c>
      <c r="D6693" s="194" t="inlineStr">
        <is>
          <t>resultado</t>
        </is>
      </c>
    </row>
    <row r="6694">
      <c r="A6694" s="194" t="inlineStr">
        <is>
          <t>personagem.oficio_custom.8.bonus</t>
        </is>
      </c>
      <c r="B6694" s="194">
        <f>IF(ISBLANK('FICHA'!$AN$430),"",'FICHA'!$AN$430&amp;"")</f>
        <v/>
      </c>
      <c r="C6694" s="194">
        <f>"'FICHA'!AN430"</f>
        <v/>
      </c>
      <c r="D6694" s="194" t="inlineStr">
        <is>
          <t>entrada</t>
        </is>
      </c>
    </row>
    <row r="6695">
      <c r="A6695" s="194" t="inlineStr">
        <is>
          <t>aviso.efeito_caixa.oficio_custom.8</t>
        </is>
      </c>
      <c r="B6695" s="194">
        <f>DADOS_CONFIG!$E$84&amp;""</f>
        <v/>
      </c>
      <c r="C6695" s="194" t="inlineStr">
        <is>
          <t>DADOS_CONFIG!E84</t>
        </is>
      </c>
      <c r="D6695" s="194" t="inlineStr">
        <is>
          <t>aviso</t>
        </is>
      </c>
    </row>
    <row r="6696">
      <c r="A6696" s="194" t="inlineStr">
        <is>
          <t>aviso.personagem.oficio_custom.8</t>
        </is>
      </c>
      <c r="B6696" s="194">
        <f>IF('FICHA'!$Z$430="","",IF(AND(AND('FICHA'!$Z$430&lt;&gt;"",COUNTIF('DADOS_PROGRESSAO'!$AW$2:$AW$11,SUBSTITUTE(SUBSTITUTE(SUBSTITUTE('FICHA'!$Z$430,"~","~~"),"*","~*"),"?","~?"))=1,(COUNTIF('FICHA'!$F$429:$F$434,SUBSTITUTE(SUBSTITUTE(SUBSTITUTE('FICHA'!$Z$430,"~","~~"),"*","~*"),"?","~?"))+COUNTIF('FICHA'!$Z$429:$Z$433,SUBSTITUTE(SUBSTITUTE(SUBSTITUTE('FICHA'!$Z$430,"~","~~"),"*","~*"),"?","~?")))=1),COUNTIF('DADOS_PROGRESSAO'!$AN$2:$AN$6,'FICHA'!$AH$430)=1),"","⚠ Custom inválido ou repetido; confira NOME e ATRIBUTO"))</f>
        <v/>
      </c>
      <c r="C6696" s="194">
        <f>"'FICHA'!Z430"</f>
        <v/>
      </c>
      <c r="D6696" s="194" t="inlineStr">
        <is>
          <t>aviso</t>
        </is>
      </c>
    </row>
    <row r="6697">
      <c r="A6697" s="194" t="inlineStr">
        <is>
          <t>personagem.oficio_custom.9.nome</t>
        </is>
      </c>
      <c r="B6697" s="194">
        <f>IF(ISBLANK('FICHA'!$Z$431),"",'FICHA'!$Z$431&amp;"")</f>
        <v/>
      </c>
      <c r="C6697" s="194">
        <f>"'FICHA'!Z431"</f>
        <v/>
      </c>
      <c r="D6697" s="194" t="inlineStr">
        <is>
          <t>entrada</t>
        </is>
      </c>
    </row>
    <row r="6698">
      <c r="A6698" s="194" t="inlineStr">
        <is>
          <t>personagem.oficio_custom.9.treino</t>
        </is>
      </c>
      <c r="B6698" s="194">
        <f>N('FICHA'!$X$431)&amp;""</f>
        <v/>
      </c>
      <c r="C6698" s="194">
        <f>"'FICHA'!X431"</f>
        <v/>
      </c>
      <c r="D6698" s="194" t="inlineStr">
        <is>
          <t>entrada</t>
        </is>
      </c>
    </row>
    <row r="6699">
      <c r="A6699" s="194" t="inlineStr">
        <is>
          <t>personagem.oficio_custom.9.especializacao</t>
        </is>
      </c>
      <c r="B6699" s="194">
        <f>N('FICHA'!$Y$431)&amp;""</f>
        <v/>
      </c>
      <c r="C6699" s="194">
        <f>"'FICHA'!Y431"</f>
        <v/>
      </c>
      <c r="D6699" s="194" t="inlineStr">
        <is>
          <t>entrada</t>
        </is>
      </c>
    </row>
    <row r="6700">
      <c r="A6700" s="194" t="inlineStr">
        <is>
          <t>personagem.oficio_custom.9.atributo</t>
        </is>
      </c>
      <c r="B6700" s="194">
        <f>IF(ISBLANK('FICHA'!$AH$431),"",'FICHA'!$AH$431&amp;"")</f>
        <v/>
      </c>
      <c r="C6700" s="194">
        <f>"'FICHA'!AH431"</f>
        <v/>
      </c>
      <c r="D6700" s="194" t="inlineStr">
        <is>
          <t>entrada</t>
        </is>
      </c>
    </row>
    <row r="6701">
      <c r="A6701" s="194" t="inlineStr">
        <is>
          <t>personagem.oficio_custom.9.resultado</t>
        </is>
      </c>
      <c r="B6701" s="194">
        <f>IF(ISBLANK('FICHA'!$AL$431),"",'FICHA'!$AL$431&amp;"")</f>
        <v/>
      </c>
      <c r="C6701" s="194">
        <f>"'FICHA'!AL431"</f>
        <v/>
      </c>
      <c r="D6701" s="194" t="inlineStr">
        <is>
          <t>resultado</t>
        </is>
      </c>
    </row>
    <row r="6702">
      <c r="A6702" s="194" t="inlineStr">
        <is>
          <t>personagem.oficio_custom.9.bonus</t>
        </is>
      </c>
      <c r="B6702" s="194">
        <f>IF(ISBLANK('FICHA'!$AN$431),"",'FICHA'!$AN$431&amp;"")</f>
        <v/>
      </c>
      <c r="C6702" s="194">
        <f>"'FICHA'!AN431"</f>
        <v/>
      </c>
      <c r="D6702" s="194" t="inlineStr">
        <is>
          <t>entrada</t>
        </is>
      </c>
    </row>
    <row r="6703">
      <c r="A6703" s="194" t="inlineStr">
        <is>
          <t>aviso.efeito_caixa.oficio_custom.9</t>
        </is>
      </c>
      <c r="B6703" s="194">
        <f>DADOS_CONFIG!$E$85&amp;""</f>
        <v/>
      </c>
      <c r="C6703" s="194" t="inlineStr">
        <is>
          <t>DADOS_CONFIG!E85</t>
        </is>
      </c>
      <c r="D6703" s="194" t="inlineStr">
        <is>
          <t>aviso</t>
        </is>
      </c>
    </row>
    <row r="6704">
      <c r="A6704" s="194" t="inlineStr">
        <is>
          <t>aviso.personagem.oficio_custom.9</t>
        </is>
      </c>
      <c r="B6704" s="194">
        <f>IF('FICHA'!$Z$431="","",IF(AND(AND('FICHA'!$Z$431&lt;&gt;"",COUNTIF('DADOS_PROGRESSAO'!$AW$2:$AW$11,SUBSTITUTE(SUBSTITUTE(SUBSTITUTE('FICHA'!$Z$431,"~","~~"),"*","~*"),"?","~?"))=1,(COUNTIF('FICHA'!$F$429:$F$434,SUBSTITUTE(SUBSTITUTE(SUBSTITUTE('FICHA'!$Z$431,"~","~~"),"*","~*"),"?","~?"))+COUNTIF('FICHA'!$Z$429:$Z$433,SUBSTITUTE(SUBSTITUTE(SUBSTITUTE('FICHA'!$Z$431,"~","~~"),"*","~*"),"?","~?")))=1),COUNTIF('DADOS_PROGRESSAO'!$AN$2:$AN$6,'FICHA'!$AH$431)=1),"","⚠ Custom inválido ou repetido; confira NOME e ATRIBUTO"))</f>
        <v/>
      </c>
      <c r="C6704" s="194">
        <f>"'FICHA'!Z431"</f>
        <v/>
      </c>
      <c r="D6704" s="194" t="inlineStr">
        <is>
          <t>aviso</t>
        </is>
      </c>
    </row>
    <row r="6705">
      <c r="A6705" s="194" t="inlineStr">
        <is>
          <t>personagem.oficio_custom.10.nome</t>
        </is>
      </c>
      <c r="B6705" s="194">
        <f>IF(ISBLANK('FICHA'!$Z$432),"",'FICHA'!$Z$432&amp;"")</f>
        <v/>
      </c>
      <c r="C6705" s="194">
        <f>"'FICHA'!Z432"</f>
        <v/>
      </c>
      <c r="D6705" s="194" t="inlineStr">
        <is>
          <t>entrada</t>
        </is>
      </c>
    </row>
    <row r="6706">
      <c r="A6706" s="194" t="inlineStr">
        <is>
          <t>personagem.oficio_custom.10.treino</t>
        </is>
      </c>
      <c r="B6706" s="194">
        <f>N('FICHA'!$X$432)&amp;""</f>
        <v/>
      </c>
      <c r="C6706" s="194">
        <f>"'FICHA'!X432"</f>
        <v/>
      </c>
      <c r="D6706" s="194" t="inlineStr">
        <is>
          <t>entrada</t>
        </is>
      </c>
    </row>
    <row r="6707">
      <c r="A6707" s="194" t="inlineStr">
        <is>
          <t>personagem.oficio_custom.10.especializacao</t>
        </is>
      </c>
      <c r="B6707" s="194">
        <f>N('FICHA'!$Y$432)&amp;""</f>
        <v/>
      </c>
      <c r="C6707" s="194">
        <f>"'FICHA'!Y432"</f>
        <v/>
      </c>
      <c r="D6707" s="194" t="inlineStr">
        <is>
          <t>entrada</t>
        </is>
      </c>
    </row>
    <row r="6708">
      <c r="A6708" s="194" t="inlineStr">
        <is>
          <t>personagem.oficio_custom.10.atributo</t>
        </is>
      </c>
      <c r="B6708" s="194">
        <f>IF(ISBLANK('FICHA'!$AH$432),"",'FICHA'!$AH$432&amp;"")</f>
        <v/>
      </c>
      <c r="C6708" s="194">
        <f>"'FICHA'!AH432"</f>
        <v/>
      </c>
      <c r="D6708" s="194" t="inlineStr">
        <is>
          <t>entrada</t>
        </is>
      </c>
    </row>
    <row r="6709">
      <c r="A6709" s="194" t="inlineStr">
        <is>
          <t>personagem.oficio_custom.10.resultado</t>
        </is>
      </c>
      <c r="B6709" s="194">
        <f>IF(ISBLANK('FICHA'!$AL$432),"",'FICHA'!$AL$432&amp;"")</f>
        <v/>
      </c>
      <c r="C6709" s="194">
        <f>"'FICHA'!AL432"</f>
        <v/>
      </c>
      <c r="D6709" s="194" t="inlineStr">
        <is>
          <t>resultado</t>
        </is>
      </c>
    </row>
    <row r="6710">
      <c r="A6710" s="194" t="inlineStr">
        <is>
          <t>personagem.oficio_custom.10.bonus</t>
        </is>
      </c>
      <c r="B6710" s="194">
        <f>IF(ISBLANK('FICHA'!$AN$432),"",'FICHA'!$AN$432&amp;"")</f>
        <v/>
      </c>
      <c r="C6710" s="194">
        <f>"'FICHA'!AN432"</f>
        <v/>
      </c>
      <c r="D6710" s="194" t="inlineStr">
        <is>
          <t>entrada</t>
        </is>
      </c>
    </row>
    <row r="6711">
      <c r="A6711" s="194" t="inlineStr">
        <is>
          <t>aviso.efeito_caixa.oficio_custom.10</t>
        </is>
      </c>
      <c r="B6711" s="194">
        <f>DADOS_CONFIG!$E$86&amp;""</f>
        <v/>
      </c>
      <c r="C6711" s="194" t="inlineStr">
        <is>
          <t>DADOS_CONFIG!E86</t>
        </is>
      </c>
      <c r="D6711" s="194" t="inlineStr">
        <is>
          <t>aviso</t>
        </is>
      </c>
    </row>
    <row r="6712">
      <c r="A6712" s="194" t="inlineStr">
        <is>
          <t>aviso.personagem.oficio_custom.10</t>
        </is>
      </c>
      <c r="B6712" s="194">
        <f>IF('FICHA'!$Z$432="","",IF(AND(AND('FICHA'!$Z$432&lt;&gt;"",COUNTIF('DADOS_PROGRESSAO'!$AW$2:$AW$11,SUBSTITUTE(SUBSTITUTE(SUBSTITUTE('FICHA'!$Z$432,"~","~~"),"*","~*"),"?","~?"))=1,(COUNTIF('FICHA'!$F$429:$F$434,SUBSTITUTE(SUBSTITUTE(SUBSTITUTE('FICHA'!$Z$432,"~","~~"),"*","~*"),"?","~?"))+COUNTIF('FICHA'!$Z$429:$Z$433,SUBSTITUTE(SUBSTITUTE(SUBSTITUTE('FICHA'!$Z$432,"~","~~"),"*","~*"),"?","~?")))=1),COUNTIF('DADOS_PROGRESSAO'!$AN$2:$AN$6,'FICHA'!$AH$432)=1),"","⚠ Custom inválido ou repetido; confira NOME e ATRIBUTO"))</f>
        <v/>
      </c>
      <c r="C6712" s="194">
        <f>"'FICHA'!Z432"</f>
        <v/>
      </c>
      <c r="D6712" s="194" t="inlineStr">
        <is>
          <t>aviso</t>
        </is>
      </c>
    </row>
    <row r="6713">
      <c r="A6713" s="194" t="inlineStr">
        <is>
          <t>personagem.oficio_custom.11.nome</t>
        </is>
      </c>
      <c r="B6713" s="194">
        <f>IF(ISBLANK('FICHA'!$Z$433),"",'FICHA'!$Z$433&amp;"")</f>
        <v/>
      </c>
      <c r="C6713" s="194">
        <f>"'FICHA'!Z433"</f>
        <v/>
      </c>
      <c r="D6713" s="194" t="inlineStr">
        <is>
          <t>entrada</t>
        </is>
      </c>
    </row>
    <row r="6714">
      <c r="A6714" s="194" t="inlineStr">
        <is>
          <t>personagem.oficio_custom.11.treino</t>
        </is>
      </c>
      <c r="B6714" s="194">
        <f>N('FICHA'!$X$433)&amp;""</f>
        <v/>
      </c>
      <c r="C6714" s="194">
        <f>"'FICHA'!X433"</f>
        <v/>
      </c>
      <c r="D6714" s="194" t="inlineStr">
        <is>
          <t>entrada</t>
        </is>
      </c>
    </row>
    <row r="6715">
      <c r="A6715" s="194" t="inlineStr">
        <is>
          <t>personagem.oficio_custom.11.especializacao</t>
        </is>
      </c>
      <c r="B6715" s="194">
        <f>N('FICHA'!$Y$433)&amp;""</f>
        <v/>
      </c>
      <c r="C6715" s="194">
        <f>"'FICHA'!Y433"</f>
        <v/>
      </c>
      <c r="D6715" s="194" t="inlineStr">
        <is>
          <t>entrada</t>
        </is>
      </c>
    </row>
    <row r="6716">
      <c r="A6716" s="194" t="inlineStr">
        <is>
          <t>personagem.oficio_custom.11.atributo</t>
        </is>
      </c>
      <c r="B6716" s="194">
        <f>IF(ISBLANK('FICHA'!$AH$433),"",'FICHA'!$AH$433&amp;"")</f>
        <v/>
      </c>
      <c r="C6716" s="194">
        <f>"'FICHA'!AH433"</f>
        <v/>
      </c>
      <c r="D6716" s="194" t="inlineStr">
        <is>
          <t>entrada</t>
        </is>
      </c>
    </row>
    <row r="6717">
      <c r="A6717" s="194" t="inlineStr">
        <is>
          <t>personagem.oficio_custom.11.resultado</t>
        </is>
      </c>
      <c r="B6717" s="194">
        <f>IF(ISBLANK('FICHA'!$AL$433),"",'FICHA'!$AL$433&amp;"")</f>
        <v/>
      </c>
      <c r="C6717" s="194">
        <f>"'FICHA'!AL433"</f>
        <v/>
      </c>
      <c r="D6717" s="194" t="inlineStr">
        <is>
          <t>resultado</t>
        </is>
      </c>
    </row>
    <row r="6718">
      <c r="A6718" s="194" t="inlineStr">
        <is>
          <t>personagem.oficio_custom.11.bonus</t>
        </is>
      </c>
      <c r="B6718" s="194">
        <f>IF(ISBLANK('FICHA'!$AN$433),"",'FICHA'!$AN$433&amp;"")</f>
        <v/>
      </c>
      <c r="C6718" s="194">
        <f>"'FICHA'!AN433"</f>
        <v/>
      </c>
      <c r="D6718" s="194" t="inlineStr">
        <is>
          <t>entrada</t>
        </is>
      </c>
    </row>
    <row r="6719">
      <c r="A6719" s="194" t="inlineStr">
        <is>
          <t>aviso.efeito_caixa.oficio_custom.11</t>
        </is>
      </c>
      <c r="B6719" s="194">
        <f>DADOS_CONFIG!$E$87&amp;""</f>
        <v/>
      </c>
      <c r="C6719" s="194" t="inlineStr">
        <is>
          <t>DADOS_CONFIG!E87</t>
        </is>
      </c>
      <c r="D6719" s="194" t="inlineStr">
        <is>
          <t>aviso</t>
        </is>
      </c>
    </row>
    <row r="6720">
      <c r="A6720" s="194" t="inlineStr">
        <is>
          <t>aviso.personagem.oficio_custom.11</t>
        </is>
      </c>
      <c r="B6720" s="194">
        <f>IF('FICHA'!$Z$433="","",IF(AND(AND('FICHA'!$Z$433&lt;&gt;"",COUNTIF('DADOS_PROGRESSAO'!$AW$2:$AW$11,SUBSTITUTE(SUBSTITUTE(SUBSTITUTE('FICHA'!$Z$433,"~","~~"),"*","~*"),"?","~?"))=1,(COUNTIF('FICHA'!$F$429:$F$434,SUBSTITUTE(SUBSTITUTE(SUBSTITUTE('FICHA'!$Z$433,"~","~~"),"*","~*"),"?","~?"))+COUNTIF('FICHA'!$Z$429:$Z$433,SUBSTITUTE(SUBSTITUTE(SUBSTITUTE('FICHA'!$Z$433,"~","~~"),"*","~*"),"?","~?")))=1),COUNTIF('DADOS_PROGRESSAO'!$AN$2:$AN$6,'FICHA'!$AH$433)=1),"","⚠ Custom inválido ou repetido; confira NOME e ATRIBUTO"))</f>
        <v/>
      </c>
      <c r="C6720" s="194">
        <f>"'FICHA'!Z433"</f>
        <v/>
      </c>
      <c r="D6720" s="194" t="inlineStr">
        <is>
          <t>aviso</t>
        </is>
      </c>
    </row>
    <row r="6721">
      <c r="A6721" s="194" t="inlineStr">
        <is>
          <t>aviso.efeito_caixa.invocacoes.teto_de_ativas</t>
        </is>
      </c>
      <c r="B6721" s="194">
        <f>DADOS_CONFIG!$E$88&amp;""</f>
        <v/>
      </c>
      <c r="C6721" s="194" t="inlineStr">
        <is>
          <t>DADOS_CONFIG!E88</t>
        </is>
      </c>
      <c r="D6721" s="194" t="inlineStr">
        <is>
          <t>aviso</t>
        </is>
      </c>
    </row>
    <row r="6722">
      <c r="A6722" s="194" t="inlineStr">
        <is>
          <t>aviso.efeito_caixa.invocacoes.familias_da_trilha</t>
        </is>
      </c>
      <c r="B6722" s="194">
        <f>DADOS_CONFIG!$E$89&amp;""</f>
        <v/>
      </c>
      <c r="C6722" s="194" t="inlineStr">
        <is>
          <t>DADOS_CONFIG!E89</t>
        </is>
      </c>
      <c r="D6722" s="194" t="inlineStr">
        <is>
          <t>aviso</t>
        </is>
      </c>
    </row>
    <row r="6723">
      <c r="A6723" s="194" t="inlineStr">
        <is>
          <t>invocacao.1.familia.6</t>
        </is>
      </c>
      <c r="B6723" s="194">
        <f>IF(ISBLANK('INVOCAÇÕES'!$O$50),"",'INVOCAÇÕES'!$O$50&amp;"")</f>
        <v/>
      </c>
      <c r="C6723" s="194">
        <f>"'INVOCAÇÕES'!O50"</f>
        <v/>
      </c>
      <c r="D6723" s="194" t="inlineStr">
        <is>
          <t>entrada</t>
        </is>
      </c>
    </row>
    <row r="6724">
      <c r="A6724" s="194" t="inlineStr">
        <is>
          <t>invocacao.1.familia.7</t>
        </is>
      </c>
      <c r="B6724" s="194">
        <f>IF(ISBLANK('INVOCAÇÕES'!$P$50),"",'INVOCAÇÕES'!$P$50&amp;"")</f>
        <v/>
      </c>
      <c r="C6724" s="194">
        <f>"'INVOCAÇÕES'!P50"</f>
        <v/>
      </c>
      <c r="D6724" s="194" t="inlineStr">
        <is>
          <t>entrada</t>
        </is>
      </c>
    </row>
    <row r="6725">
      <c r="A6725" s="194" t="inlineStr">
        <is>
          <t>invocacao.2.familia.6</t>
        </is>
      </c>
      <c r="B6725" s="194">
        <f>IF(ISBLANK('INVOCAÇÕES'!$O$248),"",'INVOCAÇÕES'!$O$248&amp;"")</f>
        <v/>
      </c>
      <c r="C6725" s="194">
        <f>"'INVOCAÇÕES'!O248"</f>
        <v/>
      </c>
      <c r="D6725" s="194" t="inlineStr">
        <is>
          <t>entrada</t>
        </is>
      </c>
    </row>
    <row r="6726">
      <c r="A6726" s="194" t="inlineStr">
        <is>
          <t>invocacao.2.familia.7</t>
        </is>
      </c>
      <c r="B6726" s="194">
        <f>IF(ISBLANK('INVOCAÇÕES'!$P$248),"",'INVOCAÇÕES'!$P$248&amp;"")</f>
        <v/>
      </c>
      <c r="C6726" s="194">
        <f>"'INVOCAÇÕES'!P248"</f>
        <v/>
      </c>
      <c r="D6726" s="194" t="inlineStr">
        <is>
          <t>entrada</t>
        </is>
      </c>
    </row>
    <row r="6727">
      <c r="A6727" s="194" t="inlineStr">
        <is>
          <t>invocacao.3.familia.6</t>
        </is>
      </c>
      <c r="B6727" s="194">
        <f>IF(ISBLANK('INVOCAÇÕES'!$O$446),"",'INVOCAÇÕES'!$O$446&amp;"")</f>
        <v/>
      </c>
      <c r="C6727" s="194">
        <f>"'INVOCAÇÕES'!O446"</f>
        <v/>
      </c>
      <c r="D6727" s="194" t="inlineStr">
        <is>
          <t>entrada</t>
        </is>
      </c>
    </row>
    <row r="6728">
      <c r="A6728" s="194" t="inlineStr">
        <is>
          <t>invocacao.3.familia.7</t>
        </is>
      </c>
      <c r="B6728" s="194">
        <f>IF(ISBLANK('INVOCAÇÕES'!$P$446),"",'INVOCAÇÕES'!$P$446&amp;"")</f>
        <v/>
      </c>
      <c r="C6728" s="194">
        <f>"'INVOCAÇÕES'!P446"</f>
        <v/>
      </c>
      <c r="D6728" s="194" t="inlineStr">
        <is>
          <t>entrada</t>
        </is>
      </c>
    </row>
    <row r="6729">
      <c r="A6729" s="194" t="inlineStr">
        <is>
          <t>invocacao.4.familia.6</t>
        </is>
      </c>
      <c r="B6729" s="194">
        <f>IF(ISBLANK('INVOCAÇÕES'!$O$644),"",'INVOCAÇÕES'!$O$644&amp;"")</f>
        <v/>
      </c>
      <c r="C6729" s="194">
        <f>"'INVOCAÇÕES'!O644"</f>
        <v/>
      </c>
      <c r="D6729" s="194" t="inlineStr">
        <is>
          <t>entrada</t>
        </is>
      </c>
    </row>
    <row r="6730">
      <c r="A6730" s="194" t="inlineStr">
        <is>
          <t>invocacao.4.familia.7</t>
        </is>
      </c>
      <c r="B6730" s="194">
        <f>IF(ISBLANK('INVOCAÇÕES'!$P$644),"",'INVOCAÇÕES'!$P$644&amp;"")</f>
        <v/>
      </c>
      <c r="C6730" s="194">
        <f>"'INVOCAÇÕES'!P644"</f>
        <v/>
      </c>
      <c r="D6730" s="194" t="inlineStr">
        <is>
          <t>entrada</t>
        </is>
      </c>
    </row>
    <row r="6731">
      <c r="A6731" s="194" t="inlineStr">
        <is>
          <t>invocacao.5.familia.6</t>
        </is>
      </c>
      <c r="B6731" s="194">
        <f>IF(ISBLANK('INVOCAÇÕES'!$O$842),"",'INVOCAÇÕES'!$O$842&amp;"")</f>
        <v/>
      </c>
      <c r="C6731" s="194">
        <f>"'INVOCAÇÕES'!O842"</f>
        <v/>
      </c>
      <c r="D6731" s="194" t="inlineStr">
        <is>
          <t>entrada</t>
        </is>
      </c>
    </row>
    <row r="6732">
      <c r="A6732" s="194" t="inlineStr">
        <is>
          <t>invocacao.5.familia.7</t>
        </is>
      </c>
      <c r="B6732" s="194">
        <f>IF(ISBLANK('INVOCAÇÕES'!$P$842),"",'INVOCAÇÕES'!$P$842&amp;"")</f>
        <v/>
      </c>
      <c r="C6732" s="194">
        <f>"'INVOCAÇÕES'!P842"</f>
        <v/>
      </c>
      <c r="D6732" s="194" t="inlineStr">
        <is>
          <t>entrada</t>
        </is>
      </c>
    </row>
    <row r="6733">
      <c r="A6733" s="194" t="inlineStr">
        <is>
          <t>invocacao.6.familia.6</t>
        </is>
      </c>
      <c r="B6733" s="194">
        <f>IF(ISBLANK('INVOCAÇÕES'!$O$1040),"",'INVOCAÇÕES'!$O$1040&amp;"")</f>
        <v/>
      </c>
      <c r="C6733" s="194">
        <f>"'INVOCAÇÕES'!O1040"</f>
        <v/>
      </c>
      <c r="D6733" s="194" t="inlineStr">
        <is>
          <t>entrada</t>
        </is>
      </c>
    </row>
    <row r="6734">
      <c r="A6734" s="194" t="inlineStr">
        <is>
          <t>invocacao.6.familia.7</t>
        </is>
      </c>
      <c r="B6734" s="194">
        <f>IF(ISBLANK('INVOCAÇÕES'!$P$1040),"",'INVOCAÇÕES'!$P$1040&amp;"")</f>
        <v/>
      </c>
      <c r="C6734" s="194">
        <f>"'INVOCAÇÕES'!P1040"</f>
        <v/>
      </c>
      <c r="D6734" s="194" t="inlineStr">
        <is>
          <t>entrada</t>
        </is>
      </c>
    </row>
    <row r="6735">
      <c r="A6735" s="194" t="inlineStr">
        <is>
          <t>invocacao.7.familia.6</t>
        </is>
      </c>
      <c r="B6735" s="194">
        <f>IF(ISBLANK('INVOCAÇÕES'!$AH$50),"",'INVOCAÇÕES'!$AH$50&amp;"")</f>
        <v/>
      </c>
      <c r="C6735" s="194">
        <f>"'INVOCAÇÕES'!AH50"</f>
        <v/>
      </c>
      <c r="D6735" s="194" t="inlineStr">
        <is>
          <t>entrada</t>
        </is>
      </c>
    </row>
    <row r="6736">
      <c r="A6736" s="194" t="inlineStr">
        <is>
          <t>invocacao.7.familia.7</t>
        </is>
      </c>
      <c r="B6736" s="194">
        <f>IF(ISBLANK('INVOCAÇÕES'!$AI$50),"",'INVOCAÇÕES'!$AI$50&amp;"")</f>
        <v/>
      </c>
      <c r="C6736" s="194">
        <f>"'INVOCAÇÕES'!AI50"</f>
        <v/>
      </c>
      <c r="D6736" s="194" t="inlineStr">
        <is>
          <t>entrada</t>
        </is>
      </c>
    </row>
    <row r="6737">
      <c r="A6737" s="194" t="inlineStr">
        <is>
          <t>invocacao.8.familia.6</t>
        </is>
      </c>
      <c r="B6737" s="194">
        <f>IF(ISBLANK('INVOCAÇÕES'!$AH$248),"",'INVOCAÇÕES'!$AH$248&amp;"")</f>
        <v/>
      </c>
      <c r="C6737" s="194">
        <f>"'INVOCAÇÕES'!AH248"</f>
        <v/>
      </c>
      <c r="D6737" s="194" t="inlineStr">
        <is>
          <t>entrada</t>
        </is>
      </c>
    </row>
    <row r="6738">
      <c r="A6738" s="194" t="inlineStr">
        <is>
          <t>invocacao.8.familia.7</t>
        </is>
      </c>
      <c r="B6738" s="194">
        <f>IF(ISBLANK('INVOCAÇÕES'!$AI$248),"",'INVOCAÇÕES'!$AI$248&amp;"")</f>
        <v/>
      </c>
      <c r="C6738" s="194">
        <f>"'INVOCAÇÕES'!AI248"</f>
        <v/>
      </c>
      <c r="D6738" s="194" t="inlineStr">
        <is>
          <t>entrada</t>
        </is>
      </c>
    </row>
    <row r="6739">
      <c r="A6739" s="194" t="inlineStr">
        <is>
          <t>invocacao.9.familia.6</t>
        </is>
      </c>
      <c r="B6739" s="194">
        <f>IF(ISBLANK('INVOCAÇÕES'!$AH$446),"",'INVOCAÇÕES'!$AH$446&amp;"")</f>
        <v/>
      </c>
      <c r="C6739" s="194">
        <f>"'INVOCAÇÕES'!AH446"</f>
        <v/>
      </c>
      <c r="D6739" s="194" t="inlineStr">
        <is>
          <t>entrada</t>
        </is>
      </c>
    </row>
    <row r="6740">
      <c r="A6740" s="194" t="inlineStr">
        <is>
          <t>invocacao.9.familia.7</t>
        </is>
      </c>
      <c r="B6740" s="194">
        <f>IF(ISBLANK('INVOCAÇÕES'!$AI$446),"",'INVOCAÇÕES'!$AI$446&amp;"")</f>
        <v/>
      </c>
      <c r="C6740" s="194">
        <f>"'INVOCAÇÕES'!AI446"</f>
        <v/>
      </c>
      <c r="D6740" s="194" t="inlineStr">
        <is>
          <t>entrada</t>
        </is>
      </c>
    </row>
    <row r="6741">
      <c r="A6741" s="194" t="inlineStr">
        <is>
          <t>invocacao.10.familia.6</t>
        </is>
      </c>
      <c r="B6741" s="194">
        <f>IF(ISBLANK('INVOCAÇÕES'!$AH$644),"",'INVOCAÇÕES'!$AH$644&amp;"")</f>
        <v/>
      </c>
      <c r="C6741" s="194">
        <f>"'INVOCAÇÕES'!AH644"</f>
        <v/>
      </c>
      <c r="D6741" s="194" t="inlineStr">
        <is>
          <t>entrada</t>
        </is>
      </c>
    </row>
    <row r="6742">
      <c r="A6742" s="194" t="inlineStr">
        <is>
          <t>invocacao.10.familia.7</t>
        </is>
      </c>
      <c r="B6742" s="194">
        <f>IF(ISBLANK('INVOCAÇÕES'!$AI$644),"",'INVOCAÇÕES'!$AI$644&amp;"")</f>
        <v/>
      </c>
      <c r="C6742" s="194">
        <f>"'INVOCAÇÕES'!AI644"</f>
        <v/>
      </c>
      <c r="D6742" s="194" t="inlineStr">
        <is>
          <t>entrada</t>
        </is>
      </c>
    </row>
    <row r="6743">
      <c r="A6743" s="194" t="inlineStr">
        <is>
          <t>invocacao.11.familia.6</t>
        </is>
      </c>
      <c r="B6743" s="194">
        <f>IF(ISBLANK('INVOCAÇÕES'!$AH$842),"",'INVOCAÇÕES'!$AH$842&amp;"")</f>
        <v/>
      </c>
      <c r="C6743" s="194">
        <f>"'INVOCAÇÕES'!AH842"</f>
        <v/>
      </c>
      <c r="D6743" s="194" t="inlineStr">
        <is>
          <t>entrada</t>
        </is>
      </c>
    </row>
    <row r="6744">
      <c r="A6744" s="194" t="inlineStr">
        <is>
          <t>invocacao.11.familia.7</t>
        </is>
      </c>
      <c r="B6744" s="194">
        <f>IF(ISBLANK('INVOCAÇÕES'!$AI$842),"",'INVOCAÇÕES'!$AI$842&amp;"")</f>
        <v/>
      </c>
      <c r="C6744" s="194">
        <f>"'INVOCAÇÕES'!AI842"</f>
        <v/>
      </c>
      <c r="D6744" s="194" t="inlineStr">
        <is>
          <t>entrada</t>
        </is>
      </c>
    </row>
    <row r="6745">
      <c r="A6745" s="194" t="inlineStr">
        <is>
          <t>invocacao.12.familia.6</t>
        </is>
      </c>
      <c r="B6745" s="194">
        <f>IF(ISBLANK('INVOCAÇÕES'!$AH$1040),"",'INVOCAÇÕES'!$AH$1040&amp;"")</f>
        <v/>
      </c>
      <c r="C6745" s="194">
        <f>"'INVOCAÇÕES'!AH1040"</f>
        <v/>
      </c>
      <c r="D6745" s="194" t="inlineStr">
        <is>
          <t>entrada</t>
        </is>
      </c>
    </row>
    <row r="6746">
      <c r="A6746" s="194" t="inlineStr">
        <is>
          <t>invocacao.12.familia.7</t>
        </is>
      </c>
      <c r="B6746" s="194">
        <f>IF(ISBLANK('INVOCAÇÕES'!$AI$1040),"",'INVOCAÇÕES'!$AI$1040&amp;"")</f>
        <v/>
      </c>
      <c r="C6746" s="194">
        <f>"'INVOCAÇÕES'!AI1040"</f>
        <v/>
      </c>
      <c r="D6746" s="194" t="inlineStr">
        <is>
          <t>entrada</t>
        </is>
      </c>
    </row>
    <row r="6747">
      <c r="A6747" s="194" t="inlineStr">
        <is>
          <t>invocacao.1.familia.8</t>
        </is>
      </c>
      <c r="B6747" s="194">
        <f>IF(ISBLANK('INVOCAÇÕES'!$Q$50),"",'INVOCAÇÕES'!$Q$50&amp;"")</f>
        <v/>
      </c>
      <c r="C6747" s="194">
        <f>"'INVOCAÇÕES'!Q50"</f>
        <v/>
      </c>
      <c r="D6747" s="194" t="inlineStr">
        <is>
          <t>entrada</t>
        </is>
      </c>
    </row>
    <row r="6748">
      <c r="A6748" s="194" t="inlineStr">
        <is>
          <t>invocacao.1.familia.9</t>
        </is>
      </c>
      <c r="B6748" s="194">
        <f>IF(ISBLANK('INVOCAÇÕES'!$R$50),"",'INVOCAÇÕES'!$R$50&amp;"")</f>
        <v/>
      </c>
      <c r="C6748" s="194">
        <f>"'INVOCAÇÕES'!R50"</f>
        <v/>
      </c>
      <c r="D6748" s="194" t="inlineStr">
        <is>
          <t>entrada</t>
        </is>
      </c>
    </row>
    <row r="6749">
      <c r="A6749" s="194" t="inlineStr">
        <is>
          <t>invocacao.2.familia.8</t>
        </is>
      </c>
      <c r="B6749" s="194">
        <f>IF(ISBLANK('INVOCAÇÕES'!$Q$248),"",'INVOCAÇÕES'!$Q$248&amp;"")</f>
        <v/>
      </c>
      <c r="C6749" s="194">
        <f>"'INVOCAÇÕES'!Q248"</f>
        <v/>
      </c>
      <c r="D6749" s="194" t="inlineStr">
        <is>
          <t>entrada</t>
        </is>
      </c>
    </row>
    <row r="6750">
      <c r="A6750" s="194" t="inlineStr">
        <is>
          <t>invocacao.2.familia.9</t>
        </is>
      </c>
      <c r="B6750" s="194">
        <f>IF(ISBLANK('INVOCAÇÕES'!$R$248),"",'INVOCAÇÕES'!$R$248&amp;"")</f>
        <v/>
      </c>
      <c r="C6750" s="194">
        <f>"'INVOCAÇÕES'!R248"</f>
        <v/>
      </c>
      <c r="D6750" s="194" t="inlineStr">
        <is>
          <t>entrada</t>
        </is>
      </c>
    </row>
    <row r="6751">
      <c r="A6751" s="194" t="inlineStr">
        <is>
          <t>invocacao.3.familia.8</t>
        </is>
      </c>
      <c r="B6751" s="194">
        <f>IF(ISBLANK('INVOCAÇÕES'!$Q$446),"",'INVOCAÇÕES'!$Q$446&amp;"")</f>
        <v/>
      </c>
      <c r="C6751" s="194">
        <f>"'INVOCAÇÕES'!Q446"</f>
        <v/>
      </c>
      <c r="D6751" s="194" t="inlineStr">
        <is>
          <t>entrada</t>
        </is>
      </c>
    </row>
    <row r="6752">
      <c r="A6752" s="194" t="inlineStr">
        <is>
          <t>invocacao.3.familia.9</t>
        </is>
      </c>
      <c r="B6752" s="194">
        <f>IF(ISBLANK('INVOCAÇÕES'!$R$446),"",'INVOCAÇÕES'!$R$446&amp;"")</f>
        <v/>
      </c>
      <c r="C6752" s="194">
        <f>"'INVOCAÇÕES'!R446"</f>
        <v/>
      </c>
      <c r="D6752" s="194" t="inlineStr">
        <is>
          <t>entrada</t>
        </is>
      </c>
    </row>
    <row r="6753">
      <c r="A6753" s="194" t="inlineStr">
        <is>
          <t>invocacao.4.familia.8</t>
        </is>
      </c>
      <c r="B6753" s="194">
        <f>IF(ISBLANK('INVOCAÇÕES'!$Q$644),"",'INVOCAÇÕES'!$Q$644&amp;"")</f>
        <v/>
      </c>
      <c r="C6753" s="194">
        <f>"'INVOCAÇÕES'!Q644"</f>
        <v/>
      </c>
      <c r="D6753" s="194" t="inlineStr">
        <is>
          <t>entrada</t>
        </is>
      </c>
    </row>
    <row r="6754">
      <c r="A6754" s="194" t="inlineStr">
        <is>
          <t>invocacao.4.familia.9</t>
        </is>
      </c>
      <c r="B6754" s="194">
        <f>IF(ISBLANK('INVOCAÇÕES'!$R$644),"",'INVOCAÇÕES'!$R$644&amp;"")</f>
        <v/>
      </c>
      <c r="C6754" s="194">
        <f>"'INVOCAÇÕES'!R644"</f>
        <v/>
      </c>
      <c r="D6754" s="194" t="inlineStr">
        <is>
          <t>entrada</t>
        </is>
      </c>
    </row>
    <row r="6755">
      <c r="A6755" s="194" t="inlineStr">
        <is>
          <t>invocacao.5.familia.8</t>
        </is>
      </c>
      <c r="B6755" s="194">
        <f>IF(ISBLANK('INVOCAÇÕES'!$Q$842),"",'INVOCAÇÕES'!$Q$842&amp;"")</f>
        <v/>
      </c>
      <c r="C6755" s="194">
        <f>"'INVOCAÇÕES'!Q842"</f>
        <v/>
      </c>
      <c r="D6755" s="194" t="inlineStr">
        <is>
          <t>entrada</t>
        </is>
      </c>
    </row>
    <row r="6756">
      <c r="A6756" s="194" t="inlineStr">
        <is>
          <t>invocacao.5.familia.9</t>
        </is>
      </c>
      <c r="B6756" s="194">
        <f>IF(ISBLANK('INVOCAÇÕES'!$R$842),"",'INVOCAÇÕES'!$R$842&amp;"")</f>
        <v/>
      </c>
      <c r="C6756" s="194">
        <f>"'INVOCAÇÕES'!R842"</f>
        <v/>
      </c>
      <c r="D6756" s="194" t="inlineStr">
        <is>
          <t>entrada</t>
        </is>
      </c>
    </row>
    <row r="6757">
      <c r="A6757" s="194" t="inlineStr">
        <is>
          <t>invocacao.6.familia.8</t>
        </is>
      </c>
      <c r="B6757" s="194">
        <f>IF(ISBLANK('INVOCAÇÕES'!$Q$1040),"",'INVOCAÇÕES'!$Q$1040&amp;"")</f>
        <v/>
      </c>
      <c r="C6757" s="194">
        <f>"'INVOCAÇÕES'!Q1040"</f>
        <v/>
      </c>
      <c r="D6757" s="194" t="inlineStr">
        <is>
          <t>entrada</t>
        </is>
      </c>
    </row>
    <row r="6758">
      <c r="A6758" s="194" t="inlineStr">
        <is>
          <t>invocacao.6.familia.9</t>
        </is>
      </c>
      <c r="B6758" s="194">
        <f>IF(ISBLANK('INVOCAÇÕES'!$R$1040),"",'INVOCAÇÕES'!$R$1040&amp;"")</f>
        <v/>
      </c>
      <c r="C6758" s="194">
        <f>"'INVOCAÇÕES'!R1040"</f>
        <v/>
      </c>
      <c r="D6758" s="194" t="inlineStr">
        <is>
          <t>entrada</t>
        </is>
      </c>
    </row>
    <row r="6759">
      <c r="A6759" s="194" t="inlineStr">
        <is>
          <t>invocacao.7.familia.8</t>
        </is>
      </c>
      <c r="B6759" s="194">
        <f>IF(ISBLANK('INVOCAÇÕES'!$AJ$50),"",'INVOCAÇÕES'!$AJ$50&amp;"")</f>
        <v/>
      </c>
      <c r="C6759" s="194">
        <f>"'INVOCAÇÕES'!AJ50"</f>
        <v/>
      </c>
      <c r="D6759" s="194" t="inlineStr">
        <is>
          <t>entrada</t>
        </is>
      </c>
    </row>
    <row r="6760">
      <c r="A6760" s="194" t="inlineStr">
        <is>
          <t>invocacao.7.familia.9</t>
        </is>
      </c>
      <c r="B6760" s="194">
        <f>IF(ISBLANK('INVOCAÇÕES'!$AK$50),"",'INVOCAÇÕES'!$AK$50&amp;"")</f>
        <v/>
      </c>
      <c r="C6760" s="194">
        <f>"'INVOCAÇÕES'!AK50"</f>
        <v/>
      </c>
      <c r="D6760" s="194" t="inlineStr">
        <is>
          <t>entrada</t>
        </is>
      </c>
    </row>
    <row r="6761">
      <c r="A6761" s="194" t="inlineStr">
        <is>
          <t>invocacao.8.familia.8</t>
        </is>
      </c>
      <c r="B6761" s="194">
        <f>IF(ISBLANK('INVOCAÇÕES'!$AJ$248),"",'INVOCAÇÕES'!$AJ$248&amp;"")</f>
        <v/>
      </c>
      <c r="C6761" s="194">
        <f>"'INVOCAÇÕES'!AJ248"</f>
        <v/>
      </c>
      <c r="D6761" s="194" t="inlineStr">
        <is>
          <t>entrada</t>
        </is>
      </c>
    </row>
    <row r="6762">
      <c r="A6762" s="194" t="inlineStr">
        <is>
          <t>invocacao.8.familia.9</t>
        </is>
      </c>
      <c r="B6762" s="194">
        <f>IF(ISBLANK('INVOCAÇÕES'!$AK$248),"",'INVOCAÇÕES'!$AK$248&amp;"")</f>
        <v/>
      </c>
      <c r="C6762" s="194">
        <f>"'INVOCAÇÕES'!AK248"</f>
        <v/>
      </c>
      <c r="D6762" s="194" t="inlineStr">
        <is>
          <t>entrada</t>
        </is>
      </c>
    </row>
    <row r="6763">
      <c r="A6763" s="194" t="inlineStr">
        <is>
          <t>invocacao.9.familia.8</t>
        </is>
      </c>
      <c r="B6763" s="194">
        <f>IF(ISBLANK('INVOCAÇÕES'!$AJ$446),"",'INVOCAÇÕES'!$AJ$446&amp;"")</f>
        <v/>
      </c>
      <c r="C6763" s="194">
        <f>"'INVOCAÇÕES'!AJ446"</f>
        <v/>
      </c>
      <c r="D6763" s="194" t="inlineStr">
        <is>
          <t>entrada</t>
        </is>
      </c>
    </row>
    <row r="6764">
      <c r="A6764" s="194" t="inlineStr">
        <is>
          <t>invocacao.9.familia.9</t>
        </is>
      </c>
      <c r="B6764" s="194">
        <f>IF(ISBLANK('INVOCAÇÕES'!$AK$446),"",'INVOCAÇÕES'!$AK$446&amp;"")</f>
        <v/>
      </c>
      <c r="C6764" s="194">
        <f>"'INVOCAÇÕES'!AK446"</f>
        <v/>
      </c>
      <c r="D6764" s="194" t="inlineStr">
        <is>
          <t>entrada</t>
        </is>
      </c>
    </row>
    <row r="6765">
      <c r="A6765" s="194" t="inlineStr">
        <is>
          <t>invocacao.10.familia.8</t>
        </is>
      </c>
      <c r="B6765" s="194">
        <f>IF(ISBLANK('INVOCAÇÕES'!$AJ$644),"",'INVOCAÇÕES'!$AJ$644&amp;"")</f>
        <v/>
      </c>
      <c r="C6765" s="194">
        <f>"'INVOCAÇÕES'!AJ644"</f>
        <v/>
      </c>
      <c r="D6765" s="194" t="inlineStr">
        <is>
          <t>entrada</t>
        </is>
      </c>
    </row>
    <row r="6766">
      <c r="A6766" s="194" t="inlineStr">
        <is>
          <t>invocacao.10.familia.9</t>
        </is>
      </c>
      <c r="B6766" s="194">
        <f>IF(ISBLANK('INVOCAÇÕES'!$AK$644),"",'INVOCAÇÕES'!$AK$644&amp;"")</f>
        <v/>
      </c>
      <c r="C6766" s="194">
        <f>"'INVOCAÇÕES'!AK644"</f>
        <v/>
      </c>
      <c r="D6766" s="194" t="inlineStr">
        <is>
          <t>entrada</t>
        </is>
      </c>
    </row>
    <row r="6767">
      <c r="A6767" s="194" t="inlineStr">
        <is>
          <t>invocacao.11.familia.8</t>
        </is>
      </c>
      <c r="B6767" s="194">
        <f>IF(ISBLANK('INVOCAÇÕES'!$AJ$842),"",'INVOCAÇÕES'!$AJ$842&amp;"")</f>
        <v/>
      </c>
      <c r="C6767" s="194">
        <f>"'INVOCAÇÕES'!AJ842"</f>
        <v/>
      </c>
      <c r="D6767" s="194" t="inlineStr">
        <is>
          <t>entrada</t>
        </is>
      </c>
    </row>
    <row r="6768">
      <c r="A6768" s="194" t="inlineStr">
        <is>
          <t>invocacao.11.familia.9</t>
        </is>
      </c>
      <c r="B6768" s="194">
        <f>IF(ISBLANK('INVOCAÇÕES'!$AK$842),"",'INVOCAÇÕES'!$AK$842&amp;"")</f>
        <v/>
      </c>
      <c r="C6768" s="194">
        <f>"'INVOCAÇÕES'!AK842"</f>
        <v/>
      </c>
      <c r="D6768" s="194" t="inlineStr">
        <is>
          <t>entrada</t>
        </is>
      </c>
    </row>
    <row r="6769">
      <c r="A6769" s="194" t="inlineStr">
        <is>
          <t>invocacao.12.familia.8</t>
        </is>
      </c>
      <c r="B6769" s="194">
        <f>IF(ISBLANK('INVOCAÇÕES'!$AJ$1040),"",'INVOCAÇÕES'!$AJ$1040&amp;"")</f>
        <v/>
      </c>
      <c r="C6769" s="194">
        <f>"'INVOCAÇÕES'!AJ1040"</f>
        <v/>
      </c>
      <c r="D6769" s="194" t="inlineStr">
        <is>
          <t>entrada</t>
        </is>
      </c>
    </row>
    <row r="6770">
      <c r="A6770" s="194" t="inlineStr">
        <is>
          <t>invocacao.12.familia.9</t>
        </is>
      </c>
      <c r="B6770" s="194">
        <f>IF(ISBLANK('INVOCAÇÕES'!$AK$1040),"",'INVOCAÇÕES'!$AK$1040&amp;"")</f>
        <v/>
      </c>
      <c r="C6770" s="194">
        <f>"'INVOCAÇÕES'!AK1040"</f>
        <v/>
      </c>
      <c r="D6770" s="194" t="inlineStr">
        <is>
          <t>entrada</t>
        </is>
      </c>
    </row>
    <row r="6771">
      <c r="A6771" s="194" t="inlineStr">
        <is>
          <t>invocacao.1.autonomia</t>
        </is>
      </c>
      <c r="B6771" s="194">
        <f>IF('INVOCAÇÕES'!$K$50="","Autônoma",'INVOCAÇÕES'!$K$50&amp;"")</f>
        <v/>
      </c>
      <c r="C6771" s="194">
        <f>"'INVOCAÇÕES'!K50"</f>
        <v/>
      </c>
      <c r="D6771" s="194" t="inlineStr">
        <is>
          <t>entrada</t>
        </is>
      </c>
    </row>
    <row r="6772">
      <c r="A6772" s="194" t="inlineStr">
        <is>
          <t>invocacao.1.limite_familias</t>
        </is>
      </c>
      <c r="B6772" s="194">
        <f>DADOS_INVOC!$HF$2</f>
        <v/>
      </c>
      <c r="C6772" s="194" t="inlineStr">
        <is>
          <t>DADOS_INVOC!HF2</t>
        </is>
      </c>
      <c r="D6772" s="194" t="inlineStr">
        <is>
          <t>resultado</t>
        </is>
      </c>
    </row>
    <row r="6773">
      <c r="A6773" s="194" t="inlineStr">
        <is>
          <t>invocacao.1.limite_livres</t>
        </is>
      </c>
      <c r="B6773" s="194">
        <f>DADOS_INVOC!$RA$2</f>
        <v/>
      </c>
      <c r="C6773" s="194" t="inlineStr">
        <is>
          <t>DADOS_INVOC!RA2</t>
        </is>
      </c>
      <c r="D6773" s="194" t="inlineStr">
        <is>
          <t>resultado</t>
        </is>
      </c>
    </row>
    <row r="6774">
      <c r="A6774" s="194" t="inlineStr">
        <is>
          <t>invocacao.2.autonomia</t>
        </is>
      </c>
      <c r="B6774" s="194">
        <f>IF('INVOCAÇÕES'!$K$248="","Autônoma",'INVOCAÇÕES'!$K$248&amp;"")</f>
        <v/>
      </c>
      <c r="C6774" s="194">
        <f>"'INVOCAÇÕES'!K248"</f>
        <v/>
      </c>
      <c r="D6774" s="194" t="inlineStr">
        <is>
          <t>entrada</t>
        </is>
      </c>
    </row>
    <row r="6775">
      <c r="A6775" s="194" t="inlineStr">
        <is>
          <t>invocacao.2.limite_familias</t>
        </is>
      </c>
      <c r="B6775" s="194">
        <f>DADOS_INVOC!$HF$3</f>
        <v/>
      </c>
      <c r="C6775" s="194" t="inlineStr">
        <is>
          <t>DADOS_INVOC!HF3</t>
        </is>
      </c>
      <c r="D6775" s="194" t="inlineStr">
        <is>
          <t>resultado</t>
        </is>
      </c>
    </row>
    <row r="6776">
      <c r="A6776" s="194" t="inlineStr">
        <is>
          <t>invocacao.2.limite_livres</t>
        </is>
      </c>
      <c r="B6776" s="194">
        <f>DADOS_INVOC!$RA$3</f>
        <v/>
      </c>
      <c r="C6776" s="194" t="inlineStr">
        <is>
          <t>DADOS_INVOC!RA3</t>
        </is>
      </c>
      <c r="D6776" s="194" t="inlineStr">
        <is>
          <t>resultado</t>
        </is>
      </c>
    </row>
    <row r="6777">
      <c r="A6777" s="194" t="inlineStr">
        <is>
          <t>invocacao.3.autonomia</t>
        </is>
      </c>
      <c r="B6777" s="194">
        <f>IF('INVOCAÇÕES'!$K$446="","Autônoma",'INVOCAÇÕES'!$K$446&amp;"")</f>
        <v/>
      </c>
      <c r="C6777" s="194">
        <f>"'INVOCAÇÕES'!K446"</f>
        <v/>
      </c>
      <c r="D6777" s="194" t="inlineStr">
        <is>
          <t>entrada</t>
        </is>
      </c>
    </row>
    <row r="6778">
      <c r="A6778" s="194" t="inlineStr">
        <is>
          <t>invocacao.3.limite_familias</t>
        </is>
      </c>
      <c r="B6778" s="194">
        <f>DADOS_INVOC!$HF$4</f>
        <v/>
      </c>
      <c r="C6778" s="194" t="inlineStr">
        <is>
          <t>DADOS_INVOC!HF4</t>
        </is>
      </c>
      <c r="D6778" s="194" t="inlineStr">
        <is>
          <t>resultado</t>
        </is>
      </c>
    </row>
    <row r="6779">
      <c r="A6779" s="194" t="inlineStr">
        <is>
          <t>invocacao.3.limite_livres</t>
        </is>
      </c>
      <c r="B6779" s="194">
        <f>DADOS_INVOC!$RA$4</f>
        <v/>
      </c>
      <c r="C6779" s="194" t="inlineStr">
        <is>
          <t>DADOS_INVOC!RA4</t>
        </is>
      </c>
      <c r="D6779" s="194" t="inlineStr">
        <is>
          <t>resultado</t>
        </is>
      </c>
    </row>
    <row r="6780">
      <c r="A6780" s="194" t="inlineStr">
        <is>
          <t>invocacao.4.autonomia</t>
        </is>
      </c>
      <c r="B6780" s="194">
        <f>IF('INVOCAÇÕES'!$K$644="","Autônoma",'INVOCAÇÕES'!$K$644&amp;"")</f>
        <v/>
      </c>
      <c r="C6780" s="194">
        <f>"'INVOCAÇÕES'!K644"</f>
        <v/>
      </c>
      <c r="D6780" s="194" t="inlineStr">
        <is>
          <t>entrada</t>
        </is>
      </c>
    </row>
    <row r="6781">
      <c r="A6781" s="194" t="inlineStr">
        <is>
          <t>invocacao.4.limite_familias</t>
        </is>
      </c>
      <c r="B6781" s="194">
        <f>DADOS_INVOC!$HF$5</f>
        <v/>
      </c>
      <c r="C6781" s="194" t="inlineStr">
        <is>
          <t>DADOS_INVOC!HF5</t>
        </is>
      </c>
      <c r="D6781" s="194" t="inlineStr">
        <is>
          <t>resultado</t>
        </is>
      </c>
    </row>
    <row r="6782">
      <c r="A6782" s="194" t="inlineStr">
        <is>
          <t>invocacao.4.limite_livres</t>
        </is>
      </c>
      <c r="B6782" s="194">
        <f>DADOS_INVOC!$RA$5</f>
        <v/>
      </c>
      <c r="C6782" s="194" t="inlineStr">
        <is>
          <t>DADOS_INVOC!RA5</t>
        </is>
      </c>
      <c r="D6782" s="194" t="inlineStr">
        <is>
          <t>resultado</t>
        </is>
      </c>
    </row>
    <row r="6783">
      <c r="A6783" s="194" t="inlineStr">
        <is>
          <t>invocacao.5.autonomia</t>
        </is>
      </c>
      <c r="B6783" s="194">
        <f>IF('INVOCAÇÕES'!$K$842="","Autônoma",'INVOCAÇÕES'!$K$842&amp;"")</f>
        <v/>
      </c>
      <c r="C6783" s="194">
        <f>"'INVOCAÇÕES'!K842"</f>
        <v/>
      </c>
      <c r="D6783" s="194" t="inlineStr">
        <is>
          <t>entrada</t>
        </is>
      </c>
    </row>
    <row r="6784">
      <c r="A6784" s="194" t="inlineStr">
        <is>
          <t>invocacao.5.limite_familias</t>
        </is>
      </c>
      <c r="B6784" s="194">
        <f>DADOS_INVOC!$HF$6</f>
        <v/>
      </c>
      <c r="C6784" s="194" t="inlineStr">
        <is>
          <t>DADOS_INVOC!HF6</t>
        </is>
      </c>
      <c r="D6784" s="194" t="inlineStr">
        <is>
          <t>resultado</t>
        </is>
      </c>
    </row>
    <row r="6785">
      <c r="A6785" s="194" t="inlineStr">
        <is>
          <t>invocacao.5.limite_livres</t>
        </is>
      </c>
      <c r="B6785" s="194">
        <f>DADOS_INVOC!$RA$6</f>
        <v/>
      </c>
      <c r="C6785" s="194" t="inlineStr">
        <is>
          <t>DADOS_INVOC!RA6</t>
        </is>
      </c>
      <c r="D6785" s="194" t="inlineStr">
        <is>
          <t>resultado</t>
        </is>
      </c>
    </row>
    <row r="6786">
      <c r="A6786" s="194" t="inlineStr">
        <is>
          <t>invocacao.6.autonomia</t>
        </is>
      </c>
      <c r="B6786" s="194">
        <f>IF('INVOCAÇÕES'!$K$1040="","Autônoma",'INVOCAÇÕES'!$K$1040&amp;"")</f>
        <v/>
      </c>
      <c r="C6786" s="194">
        <f>"'INVOCAÇÕES'!K1040"</f>
        <v/>
      </c>
      <c r="D6786" s="194" t="inlineStr">
        <is>
          <t>entrada</t>
        </is>
      </c>
    </row>
    <row r="6787">
      <c r="A6787" s="194" t="inlineStr">
        <is>
          <t>invocacao.6.limite_familias</t>
        </is>
      </c>
      <c r="B6787" s="194">
        <f>DADOS_INVOC!$HF$7</f>
        <v/>
      </c>
      <c r="C6787" s="194" t="inlineStr">
        <is>
          <t>DADOS_INVOC!HF7</t>
        </is>
      </c>
      <c r="D6787" s="194" t="inlineStr">
        <is>
          <t>resultado</t>
        </is>
      </c>
    </row>
    <row r="6788">
      <c r="A6788" s="194" t="inlineStr">
        <is>
          <t>invocacao.6.limite_livres</t>
        </is>
      </c>
      <c r="B6788" s="194">
        <f>DADOS_INVOC!$RA$7</f>
        <v/>
      </c>
      <c r="C6788" s="194" t="inlineStr">
        <is>
          <t>DADOS_INVOC!RA7</t>
        </is>
      </c>
      <c r="D6788" s="194" t="inlineStr">
        <is>
          <t>resultado</t>
        </is>
      </c>
    </row>
    <row r="6789">
      <c r="A6789" s="194" t="inlineStr">
        <is>
          <t>invocacao.7.autonomia</t>
        </is>
      </c>
      <c r="B6789" s="194">
        <f>IF('INVOCAÇÕES'!$AD$50="","Autônoma",'INVOCAÇÕES'!$AD$50&amp;"")</f>
        <v/>
      </c>
      <c r="C6789" s="194">
        <f>"'INVOCAÇÕES'!AD50"</f>
        <v/>
      </c>
      <c r="D6789" s="194" t="inlineStr">
        <is>
          <t>entrada</t>
        </is>
      </c>
    </row>
    <row r="6790">
      <c r="A6790" s="194" t="inlineStr">
        <is>
          <t>invocacao.7.limite_familias</t>
        </is>
      </c>
      <c r="B6790" s="194">
        <f>DADOS_INVOC!$HF$8</f>
        <v/>
      </c>
      <c r="C6790" s="194" t="inlineStr">
        <is>
          <t>DADOS_INVOC!HF8</t>
        </is>
      </c>
      <c r="D6790" s="194" t="inlineStr">
        <is>
          <t>resultado</t>
        </is>
      </c>
    </row>
    <row r="6791">
      <c r="A6791" s="194" t="inlineStr">
        <is>
          <t>invocacao.7.limite_livres</t>
        </is>
      </c>
      <c r="B6791" s="194">
        <f>DADOS_INVOC!$RA$8</f>
        <v/>
      </c>
      <c r="C6791" s="194" t="inlineStr">
        <is>
          <t>DADOS_INVOC!RA8</t>
        </is>
      </c>
      <c r="D6791" s="194" t="inlineStr">
        <is>
          <t>resultado</t>
        </is>
      </c>
    </row>
    <row r="6792">
      <c r="A6792" s="194" t="inlineStr">
        <is>
          <t>invocacao.8.autonomia</t>
        </is>
      </c>
      <c r="B6792" s="194">
        <f>IF('INVOCAÇÕES'!$AD$248="","Autônoma",'INVOCAÇÕES'!$AD$248&amp;"")</f>
        <v/>
      </c>
      <c r="C6792" s="194">
        <f>"'INVOCAÇÕES'!AD248"</f>
        <v/>
      </c>
      <c r="D6792" s="194" t="inlineStr">
        <is>
          <t>entrada</t>
        </is>
      </c>
    </row>
    <row r="6793">
      <c r="A6793" s="194" t="inlineStr">
        <is>
          <t>invocacao.8.limite_familias</t>
        </is>
      </c>
      <c r="B6793" s="194">
        <f>DADOS_INVOC!$HF$9</f>
        <v/>
      </c>
      <c r="C6793" s="194" t="inlineStr">
        <is>
          <t>DADOS_INVOC!HF9</t>
        </is>
      </c>
      <c r="D6793" s="194" t="inlineStr">
        <is>
          <t>resultado</t>
        </is>
      </c>
    </row>
    <row r="6794">
      <c r="A6794" s="194" t="inlineStr">
        <is>
          <t>invocacao.8.limite_livres</t>
        </is>
      </c>
      <c r="B6794" s="194">
        <f>DADOS_INVOC!$RA$9</f>
        <v/>
      </c>
      <c r="C6794" s="194" t="inlineStr">
        <is>
          <t>DADOS_INVOC!RA9</t>
        </is>
      </c>
      <c r="D6794" s="194" t="inlineStr">
        <is>
          <t>resultado</t>
        </is>
      </c>
    </row>
    <row r="6795">
      <c r="A6795" s="194" t="inlineStr">
        <is>
          <t>invocacao.9.autonomia</t>
        </is>
      </c>
      <c r="B6795" s="194">
        <f>IF('INVOCAÇÕES'!$AD$446="","Autônoma",'INVOCAÇÕES'!$AD$446&amp;"")</f>
        <v/>
      </c>
      <c r="C6795" s="194">
        <f>"'INVOCAÇÕES'!AD446"</f>
        <v/>
      </c>
      <c r="D6795" s="194" t="inlineStr">
        <is>
          <t>entrada</t>
        </is>
      </c>
    </row>
    <row r="6796">
      <c r="A6796" s="194" t="inlineStr">
        <is>
          <t>invocacao.9.limite_familias</t>
        </is>
      </c>
      <c r="B6796" s="194">
        <f>DADOS_INVOC!$HF$10</f>
        <v/>
      </c>
      <c r="C6796" s="194" t="inlineStr">
        <is>
          <t>DADOS_INVOC!HF10</t>
        </is>
      </c>
      <c r="D6796" s="194" t="inlineStr">
        <is>
          <t>resultado</t>
        </is>
      </c>
    </row>
    <row r="6797">
      <c r="A6797" s="194" t="inlineStr">
        <is>
          <t>invocacao.9.limite_livres</t>
        </is>
      </c>
      <c r="B6797" s="194">
        <f>DADOS_INVOC!$RA$10</f>
        <v/>
      </c>
      <c r="C6797" s="194" t="inlineStr">
        <is>
          <t>DADOS_INVOC!RA10</t>
        </is>
      </c>
      <c r="D6797" s="194" t="inlineStr">
        <is>
          <t>resultado</t>
        </is>
      </c>
    </row>
    <row r="6798">
      <c r="A6798" s="194" t="inlineStr">
        <is>
          <t>invocacao.10.autonomia</t>
        </is>
      </c>
      <c r="B6798" s="194">
        <f>IF('INVOCAÇÕES'!$AD$644="","Autônoma",'INVOCAÇÕES'!$AD$644&amp;"")</f>
        <v/>
      </c>
      <c r="C6798" s="194">
        <f>"'INVOCAÇÕES'!AD644"</f>
        <v/>
      </c>
      <c r="D6798" s="194" t="inlineStr">
        <is>
          <t>entrada</t>
        </is>
      </c>
    </row>
    <row r="6799">
      <c r="A6799" s="194" t="inlineStr">
        <is>
          <t>invocacao.10.limite_familias</t>
        </is>
      </c>
      <c r="B6799" s="194">
        <f>DADOS_INVOC!$HF$11</f>
        <v/>
      </c>
      <c r="C6799" s="194" t="inlineStr">
        <is>
          <t>DADOS_INVOC!HF11</t>
        </is>
      </c>
      <c r="D6799" s="194" t="inlineStr">
        <is>
          <t>resultado</t>
        </is>
      </c>
    </row>
    <row r="6800">
      <c r="A6800" s="194" t="inlineStr">
        <is>
          <t>invocacao.10.limite_livres</t>
        </is>
      </c>
      <c r="B6800" s="194">
        <f>DADOS_INVOC!$RA$11</f>
        <v/>
      </c>
      <c r="C6800" s="194" t="inlineStr">
        <is>
          <t>DADOS_INVOC!RA11</t>
        </is>
      </c>
      <c r="D6800" s="194" t="inlineStr">
        <is>
          <t>resultado</t>
        </is>
      </c>
    </row>
    <row r="6801">
      <c r="A6801" s="194" t="inlineStr">
        <is>
          <t>invocacao.11.autonomia</t>
        </is>
      </c>
      <c r="B6801" s="194">
        <f>IF('INVOCAÇÕES'!$AD$842="","Autônoma",'INVOCAÇÕES'!$AD$842&amp;"")</f>
        <v/>
      </c>
      <c r="C6801" s="194">
        <f>"'INVOCAÇÕES'!AD842"</f>
        <v/>
      </c>
      <c r="D6801" s="194" t="inlineStr">
        <is>
          <t>entrada</t>
        </is>
      </c>
    </row>
    <row r="6802">
      <c r="A6802" s="194" t="inlineStr">
        <is>
          <t>invocacao.11.limite_familias</t>
        </is>
      </c>
      <c r="B6802" s="194">
        <f>DADOS_INVOC!$HF$12</f>
        <v/>
      </c>
      <c r="C6802" s="194" t="inlineStr">
        <is>
          <t>DADOS_INVOC!HF12</t>
        </is>
      </c>
      <c r="D6802" s="194" t="inlineStr">
        <is>
          <t>resultado</t>
        </is>
      </c>
    </row>
    <row r="6803">
      <c r="A6803" s="194" t="inlineStr">
        <is>
          <t>invocacao.11.limite_livres</t>
        </is>
      </c>
      <c r="B6803" s="194">
        <f>DADOS_INVOC!$RA$12</f>
        <v/>
      </c>
      <c r="C6803" s="194" t="inlineStr">
        <is>
          <t>DADOS_INVOC!RA12</t>
        </is>
      </c>
      <c r="D6803" s="194" t="inlineStr">
        <is>
          <t>resultado</t>
        </is>
      </c>
    </row>
    <row r="6804">
      <c r="A6804" s="194" t="inlineStr">
        <is>
          <t>invocacao.12.autonomia</t>
        </is>
      </c>
      <c r="B6804" s="194">
        <f>IF('INVOCAÇÕES'!$AD$1040="","Autônoma",'INVOCAÇÕES'!$AD$1040&amp;"")</f>
        <v/>
      </c>
      <c r="C6804" s="194">
        <f>"'INVOCAÇÕES'!AD1040"</f>
        <v/>
      </c>
      <c r="D6804" s="194" t="inlineStr">
        <is>
          <t>entrada</t>
        </is>
      </c>
    </row>
    <row r="6805">
      <c r="A6805" s="194" t="inlineStr">
        <is>
          <t>invocacao.12.limite_familias</t>
        </is>
      </c>
      <c r="B6805" s="194">
        <f>DADOS_INVOC!$HF$13</f>
        <v/>
      </c>
      <c r="C6805" s="194" t="inlineStr">
        <is>
          <t>DADOS_INVOC!HF13</t>
        </is>
      </c>
      <c r="D6805" s="194" t="inlineStr">
        <is>
          <t>resultado</t>
        </is>
      </c>
    </row>
    <row r="6806">
      <c r="A6806" s="194" t="inlineStr">
        <is>
          <t>invocacao.12.limite_livres</t>
        </is>
      </c>
      <c r="B6806" s="194">
        <f>DADOS_INVOC!$RA$13</f>
        <v/>
      </c>
      <c r="C6806" s="194" t="inlineStr">
        <is>
          <t>DADOS_INVOC!RA13</t>
        </is>
      </c>
      <c r="D6806" s="194" t="inlineStr">
        <is>
          <t>resultado</t>
        </is>
      </c>
    </row>
    <row r="6807">
      <c r="A6807" s="194" t="inlineStr">
        <is>
          <t>regra.invocacao_familias_abertas_padrao</t>
        </is>
      </c>
      <c r="B6807" s="194">
        <f>IF(ISBLANK('CONFIGURAÇÃO'!$G$139),"",'CONFIGURAÇÃO'!$G$139)</f>
        <v/>
      </c>
      <c r="C6807" s="194">
        <f>"'CONFIGURAÇÃO'!G139"</f>
        <v/>
      </c>
      <c r="D6807" s="194" t="inlineStr">
        <is>
          <t>configuração</t>
        </is>
      </c>
    </row>
    <row r="6808">
      <c r="A6808" s="194" t="inlineStr">
        <is>
          <t>regra.invocacao_familias_abertas_padrao.campanha</t>
        </is>
      </c>
      <c r="B6808" s="194">
        <f>IF(ISBLANK('CONFIGURAÇÃO'!$F$139),"",'CONFIGURAÇÃO'!$F$139)</f>
        <v/>
      </c>
      <c r="C6808" s="194">
        <f>"'CONFIGURAÇÃO'!F139"</f>
        <v/>
      </c>
      <c r="D6808" s="194" t="inlineStr">
        <is>
          <t>configuração</t>
        </is>
      </c>
    </row>
    <row r="6809">
      <c r="A6809" s="194" t="inlineStr">
        <is>
          <t>regra.invocacao_familias_livres_padrao</t>
        </is>
      </c>
      <c r="B6809" s="194">
        <f>IF(ISBLANK('CONFIGURAÇÃO'!$G$140),"",'CONFIGURAÇÃO'!$G$140)</f>
        <v/>
      </c>
      <c r="C6809" s="194">
        <f>"'CONFIGURAÇÃO'!G140"</f>
        <v/>
      </c>
      <c r="D6809" s="194" t="inlineStr">
        <is>
          <t>configuração</t>
        </is>
      </c>
    </row>
    <row r="6810">
      <c r="A6810" s="194" t="inlineStr">
        <is>
          <t>regra.invocacao_familias_livres_padrao.campanha</t>
        </is>
      </c>
      <c r="B6810" s="194">
        <f>IF(ISBLANK('CONFIGURAÇÃO'!$F$140),"",'CONFIGURAÇÃO'!$F$140)</f>
        <v/>
      </c>
      <c r="C6810" s="194">
        <f>"'CONFIGURAÇÃO'!F140"</f>
        <v/>
      </c>
      <c r="D6810" s="194" t="inlineStr">
        <is>
          <t>configuração</t>
        </is>
      </c>
    </row>
    <row r="6811">
      <c r="A6811" s="194" t="inlineStr">
        <is>
          <t>regra.invocacao_familias_abertas_parceria</t>
        </is>
      </c>
      <c r="B6811" s="194">
        <f>IF(ISBLANK('CONFIGURAÇÃO'!$G$141),"",'CONFIGURAÇÃO'!$G$141)</f>
        <v/>
      </c>
      <c r="C6811" s="194">
        <f>"'CONFIGURAÇÃO'!G141"</f>
        <v/>
      </c>
      <c r="D6811" s="194" t="inlineStr">
        <is>
          <t>configuração</t>
        </is>
      </c>
    </row>
    <row r="6812">
      <c r="A6812" s="194" t="inlineStr">
        <is>
          <t>regra.invocacao_familias_abertas_parceria.campanha</t>
        </is>
      </c>
      <c r="B6812" s="194">
        <f>IF(ISBLANK('CONFIGURAÇÃO'!$F$141),"",'CONFIGURAÇÃO'!$F$141)</f>
        <v/>
      </c>
      <c r="C6812" s="194">
        <f>"'CONFIGURAÇÃO'!F141"</f>
        <v/>
      </c>
      <c r="D6812" s="194" t="inlineStr">
        <is>
          <t>configuração</t>
        </is>
      </c>
    </row>
    <row r="6813">
      <c r="A6813" s="194" t="inlineStr">
        <is>
          <t>regra.invocacao_familias_livres_parceria</t>
        </is>
      </c>
      <c r="B6813" s="194">
        <f>IF(ISBLANK('CONFIGURAÇÃO'!$G$142),"",'CONFIGURAÇÃO'!$G$142)</f>
        <v/>
      </c>
      <c r="C6813" s="194">
        <f>"'CONFIGURAÇÃO'!G142"</f>
        <v/>
      </c>
      <c r="D6813" s="194" t="inlineStr">
        <is>
          <t>configuração</t>
        </is>
      </c>
    </row>
    <row r="6814">
      <c r="A6814" s="194" t="inlineStr">
        <is>
          <t>regra.invocacao_familias_livres_parceria.campanha</t>
        </is>
      </c>
      <c r="B6814" s="194">
        <f>IF(ISBLANK('CONFIGURAÇÃO'!$F$142),"",'CONFIGURAÇÃO'!$F$142)</f>
        <v/>
      </c>
      <c r="C6814" s="194">
        <f>"'CONFIGURAÇÃO'!F142"</f>
        <v/>
      </c>
      <c r="D6814" s="194" t="inlineStr">
        <is>
          <t>configuração</t>
        </is>
      </c>
    </row>
    <row r="6815">
      <c r="A6815" s="194" t="inlineStr">
        <is>
          <t>regra.invocacao_familias_abertas_principal</t>
        </is>
      </c>
      <c r="B6815" s="194">
        <f>IF(ISBLANK('CONFIGURAÇÃO'!$G$143),"",'CONFIGURAÇÃO'!$G$143)</f>
        <v/>
      </c>
      <c r="C6815" s="194">
        <f>"'CONFIGURAÇÃO'!G143"</f>
        <v/>
      </c>
      <c r="D6815" s="194" t="inlineStr">
        <is>
          <t>configuração</t>
        </is>
      </c>
    </row>
    <row r="6816">
      <c r="A6816" s="194" t="inlineStr">
        <is>
          <t>regra.invocacao_familias_abertas_principal.campanha</t>
        </is>
      </c>
      <c r="B6816" s="194">
        <f>IF(ISBLANK('CONFIGURAÇÃO'!$F$143),"",'CONFIGURAÇÃO'!$F$143)</f>
        <v/>
      </c>
      <c r="C6816" s="194">
        <f>"'CONFIGURAÇÃO'!F143"</f>
        <v/>
      </c>
      <c r="D6816" s="194" t="inlineStr">
        <is>
          <t>configuração</t>
        </is>
      </c>
    </row>
    <row r="6817">
      <c r="A6817" s="194" t="inlineStr">
        <is>
          <t>regra.invocacao_familias_livres_principal</t>
        </is>
      </c>
      <c r="B6817" s="194">
        <f>IF(ISBLANK('CONFIGURAÇÃO'!$G$144),"",'CONFIGURAÇÃO'!$G$144)</f>
        <v/>
      </c>
      <c r="C6817" s="194">
        <f>"'CONFIGURAÇÃO'!G144"</f>
        <v/>
      </c>
      <c r="D6817" s="194" t="inlineStr">
        <is>
          <t>configuração</t>
        </is>
      </c>
    </row>
    <row r="6818">
      <c r="A6818" s="194" t="inlineStr">
        <is>
          <t>regra.invocacao_familias_livres_principal.campanha</t>
        </is>
      </c>
      <c r="B6818" s="194">
        <f>IF(ISBLANK('CONFIGURAÇÃO'!$F$144),"",'CONFIGURAÇÃO'!$F$144)</f>
        <v/>
      </c>
      <c r="C6818" s="194">
        <f>"'CONFIGURAÇÃO'!F144"</f>
        <v/>
      </c>
      <c r="D6818" s="194" t="inlineStr">
        <is>
          <t>configuração</t>
        </is>
      </c>
    </row>
    <row r="6819">
      <c r="A6819" s="194" t="inlineStr">
        <is>
          <t>regra.invocacao_familias_livres_nao_autonoma</t>
        </is>
      </c>
      <c r="B6819" s="194">
        <f>IF(ISBLANK('CONFIGURAÇÃO'!$G$145),"",'CONFIGURAÇÃO'!$G$145)</f>
        <v/>
      </c>
      <c r="C6819" s="194">
        <f>"'CONFIGURAÇÃO'!G145"</f>
        <v/>
      </c>
      <c r="D6819" s="194" t="inlineStr">
        <is>
          <t>configuração</t>
        </is>
      </c>
    </row>
    <row r="6820">
      <c r="A6820" s="194" t="inlineStr">
        <is>
          <t>regra.invocacao_familias_livres_nao_autonoma.campanha</t>
        </is>
      </c>
      <c r="B6820" s="194">
        <f>IF(ISBLANK('CONFIGURAÇÃO'!$F$145),"",'CONFIGURAÇÃO'!$F$145)</f>
        <v/>
      </c>
      <c r="C6820" s="194">
        <f>"'CONFIGURAÇÃO'!F145"</f>
        <v/>
      </c>
      <c r="D6820" s="194" t="inlineStr">
        <is>
          <t>configuração</t>
        </is>
      </c>
    </row>
    <row r="6821">
      <c r="A6821" s="194" t="inlineStr">
        <is>
          <t>custom.familia.1.nome</t>
        </is>
      </c>
      <c r="B6821" s="194">
        <f>IF(ISBLANK('CONFIGURAÇÃO'!$B$943),"",'CONFIGURAÇÃO'!$B$943&amp;"")</f>
        <v/>
      </c>
      <c r="C6821" s="194">
        <f>"'CONFIGURAÇÃO'!B943"</f>
        <v/>
      </c>
      <c r="D6821" s="194" t="inlineStr">
        <is>
          <t>configuração</t>
        </is>
      </c>
    </row>
    <row r="6822">
      <c r="A6822" s="194" t="inlineStr">
        <is>
          <t>custom.familia.1.estado</t>
        </is>
      </c>
      <c r="B6822" s="194">
        <f>IF(ISBLANK('CONFIGURAÇÃO'!$E$944),"",'CONFIGURAÇÃO'!$E$944&amp;"")</f>
        <v/>
      </c>
      <c r="C6822" s="194">
        <f>"'CONFIGURAÇÃO'!E944"</f>
        <v/>
      </c>
      <c r="D6822" s="194" t="inlineStr">
        <is>
          <t>configuração</t>
        </is>
      </c>
    </row>
    <row r="6823">
      <c r="A6823" s="194" t="inlineStr">
        <is>
          <t>custom.familia.1.mestre_viu</t>
        </is>
      </c>
      <c r="B6823" s="194">
        <f>N('CONFIGURAÇÃO'!$F$941)&amp;""</f>
        <v/>
      </c>
      <c r="C6823" s="194">
        <f>"'CONFIGURAÇÃO'!F941"</f>
        <v/>
      </c>
      <c r="D6823" s="194" t="inlineStr">
        <is>
          <t>configuração</t>
        </is>
      </c>
    </row>
    <row r="6824">
      <c r="A6824" s="194" t="inlineStr">
        <is>
          <t>custom.familia.1.descricao</t>
        </is>
      </c>
      <c r="B6824" s="194">
        <f>IF(ISBLANK('CONFIGURAÇÃO'!$B$946),"",'CONFIGURAÇÃO'!$B$946&amp;"")</f>
        <v/>
      </c>
      <c r="C6824" s="194">
        <f>"'CONFIGURAÇÃO'!B946"</f>
        <v/>
      </c>
      <c r="D6824" s="194" t="inlineStr">
        <is>
          <t>configuração</t>
        </is>
      </c>
    </row>
    <row r="6825">
      <c r="A6825" s="194" t="inlineStr">
        <is>
          <t>custom.familia.2.nome</t>
        </is>
      </c>
      <c r="B6825" s="194">
        <f>IF(ISBLANK('CONFIGURAÇÃO'!$J$943),"",'CONFIGURAÇÃO'!$J$943&amp;"")</f>
        <v/>
      </c>
      <c r="C6825" s="194">
        <f>"'CONFIGURAÇÃO'!J943"</f>
        <v/>
      </c>
      <c r="D6825" s="194" t="inlineStr">
        <is>
          <t>configuração</t>
        </is>
      </c>
    </row>
    <row r="6826">
      <c r="A6826" s="194" t="inlineStr">
        <is>
          <t>custom.familia.2.estado</t>
        </is>
      </c>
      <c r="B6826" s="194">
        <f>IF(ISBLANK('CONFIGURAÇÃO'!$M$944),"",'CONFIGURAÇÃO'!$M$944&amp;"")</f>
        <v/>
      </c>
      <c r="C6826" s="194">
        <f>"'CONFIGURAÇÃO'!M944"</f>
        <v/>
      </c>
      <c r="D6826" s="194" t="inlineStr">
        <is>
          <t>configuração</t>
        </is>
      </c>
    </row>
    <row r="6827">
      <c r="A6827" s="194" t="inlineStr">
        <is>
          <t>custom.familia.2.mestre_viu</t>
        </is>
      </c>
      <c r="B6827" s="194">
        <f>N('CONFIGURAÇÃO'!$N$941)&amp;""</f>
        <v/>
      </c>
      <c r="C6827" s="194">
        <f>"'CONFIGURAÇÃO'!N941"</f>
        <v/>
      </c>
      <c r="D6827" s="194" t="inlineStr">
        <is>
          <t>configuração</t>
        </is>
      </c>
    </row>
    <row r="6828">
      <c r="A6828" s="194" t="inlineStr">
        <is>
          <t>custom.familia.2.descricao</t>
        </is>
      </c>
      <c r="B6828" s="194">
        <f>IF(ISBLANK('CONFIGURAÇÃO'!$J$946),"",'CONFIGURAÇÃO'!$J$946&amp;"")</f>
        <v/>
      </c>
      <c r="C6828" s="194">
        <f>"'CONFIGURAÇÃO'!J946"</f>
        <v/>
      </c>
      <c r="D6828" s="194" t="inlineStr">
        <is>
          <t>configuração</t>
        </is>
      </c>
    </row>
    <row r="6829">
      <c r="A6829" s="194" t="inlineStr">
        <is>
          <t>custom.familia.3.nome</t>
        </is>
      </c>
      <c r="B6829" s="194">
        <f>IF(ISBLANK('CONFIGURAÇÃO'!$B$957),"",'CONFIGURAÇÃO'!$B$957&amp;"")</f>
        <v/>
      </c>
      <c r="C6829" s="194">
        <f>"'CONFIGURAÇÃO'!B957"</f>
        <v/>
      </c>
      <c r="D6829" s="194" t="inlineStr">
        <is>
          <t>configuração</t>
        </is>
      </c>
    </row>
    <row r="6830">
      <c r="A6830" s="194" t="inlineStr">
        <is>
          <t>custom.familia.3.estado</t>
        </is>
      </c>
      <c r="B6830" s="194">
        <f>IF(ISBLANK('CONFIGURAÇÃO'!$E$958),"",'CONFIGURAÇÃO'!$E$958&amp;"")</f>
        <v/>
      </c>
      <c r="C6830" s="194">
        <f>"'CONFIGURAÇÃO'!E958"</f>
        <v/>
      </c>
      <c r="D6830" s="194" t="inlineStr">
        <is>
          <t>configuração</t>
        </is>
      </c>
    </row>
    <row r="6831">
      <c r="A6831" s="194" t="inlineStr">
        <is>
          <t>custom.familia.3.mestre_viu</t>
        </is>
      </c>
      <c r="B6831" s="194">
        <f>N('CONFIGURAÇÃO'!$F$955)&amp;""</f>
        <v/>
      </c>
      <c r="C6831" s="194">
        <f>"'CONFIGURAÇÃO'!F955"</f>
        <v/>
      </c>
      <c r="D6831" s="194" t="inlineStr">
        <is>
          <t>configuração</t>
        </is>
      </c>
    </row>
    <row r="6832">
      <c r="A6832" s="194" t="inlineStr">
        <is>
          <t>custom.familia.3.descricao</t>
        </is>
      </c>
      <c r="B6832" s="194">
        <f>IF(ISBLANK('CONFIGURAÇÃO'!$B$960),"",'CONFIGURAÇÃO'!$B$960&amp;"")</f>
        <v/>
      </c>
      <c r="C6832" s="194">
        <f>"'CONFIGURAÇÃO'!B960"</f>
        <v/>
      </c>
      <c r="D6832" s="194" t="inlineStr">
        <is>
          <t>configuração</t>
        </is>
      </c>
    </row>
    <row r="6833">
      <c r="A6833" s="194" t="inlineStr">
        <is>
          <t>custom.familia.4.nome</t>
        </is>
      </c>
      <c r="B6833" s="194">
        <f>IF(ISBLANK('CONFIGURAÇÃO'!$J$957),"",'CONFIGURAÇÃO'!$J$957&amp;"")</f>
        <v/>
      </c>
      <c r="C6833" s="194">
        <f>"'CONFIGURAÇÃO'!J957"</f>
        <v/>
      </c>
      <c r="D6833" s="194" t="inlineStr">
        <is>
          <t>configuração</t>
        </is>
      </c>
    </row>
    <row r="6834">
      <c r="A6834" s="194" t="inlineStr">
        <is>
          <t>custom.familia.4.estado</t>
        </is>
      </c>
      <c r="B6834" s="194">
        <f>IF(ISBLANK('CONFIGURAÇÃO'!$M$958),"",'CONFIGURAÇÃO'!$M$958&amp;"")</f>
        <v/>
      </c>
      <c r="C6834" s="194">
        <f>"'CONFIGURAÇÃO'!M958"</f>
        <v/>
      </c>
      <c r="D6834" s="194" t="inlineStr">
        <is>
          <t>configuração</t>
        </is>
      </c>
    </row>
    <row r="6835">
      <c r="A6835" s="194" t="inlineStr">
        <is>
          <t>custom.familia.4.mestre_viu</t>
        </is>
      </c>
      <c r="B6835" s="194">
        <f>N('CONFIGURAÇÃO'!$N$955)&amp;""</f>
        <v/>
      </c>
      <c r="C6835" s="194">
        <f>"'CONFIGURAÇÃO'!N955"</f>
        <v/>
      </c>
      <c r="D6835" s="194" t="inlineStr">
        <is>
          <t>configuração</t>
        </is>
      </c>
    </row>
    <row r="6836">
      <c r="A6836" s="194" t="inlineStr">
        <is>
          <t>custom.familia.4.descricao</t>
        </is>
      </c>
      <c r="B6836" s="194">
        <f>IF(ISBLANK('CONFIGURAÇÃO'!$J$960),"",'CONFIGURAÇÃO'!$J$960&amp;"")</f>
        <v/>
      </c>
      <c r="C6836" s="194">
        <f>"'CONFIGURAÇÃO'!J960"</f>
        <v/>
      </c>
      <c r="D6836" s="194" t="inlineStr">
        <is>
          <t>configuração</t>
        </is>
      </c>
    </row>
    <row r="6837">
      <c r="A6837" s="194" t="inlineStr">
        <is>
          <t>custom.familia.5.nome</t>
        </is>
      </c>
      <c r="B6837" s="194">
        <f>IF(ISBLANK('CONFIGURAÇÃO'!$B$971),"",'CONFIGURAÇÃO'!$B$971&amp;"")</f>
        <v/>
      </c>
      <c r="C6837" s="194">
        <f>"'CONFIGURAÇÃO'!B971"</f>
        <v/>
      </c>
      <c r="D6837" s="194" t="inlineStr">
        <is>
          <t>configuração</t>
        </is>
      </c>
    </row>
    <row r="6838">
      <c r="A6838" s="194" t="inlineStr">
        <is>
          <t>custom.familia.5.estado</t>
        </is>
      </c>
      <c r="B6838" s="194">
        <f>IF(ISBLANK('CONFIGURAÇÃO'!$E$972),"",'CONFIGURAÇÃO'!$E$972&amp;"")</f>
        <v/>
      </c>
      <c r="C6838" s="194">
        <f>"'CONFIGURAÇÃO'!E972"</f>
        <v/>
      </c>
      <c r="D6838" s="194" t="inlineStr">
        <is>
          <t>configuração</t>
        </is>
      </c>
    </row>
    <row r="6839">
      <c r="A6839" s="194" t="inlineStr">
        <is>
          <t>custom.familia.5.mestre_viu</t>
        </is>
      </c>
      <c r="B6839" s="194">
        <f>N('CONFIGURAÇÃO'!$F$969)&amp;""</f>
        <v/>
      </c>
      <c r="C6839" s="194">
        <f>"'CONFIGURAÇÃO'!F969"</f>
        <v/>
      </c>
      <c r="D6839" s="194" t="inlineStr">
        <is>
          <t>configuração</t>
        </is>
      </c>
    </row>
    <row r="6840">
      <c r="A6840" s="194" t="inlineStr">
        <is>
          <t>custom.familia.5.descricao</t>
        </is>
      </c>
      <c r="B6840" s="194">
        <f>IF(ISBLANK('CONFIGURAÇÃO'!$B$974),"",'CONFIGURAÇÃO'!$B$974&amp;"")</f>
        <v/>
      </c>
      <c r="C6840" s="194">
        <f>"'CONFIGURAÇÃO'!B974"</f>
        <v/>
      </c>
      <c r="D6840" s="194" t="inlineStr">
        <is>
          <t>configuração</t>
        </is>
      </c>
    </row>
    <row r="6841">
      <c r="A6841" s="194" t="inlineStr">
        <is>
          <t>custom.familia.6.nome</t>
        </is>
      </c>
      <c r="B6841" s="194">
        <f>IF(ISBLANK('CONFIGURAÇÃO'!$J$971),"",'CONFIGURAÇÃO'!$J$971&amp;"")</f>
        <v/>
      </c>
      <c r="C6841" s="194">
        <f>"'CONFIGURAÇÃO'!J971"</f>
        <v/>
      </c>
      <c r="D6841" s="194" t="inlineStr">
        <is>
          <t>configuração</t>
        </is>
      </c>
    </row>
    <row r="6842">
      <c r="A6842" s="194" t="inlineStr">
        <is>
          <t>custom.familia.6.estado</t>
        </is>
      </c>
      <c r="B6842" s="194">
        <f>IF(ISBLANK('CONFIGURAÇÃO'!$M$972),"",'CONFIGURAÇÃO'!$M$972&amp;"")</f>
        <v/>
      </c>
      <c r="C6842" s="194">
        <f>"'CONFIGURAÇÃO'!M972"</f>
        <v/>
      </c>
      <c r="D6842" s="194" t="inlineStr">
        <is>
          <t>configuração</t>
        </is>
      </c>
    </row>
    <row r="6843">
      <c r="A6843" s="194" t="inlineStr">
        <is>
          <t>custom.familia.6.mestre_viu</t>
        </is>
      </c>
      <c r="B6843" s="194">
        <f>N('CONFIGURAÇÃO'!$N$969)&amp;""</f>
        <v/>
      </c>
      <c r="C6843" s="194">
        <f>"'CONFIGURAÇÃO'!N969"</f>
        <v/>
      </c>
      <c r="D6843" s="194" t="inlineStr">
        <is>
          <t>configuração</t>
        </is>
      </c>
    </row>
    <row r="6844">
      <c r="A6844" s="194" t="inlineStr">
        <is>
          <t>custom.familia.6.descricao</t>
        </is>
      </c>
      <c r="B6844" s="194">
        <f>IF(ISBLANK('CONFIGURAÇÃO'!$J$974),"",'CONFIGURAÇÃO'!$J$974&amp;"")</f>
        <v/>
      </c>
      <c r="C6844" s="194">
        <f>"'CONFIGURAÇÃO'!J974"</f>
        <v/>
      </c>
      <c r="D6844" s="194" t="inlineStr">
        <is>
          <t>configuração</t>
        </is>
      </c>
    </row>
    <row r="6845">
      <c r="A6845" s="194" t="inlineStr">
        <is>
          <t>custom.familia.7.nome</t>
        </is>
      </c>
      <c r="B6845" s="194">
        <f>IF(ISBLANK('CONFIGURAÇÃO'!$B$985),"",'CONFIGURAÇÃO'!$B$985&amp;"")</f>
        <v/>
      </c>
      <c r="C6845" s="194">
        <f>"'CONFIGURAÇÃO'!B985"</f>
        <v/>
      </c>
      <c r="D6845" s="194" t="inlineStr">
        <is>
          <t>configuração</t>
        </is>
      </c>
    </row>
    <row r="6846">
      <c r="A6846" s="194" t="inlineStr">
        <is>
          <t>custom.familia.7.estado</t>
        </is>
      </c>
      <c r="B6846" s="194">
        <f>IF(ISBLANK('CONFIGURAÇÃO'!$E$986),"",'CONFIGURAÇÃO'!$E$986&amp;"")</f>
        <v/>
      </c>
      <c r="C6846" s="194">
        <f>"'CONFIGURAÇÃO'!E986"</f>
        <v/>
      </c>
      <c r="D6846" s="194" t="inlineStr">
        <is>
          <t>configuração</t>
        </is>
      </c>
    </row>
    <row r="6847">
      <c r="A6847" s="194" t="inlineStr">
        <is>
          <t>custom.familia.7.mestre_viu</t>
        </is>
      </c>
      <c r="B6847" s="194">
        <f>N('CONFIGURAÇÃO'!$F$983)&amp;""</f>
        <v/>
      </c>
      <c r="C6847" s="194">
        <f>"'CONFIGURAÇÃO'!F983"</f>
        <v/>
      </c>
      <c r="D6847" s="194" t="inlineStr">
        <is>
          <t>configuração</t>
        </is>
      </c>
    </row>
    <row r="6848">
      <c r="A6848" s="194" t="inlineStr">
        <is>
          <t>custom.familia.7.descricao</t>
        </is>
      </c>
      <c r="B6848" s="194">
        <f>IF(ISBLANK('CONFIGURAÇÃO'!$B$988),"",'CONFIGURAÇÃO'!$B$988&amp;"")</f>
        <v/>
      </c>
      <c r="C6848" s="194">
        <f>"'CONFIGURAÇÃO'!B988"</f>
        <v/>
      </c>
      <c r="D6848" s="194" t="inlineStr">
        <is>
          <t>configuração</t>
        </is>
      </c>
    </row>
    <row r="6849">
      <c r="A6849" s="194" t="inlineStr">
        <is>
          <t>custom.familia.8.nome</t>
        </is>
      </c>
      <c r="B6849" s="194">
        <f>IF(ISBLANK('CONFIGURAÇÃO'!$J$985),"",'CONFIGURAÇÃO'!$J$985&amp;"")</f>
        <v/>
      </c>
      <c r="C6849" s="194">
        <f>"'CONFIGURAÇÃO'!J985"</f>
        <v/>
      </c>
      <c r="D6849" s="194" t="inlineStr">
        <is>
          <t>configuração</t>
        </is>
      </c>
    </row>
    <row r="6850">
      <c r="A6850" s="194" t="inlineStr">
        <is>
          <t>custom.familia.8.estado</t>
        </is>
      </c>
      <c r="B6850" s="194">
        <f>IF(ISBLANK('CONFIGURAÇÃO'!$M$986),"",'CONFIGURAÇÃO'!$M$986&amp;"")</f>
        <v/>
      </c>
      <c r="C6850" s="194">
        <f>"'CONFIGURAÇÃO'!M986"</f>
        <v/>
      </c>
      <c r="D6850" s="194" t="inlineStr">
        <is>
          <t>configuração</t>
        </is>
      </c>
    </row>
    <row r="6851">
      <c r="A6851" s="194" t="inlineStr">
        <is>
          <t>custom.familia.8.mestre_viu</t>
        </is>
      </c>
      <c r="B6851" s="194">
        <f>N('CONFIGURAÇÃO'!$N$983)&amp;""</f>
        <v/>
      </c>
      <c r="C6851" s="194">
        <f>"'CONFIGURAÇÃO'!N983"</f>
        <v/>
      </c>
      <c r="D6851" s="194" t="inlineStr">
        <is>
          <t>configuração</t>
        </is>
      </c>
    </row>
    <row r="6852">
      <c r="A6852" s="194" t="inlineStr">
        <is>
          <t>custom.familia.8.descricao</t>
        </is>
      </c>
      <c r="B6852" s="194">
        <f>IF(ISBLANK('CONFIGURAÇÃO'!$J$988),"",'CONFIGURAÇÃO'!$J$988&amp;"")</f>
        <v/>
      </c>
      <c r="C6852" s="194">
        <f>"'CONFIGURAÇÃO'!J988"</f>
        <v/>
      </c>
      <c r="D6852" s="194" t="inlineStr">
        <is>
          <t>configuração</t>
        </is>
      </c>
    </row>
    <row r="6853">
      <c r="A6853" s="194" t="inlineStr">
        <is>
          <t>custom.familia.9.nome</t>
        </is>
      </c>
      <c r="B6853" s="194">
        <f>IF(ISBLANK('CONFIGURAÇÃO'!$B$999),"",'CONFIGURAÇÃO'!$B$999&amp;"")</f>
        <v/>
      </c>
      <c r="C6853" s="194">
        <f>"'CONFIGURAÇÃO'!B999"</f>
        <v/>
      </c>
      <c r="D6853" s="194" t="inlineStr">
        <is>
          <t>configuração</t>
        </is>
      </c>
    </row>
    <row r="6854">
      <c r="A6854" s="194" t="inlineStr">
        <is>
          <t>custom.familia.9.estado</t>
        </is>
      </c>
      <c r="B6854" s="194">
        <f>IF(ISBLANK('CONFIGURAÇÃO'!$E$1000),"",'CONFIGURAÇÃO'!$E$1000&amp;"")</f>
        <v/>
      </c>
      <c r="C6854" s="194">
        <f>"'CONFIGURAÇÃO'!E1000"</f>
        <v/>
      </c>
      <c r="D6854" s="194" t="inlineStr">
        <is>
          <t>configuração</t>
        </is>
      </c>
    </row>
    <row r="6855">
      <c r="A6855" s="194" t="inlineStr">
        <is>
          <t>custom.familia.9.mestre_viu</t>
        </is>
      </c>
      <c r="B6855" s="194">
        <f>N('CONFIGURAÇÃO'!$F$997)&amp;""</f>
        <v/>
      </c>
      <c r="C6855" s="194">
        <f>"'CONFIGURAÇÃO'!F997"</f>
        <v/>
      </c>
      <c r="D6855" s="194" t="inlineStr">
        <is>
          <t>configuração</t>
        </is>
      </c>
    </row>
    <row r="6856">
      <c r="A6856" s="194" t="inlineStr">
        <is>
          <t>custom.familia.9.descricao</t>
        </is>
      </c>
      <c r="B6856" s="194">
        <f>IF(ISBLANK('CONFIGURAÇÃO'!$B$1002),"",'CONFIGURAÇÃO'!$B$1002&amp;"")</f>
        <v/>
      </c>
      <c r="C6856" s="194">
        <f>"'CONFIGURAÇÃO'!B1002"</f>
        <v/>
      </c>
      <c r="D6856" s="194" t="inlineStr">
        <is>
          <t>configuração</t>
        </is>
      </c>
    </row>
    <row r="6857">
      <c r="A6857" s="194" t="inlineStr">
        <is>
          <t>custom.familia.10.nome</t>
        </is>
      </c>
      <c r="B6857" s="194">
        <f>IF(ISBLANK('CONFIGURAÇÃO'!$J$999),"",'CONFIGURAÇÃO'!$J$999&amp;"")</f>
        <v/>
      </c>
      <c r="C6857" s="194">
        <f>"'CONFIGURAÇÃO'!J999"</f>
        <v/>
      </c>
      <c r="D6857" s="194" t="inlineStr">
        <is>
          <t>configuração</t>
        </is>
      </c>
    </row>
    <row r="6858">
      <c r="A6858" s="194" t="inlineStr">
        <is>
          <t>custom.familia.10.estado</t>
        </is>
      </c>
      <c r="B6858" s="194">
        <f>IF(ISBLANK('CONFIGURAÇÃO'!$M$1000),"",'CONFIGURAÇÃO'!$M$1000&amp;"")</f>
        <v/>
      </c>
      <c r="C6858" s="194">
        <f>"'CONFIGURAÇÃO'!M1000"</f>
        <v/>
      </c>
      <c r="D6858" s="194" t="inlineStr">
        <is>
          <t>configuração</t>
        </is>
      </c>
    </row>
    <row r="6859">
      <c r="A6859" s="194" t="inlineStr">
        <is>
          <t>custom.familia.10.mestre_viu</t>
        </is>
      </c>
      <c r="B6859" s="194">
        <f>N('CONFIGURAÇÃO'!$N$997)&amp;""</f>
        <v/>
      </c>
      <c r="C6859" s="194">
        <f>"'CONFIGURAÇÃO'!N997"</f>
        <v/>
      </c>
      <c r="D6859" s="194" t="inlineStr">
        <is>
          <t>configuração</t>
        </is>
      </c>
    </row>
    <row r="6860">
      <c r="A6860" s="194" t="inlineStr">
        <is>
          <t>custom.familia.10.descricao</t>
        </is>
      </c>
      <c r="B6860" s="194">
        <f>IF(ISBLANK('CONFIGURAÇÃO'!$J$1002),"",'CONFIGURAÇÃO'!$J$1002&amp;"")</f>
        <v/>
      </c>
      <c r="C6860" s="194">
        <f>"'CONFIGURAÇÃO'!J1002"</f>
        <v/>
      </c>
      <c r="D6860" s="194" t="inlineStr">
        <is>
          <t>configuração</t>
        </is>
      </c>
    </row>
    <row r="6861">
      <c r="A6861" s="194" t="inlineStr">
        <is>
          <t>aviso.custom.familia.1</t>
        </is>
      </c>
      <c r="B6861" s="194">
        <f>'DADOS_CRIACAO'!$F$2&amp;""</f>
        <v/>
      </c>
      <c r="C6861" s="194">
        <f>"'DADOS_CRIACAO'!F2"</f>
        <v/>
      </c>
      <c r="D6861" s="194" t="inlineStr">
        <is>
          <t>aviso</t>
        </is>
      </c>
    </row>
    <row r="6862">
      <c r="A6862" s="194" t="inlineStr">
        <is>
          <t>aviso.custom.familia.2</t>
        </is>
      </c>
      <c r="B6862" s="194">
        <f>'DADOS_CRIACAO'!$F$3&amp;""</f>
        <v/>
      </c>
      <c r="C6862" s="194">
        <f>"'DADOS_CRIACAO'!F3"</f>
        <v/>
      </c>
      <c r="D6862" s="194" t="inlineStr">
        <is>
          <t>aviso</t>
        </is>
      </c>
    </row>
    <row r="6863">
      <c r="A6863" s="194" t="inlineStr">
        <is>
          <t>aviso.custom.familia.3</t>
        </is>
      </c>
      <c r="B6863" s="194">
        <f>'DADOS_CRIACAO'!$F$4&amp;""</f>
        <v/>
      </c>
      <c r="C6863" s="194">
        <f>"'DADOS_CRIACAO'!F4"</f>
        <v/>
      </c>
      <c r="D6863" s="194" t="inlineStr">
        <is>
          <t>aviso</t>
        </is>
      </c>
    </row>
    <row r="6864">
      <c r="A6864" s="194" t="inlineStr">
        <is>
          <t>aviso.custom.familia.4</t>
        </is>
      </c>
      <c r="B6864" s="194">
        <f>'DADOS_CRIACAO'!$F$5&amp;""</f>
        <v/>
      </c>
      <c r="C6864" s="194">
        <f>"'DADOS_CRIACAO'!F5"</f>
        <v/>
      </c>
      <c r="D6864" s="194" t="inlineStr">
        <is>
          <t>aviso</t>
        </is>
      </c>
    </row>
    <row r="6865">
      <c r="A6865" s="194" t="inlineStr">
        <is>
          <t>aviso.custom.familia.5</t>
        </is>
      </c>
      <c r="B6865" s="194">
        <f>'DADOS_CRIACAO'!$F$6&amp;""</f>
        <v/>
      </c>
      <c r="C6865" s="194">
        <f>"'DADOS_CRIACAO'!F6"</f>
        <v/>
      </c>
      <c r="D6865" s="194" t="inlineStr">
        <is>
          <t>aviso</t>
        </is>
      </c>
    </row>
    <row r="6866">
      <c r="A6866" s="194" t="inlineStr">
        <is>
          <t>aviso.custom.familia.6</t>
        </is>
      </c>
      <c r="B6866" s="194">
        <f>'DADOS_CRIACAO'!$F$7&amp;""</f>
        <v/>
      </c>
      <c r="C6866" s="194">
        <f>"'DADOS_CRIACAO'!F7"</f>
        <v/>
      </c>
      <c r="D6866" s="194" t="inlineStr">
        <is>
          <t>aviso</t>
        </is>
      </c>
    </row>
    <row r="6867">
      <c r="A6867" s="194" t="inlineStr">
        <is>
          <t>aviso.custom.familia.7</t>
        </is>
      </c>
      <c r="B6867" s="194">
        <f>'DADOS_CRIACAO'!$F$8&amp;""</f>
        <v/>
      </c>
      <c r="C6867" s="194">
        <f>"'DADOS_CRIACAO'!F8"</f>
        <v/>
      </c>
      <c r="D6867" s="194" t="inlineStr">
        <is>
          <t>aviso</t>
        </is>
      </c>
    </row>
    <row r="6868">
      <c r="A6868" s="194" t="inlineStr">
        <is>
          <t>aviso.custom.familia.8</t>
        </is>
      </c>
      <c r="B6868" s="194">
        <f>'DADOS_CRIACAO'!$F$9&amp;""</f>
        <v/>
      </c>
      <c r="C6868" s="194">
        <f>"'DADOS_CRIACAO'!F9"</f>
        <v/>
      </c>
      <c r="D6868" s="194" t="inlineStr">
        <is>
          <t>aviso</t>
        </is>
      </c>
    </row>
    <row r="6869">
      <c r="A6869" s="194" t="inlineStr">
        <is>
          <t>aviso.custom.familia.9</t>
        </is>
      </c>
      <c r="B6869" s="194">
        <f>'DADOS_CRIACAO'!$F$10&amp;""</f>
        <v/>
      </c>
      <c r="C6869" s="194">
        <f>"'DADOS_CRIACAO'!F10"</f>
        <v/>
      </c>
      <c r="D6869" s="194" t="inlineStr">
        <is>
          <t>aviso</t>
        </is>
      </c>
    </row>
    <row r="6870">
      <c r="A6870" s="194" t="inlineStr">
        <is>
          <t>aviso.custom.familia.10</t>
        </is>
      </c>
      <c r="B6870" s="194">
        <f>'DADOS_CRIACAO'!$F$11&amp;""</f>
        <v/>
      </c>
      <c r="C6870" s="194">
        <f>"'DADOS_CRIACAO'!F11"</f>
        <v/>
      </c>
      <c r="D6870" s="194" t="inlineStr">
        <is>
          <t>aviso</t>
        </is>
      </c>
    </row>
    <row r="6871">
      <c r="A6871" s="194" t="inlineStr">
        <is>
          <t>regra.familias_livres</t>
        </is>
      </c>
      <c r="B6871" s="194">
        <f>'CONFIGURAÇÃO'!$G$157&amp;""</f>
        <v/>
      </c>
      <c r="C6871" s="194">
        <f>"'CONFIGURAÇÃO'!G157"</f>
        <v/>
      </c>
      <c r="D6871" s="194" t="inlineStr">
        <is>
          <t>configuração</t>
        </is>
      </c>
    </row>
    <row r="6872">
      <c r="A6872" s="194" t="inlineStr">
        <is>
          <t>regra.familias_livres.campanha</t>
        </is>
      </c>
      <c r="B6872" s="194">
        <f>IF(ISBLANK('CONFIGURAÇÃO'!$F$157),"",'CONFIGURAÇÃO'!$F$157&amp;"")</f>
        <v/>
      </c>
      <c r="C6872" s="194">
        <f>"'CONFIGURAÇÃO'!F157"</f>
        <v/>
      </c>
      <c r="D6872" s="194" t="inlineStr">
        <is>
          <t>entrada</t>
        </is>
      </c>
    </row>
    <row r="6873">
      <c r="A6873" s="194" t="inlineStr">
        <is>
          <t>regra.familias_fechadas</t>
        </is>
      </c>
      <c r="B6873" s="194">
        <f>'CONFIGURAÇÃO'!$G$158&amp;""</f>
        <v/>
      </c>
      <c r="C6873" s="194">
        <f>"'CONFIGURAÇÃO'!G158"</f>
        <v/>
      </c>
      <c r="D6873" s="194" t="inlineStr">
        <is>
          <t>configuração</t>
        </is>
      </c>
    </row>
    <row r="6874">
      <c r="A6874" s="194" t="inlineStr">
        <is>
          <t>regra.familias_fechadas.campanha</t>
        </is>
      </c>
      <c r="B6874" s="194">
        <f>IF(ISBLANK('CONFIGURAÇÃO'!$F$158),"",'CONFIGURAÇÃO'!$F$158&amp;"")</f>
        <v/>
      </c>
      <c r="C6874" s="194">
        <f>"'CONFIGURAÇÃO'!F158"</f>
        <v/>
      </c>
      <c r="D6874" s="194" t="inlineStr">
        <is>
          <t>entrada</t>
        </is>
      </c>
    </row>
    <row r="6875">
      <c r="A6875" s="194" t="inlineStr">
        <is>
          <t>regra.familias_neutras</t>
        </is>
      </c>
      <c r="B6875" s="194">
        <f>'CONFIGURAÇÃO'!$G$159&amp;""</f>
        <v/>
      </c>
      <c r="C6875" s="194">
        <f>"'CONFIGURAÇÃO'!G159"</f>
        <v/>
      </c>
      <c r="D6875" s="194" t="inlineStr">
        <is>
          <t>configuração</t>
        </is>
      </c>
    </row>
    <row r="6876">
      <c r="A6876" s="194" t="inlineStr">
        <is>
          <t>regra.familias_total</t>
        </is>
      </c>
      <c r="B6876" s="194">
        <f>'CONFIGURAÇÃO'!$G$160&amp;""</f>
        <v/>
      </c>
      <c r="C6876" s="194">
        <f>"'CONFIGURAÇÃO'!G160"</f>
        <v/>
      </c>
      <c r="D6876" s="194" t="inlineStr">
        <is>
          <t>configuração</t>
        </is>
      </c>
    </row>
    <row r="6877">
      <c r="A6877" s="194" t="inlineStr">
        <is>
          <t>aviso.regras_familias</t>
        </is>
      </c>
      <c r="B6877" s="194">
        <f>'CONFIGURAÇÃO'!$B$162&amp;""</f>
        <v/>
      </c>
      <c r="C6877" s="194">
        <f>"'CONFIGURAÇÃO'!B162"</f>
        <v/>
      </c>
      <c r="D6877" s="194" t="inlineStr">
        <is>
          <t>aviso</t>
        </is>
      </c>
    </row>
    <row r="6878">
      <c r="A6878" s="194" t="inlineStr">
        <is>
          <t>custom.melhoria.1.nome</t>
        </is>
      </c>
      <c r="B6878" s="194">
        <f>IF(ISBLANK('CONFIGURAÇÃO'!$B$1015),"",'CONFIGURAÇÃO'!$B$1015&amp;"")</f>
        <v/>
      </c>
      <c r="C6878" s="194">
        <f>"'CONFIGURAÇÃO'!B1015"</f>
        <v/>
      </c>
      <c r="D6878" s="194" t="inlineStr">
        <is>
          <t>configuração</t>
        </is>
      </c>
    </row>
    <row r="6879">
      <c r="A6879" s="194" t="inlineStr">
        <is>
          <t>custom.melhoria.1.base</t>
        </is>
      </c>
      <c r="B6879" s="194">
        <f>IF(ISBLANK('CONFIGURAÇÃO'!$E$1016),"",'CONFIGURAÇÃO'!$E$1016&amp;"")</f>
        <v/>
      </c>
      <c r="C6879" s="194">
        <f>"'CONFIGURAÇÃO'!E1016"</f>
        <v/>
      </c>
      <c r="D6879" s="194" t="inlineStr">
        <is>
          <t>configuração</t>
        </is>
      </c>
    </row>
    <row r="6880">
      <c r="A6880" s="194" t="inlineStr">
        <is>
          <t>custom.melhoria.1.familia</t>
        </is>
      </c>
      <c r="B6880" s="194">
        <f>IF(ISBLANK('CONFIGURAÇÃO'!$E$1017),"",'CONFIGURAÇÃO'!$E$1017&amp;"")</f>
        <v/>
      </c>
      <c r="C6880" s="194">
        <f>"'CONFIGURAÇÃO'!E1017"</f>
        <v/>
      </c>
      <c r="D6880" s="194" t="inlineStr">
        <is>
          <t>configuração</t>
        </is>
      </c>
    </row>
    <row r="6881">
      <c r="A6881" s="194" t="inlineStr">
        <is>
          <t>custom.melhoria.1.peso</t>
        </is>
      </c>
      <c r="B6881" s="194">
        <f>IF(ISBLANK('CONFIGURAÇÃO'!$E$1018),"",'CONFIGURAÇÃO'!$E$1018&amp;"")</f>
        <v/>
      </c>
      <c r="C6881" s="194">
        <f>"'CONFIGURAÇÃO'!E1018"</f>
        <v/>
      </c>
      <c r="D6881" s="194" t="inlineStr">
        <is>
          <t>configuração</t>
        </is>
      </c>
    </row>
    <row r="6882">
      <c r="A6882" s="194" t="inlineStr">
        <is>
          <t>custom.melhoria.1.exige_tr</t>
        </is>
      </c>
      <c r="B6882" s="194">
        <f>IF(ISBLANK('CONFIGURAÇÃO'!$E$1019),"",'CONFIGURAÇÃO'!$E$1019&amp;"")</f>
        <v/>
      </c>
      <c r="C6882" s="194">
        <f>"'CONFIGURAÇÃO'!E1019"</f>
        <v/>
      </c>
      <c r="D6882" s="194" t="inlineStr">
        <is>
          <t>configuração</t>
        </is>
      </c>
    </row>
    <row r="6883">
      <c r="A6883" s="194" t="inlineStr">
        <is>
          <t>custom.melhoria.1.requisitos</t>
        </is>
      </c>
      <c r="B6883" s="194">
        <f>IF(ISBLANK('CONFIGURAÇÃO'!$B$1022),"",'CONFIGURAÇÃO'!$B$1022&amp;"")</f>
        <v/>
      </c>
      <c r="C6883" s="194">
        <f>"'CONFIGURAÇÃO'!B1022"</f>
        <v/>
      </c>
      <c r="D6883" s="194" t="inlineStr">
        <is>
          <t>configuração</t>
        </is>
      </c>
    </row>
    <row r="6884">
      <c r="A6884" s="194" t="inlineStr">
        <is>
          <t>custom.melhoria.1.efeito</t>
        </is>
      </c>
      <c r="B6884" s="194">
        <f>IF(ISBLANK('CONFIGURAÇÃO'!$B$1028),"",'CONFIGURAÇÃO'!$B$1028&amp;"")</f>
        <v/>
      </c>
      <c r="C6884" s="194">
        <f>"'CONFIGURAÇÃO'!B1028"</f>
        <v/>
      </c>
      <c r="D6884" s="194" t="inlineStr">
        <is>
          <t>configuração</t>
        </is>
      </c>
    </row>
    <row r="6885">
      <c r="A6885" s="194" t="inlineStr">
        <is>
          <t>custom.melhoria.1.mestre_viu</t>
        </is>
      </c>
      <c r="B6885" s="194">
        <f>N('CONFIGURAÇÃO'!$F$1013)&amp;""</f>
        <v/>
      </c>
      <c r="C6885" s="194">
        <f>"'CONFIGURAÇÃO'!F1013"</f>
        <v/>
      </c>
      <c r="D6885" s="194" t="inlineStr">
        <is>
          <t>configuração</t>
        </is>
      </c>
    </row>
    <row r="6886">
      <c r="A6886" s="194" t="inlineStr">
        <is>
          <t>custom.melhoria.2.nome</t>
        </is>
      </c>
      <c r="B6886" s="194">
        <f>IF(ISBLANK('CONFIGURAÇÃO'!$J$1015),"",'CONFIGURAÇÃO'!$J$1015&amp;"")</f>
        <v/>
      </c>
      <c r="C6886" s="194">
        <f>"'CONFIGURAÇÃO'!J1015"</f>
        <v/>
      </c>
      <c r="D6886" s="194" t="inlineStr">
        <is>
          <t>configuração</t>
        </is>
      </c>
    </row>
    <row r="6887">
      <c r="A6887" s="194" t="inlineStr">
        <is>
          <t>custom.melhoria.2.base</t>
        </is>
      </c>
      <c r="B6887" s="194">
        <f>IF(ISBLANK('CONFIGURAÇÃO'!$M$1016),"",'CONFIGURAÇÃO'!$M$1016&amp;"")</f>
        <v/>
      </c>
      <c r="C6887" s="194">
        <f>"'CONFIGURAÇÃO'!M1016"</f>
        <v/>
      </c>
      <c r="D6887" s="194" t="inlineStr">
        <is>
          <t>configuração</t>
        </is>
      </c>
    </row>
    <row r="6888">
      <c r="A6888" s="194" t="inlineStr">
        <is>
          <t>custom.melhoria.2.familia</t>
        </is>
      </c>
      <c r="B6888" s="194">
        <f>IF(ISBLANK('CONFIGURAÇÃO'!$M$1017),"",'CONFIGURAÇÃO'!$M$1017&amp;"")</f>
        <v/>
      </c>
      <c r="C6888" s="194">
        <f>"'CONFIGURAÇÃO'!M1017"</f>
        <v/>
      </c>
      <c r="D6888" s="194" t="inlineStr">
        <is>
          <t>configuração</t>
        </is>
      </c>
    </row>
    <row r="6889">
      <c r="A6889" s="194" t="inlineStr">
        <is>
          <t>custom.melhoria.2.peso</t>
        </is>
      </c>
      <c r="B6889" s="194">
        <f>IF(ISBLANK('CONFIGURAÇÃO'!$M$1018),"",'CONFIGURAÇÃO'!$M$1018&amp;"")</f>
        <v/>
      </c>
      <c r="C6889" s="194">
        <f>"'CONFIGURAÇÃO'!M1018"</f>
        <v/>
      </c>
      <c r="D6889" s="194" t="inlineStr">
        <is>
          <t>configuração</t>
        </is>
      </c>
    </row>
    <row r="6890">
      <c r="A6890" s="194" t="inlineStr">
        <is>
          <t>custom.melhoria.2.exige_tr</t>
        </is>
      </c>
      <c r="B6890" s="194">
        <f>IF(ISBLANK('CONFIGURAÇÃO'!$M$1019),"",'CONFIGURAÇÃO'!$M$1019&amp;"")</f>
        <v/>
      </c>
      <c r="C6890" s="194">
        <f>"'CONFIGURAÇÃO'!M1019"</f>
        <v/>
      </c>
      <c r="D6890" s="194" t="inlineStr">
        <is>
          <t>configuração</t>
        </is>
      </c>
    </row>
    <row r="6891">
      <c r="A6891" s="194" t="inlineStr">
        <is>
          <t>custom.melhoria.2.requisitos</t>
        </is>
      </c>
      <c r="B6891" s="194">
        <f>IF(ISBLANK('CONFIGURAÇÃO'!$J$1022),"",'CONFIGURAÇÃO'!$J$1022&amp;"")</f>
        <v/>
      </c>
      <c r="C6891" s="194">
        <f>"'CONFIGURAÇÃO'!J1022"</f>
        <v/>
      </c>
      <c r="D6891" s="194" t="inlineStr">
        <is>
          <t>configuração</t>
        </is>
      </c>
    </row>
    <row r="6892">
      <c r="A6892" s="194" t="inlineStr">
        <is>
          <t>custom.melhoria.2.efeito</t>
        </is>
      </c>
      <c r="B6892" s="194">
        <f>IF(ISBLANK('CONFIGURAÇÃO'!$J$1028),"",'CONFIGURAÇÃO'!$J$1028&amp;"")</f>
        <v/>
      </c>
      <c r="C6892" s="194">
        <f>"'CONFIGURAÇÃO'!J1028"</f>
        <v/>
      </c>
      <c r="D6892" s="194" t="inlineStr">
        <is>
          <t>configuração</t>
        </is>
      </c>
    </row>
    <row r="6893">
      <c r="A6893" s="194" t="inlineStr">
        <is>
          <t>custom.melhoria.2.mestre_viu</t>
        </is>
      </c>
      <c r="B6893" s="194">
        <f>N('CONFIGURAÇÃO'!$N$1013)&amp;""</f>
        <v/>
      </c>
      <c r="C6893" s="194">
        <f>"'CONFIGURAÇÃO'!N1013"</f>
        <v/>
      </c>
      <c r="D6893" s="194" t="inlineStr">
        <is>
          <t>configuração</t>
        </is>
      </c>
    </row>
    <row r="6894">
      <c r="A6894" s="194" t="inlineStr">
        <is>
          <t>custom.melhoria.3.nome</t>
        </is>
      </c>
      <c r="B6894" s="194">
        <f>IF(ISBLANK('CONFIGURAÇÃO'!$B$1041),"",'CONFIGURAÇÃO'!$B$1041&amp;"")</f>
        <v/>
      </c>
      <c r="C6894" s="194">
        <f>"'CONFIGURAÇÃO'!B1041"</f>
        <v/>
      </c>
      <c r="D6894" s="194" t="inlineStr">
        <is>
          <t>configuração</t>
        </is>
      </c>
    </row>
    <row r="6895">
      <c r="A6895" s="194" t="inlineStr">
        <is>
          <t>custom.melhoria.3.base</t>
        </is>
      </c>
      <c r="B6895" s="194">
        <f>IF(ISBLANK('CONFIGURAÇÃO'!$E$1042),"",'CONFIGURAÇÃO'!$E$1042&amp;"")</f>
        <v/>
      </c>
      <c r="C6895" s="194">
        <f>"'CONFIGURAÇÃO'!E1042"</f>
        <v/>
      </c>
      <c r="D6895" s="194" t="inlineStr">
        <is>
          <t>configuração</t>
        </is>
      </c>
    </row>
    <row r="6896">
      <c r="A6896" s="194" t="inlineStr">
        <is>
          <t>custom.melhoria.3.familia</t>
        </is>
      </c>
      <c r="B6896" s="194">
        <f>IF(ISBLANK('CONFIGURAÇÃO'!$E$1043),"",'CONFIGURAÇÃO'!$E$1043&amp;"")</f>
        <v/>
      </c>
      <c r="C6896" s="194">
        <f>"'CONFIGURAÇÃO'!E1043"</f>
        <v/>
      </c>
      <c r="D6896" s="194" t="inlineStr">
        <is>
          <t>configuração</t>
        </is>
      </c>
    </row>
    <row r="6897">
      <c r="A6897" s="194" t="inlineStr">
        <is>
          <t>custom.melhoria.3.peso</t>
        </is>
      </c>
      <c r="B6897" s="194">
        <f>IF(ISBLANK('CONFIGURAÇÃO'!$E$1044),"",'CONFIGURAÇÃO'!$E$1044&amp;"")</f>
        <v/>
      </c>
      <c r="C6897" s="194">
        <f>"'CONFIGURAÇÃO'!E1044"</f>
        <v/>
      </c>
      <c r="D6897" s="194" t="inlineStr">
        <is>
          <t>configuração</t>
        </is>
      </c>
    </row>
    <row r="6898">
      <c r="A6898" s="194" t="inlineStr">
        <is>
          <t>custom.melhoria.3.exige_tr</t>
        </is>
      </c>
      <c r="B6898" s="194">
        <f>IF(ISBLANK('CONFIGURAÇÃO'!$E$1045),"",'CONFIGURAÇÃO'!$E$1045&amp;"")</f>
        <v/>
      </c>
      <c r="C6898" s="194">
        <f>"'CONFIGURAÇÃO'!E1045"</f>
        <v/>
      </c>
      <c r="D6898" s="194" t="inlineStr">
        <is>
          <t>configuração</t>
        </is>
      </c>
    </row>
    <row r="6899">
      <c r="A6899" s="194" t="inlineStr">
        <is>
          <t>custom.melhoria.3.requisitos</t>
        </is>
      </c>
      <c r="B6899" s="194">
        <f>IF(ISBLANK('CONFIGURAÇÃO'!$B$1048),"",'CONFIGURAÇÃO'!$B$1048&amp;"")</f>
        <v/>
      </c>
      <c r="C6899" s="194">
        <f>"'CONFIGURAÇÃO'!B1048"</f>
        <v/>
      </c>
      <c r="D6899" s="194" t="inlineStr">
        <is>
          <t>configuração</t>
        </is>
      </c>
    </row>
    <row r="6900">
      <c r="A6900" s="194" t="inlineStr">
        <is>
          <t>custom.melhoria.3.efeito</t>
        </is>
      </c>
      <c r="B6900" s="194">
        <f>IF(ISBLANK('CONFIGURAÇÃO'!$B$1054),"",'CONFIGURAÇÃO'!$B$1054&amp;"")</f>
        <v/>
      </c>
      <c r="C6900" s="194">
        <f>"'CONFIGURAÇÃO'!B1054"</f>
        <v/>
      </c>
      <c r="D6900" s="194" t="inlineStr">
        <is>
          <t>configuração</t>
        </is>
      </c>
    </row>
    <row r="6901">
      <c r="A6901" s="194" t="inlineStr">
        <is>
          <t>custom.melhoria.3.mestre_viu</t>
        </is>
      </c>
      <c r="B6901" s="194">
        <f>N('CONFIGURAÇÃO'!$F$1039)&amp;""</f>
        <v/>
      </c>
      <c r="C6901" s="194">
        <f>"'CONFIGURAÇÃO'!F1039"</f>
        <v/>
      </c>
      <c r="D6901" s="194" t="inlineStr">
        <is>
          <t>configuração</t>
        </is>
      </c>
    </row>
    <row r="6902">
      <c r="A6902" s="194" t="inlineStr">
        <is>
          <t>custom.melhoria.4.nome</t>
        </is>
      </c>
      <c r="B6902" s="194">
        <f>IF(ISBLANK('CONFIGURAÇÃO'!$J$1041),"",'CONFIGURAÇÃO'!$J$1041&amp;"")</f>
        <v/>
      </c>
      <c r="C6902" s="194">
        <f>"'CONFIGURAÇÃO'!J1041"</f>
        <v/>
      </c>
      <c r="D6902" s="194" t="inlineStr">
        <is>
          <t>configuração</t>
        </is>
      </c>
    </row>
    <row r="6903">
      <c r="A6903" s="194" t="inlineStr">
        <is>
          <t>custom.melhoria.4.base</t>
        </is>
      </c>
      <c r="B6903" s="194">
        <f>IF(ISBLANK('CONFIGURAÇÃO'!$M$1042),"",'CONFIGURAÇÃO'!$M$1042&amp;"")</f>
        <v/>
      </c>
      <c r="C6903" s="194">
        <f>"'CONFIGURAÇÃO'!M1042"</f>
        <v/>
      </c>
      <c r="D6903" s="194" t="inlineStr">
        <is>
          <t>configuração</t>
        </is>
      </c>
    </row>
    <row r="6904">
      <c r="A6904" s="194" t="inlineStr">
        <is>
          <t>custom.melhoria.4.familia</t>
        </is>
      </c>
      <c r="B6904" s="194">
        <f>IF(ISBLANK('CONFIGURAÇÃO'!$M$1043),"",'CONFIGURAÇÃO'!$M$1043&amp;"")</f>
        <v/>
      </c>
      <c r="C6904" s="194">
        <f>"'CONFIGURAÇÃO'!M1043"</f>
        <v/>
      </c>
      <c r="D6904" s="194" t="inlineStr">
        <is>
          <t>configuração</t>
        </is>
      </c>
    </row>
    <row r="6905">
      <c r="A6905" s="194" t="inlineStr">
        <is>
          <t>custom.melhoria.4.peso</t>
        </is>
      </c>
      <c r="B6905" s="194">
        <f>IF(ISBLANK('CONFIGURAÇÃO'!$M$1044),"",'CONFIGURAÇÃO'!$M$1044&amp;"")</f>
        <v/>
      </c>
      <c r="C6905" s="194">
        <f>"'CONFIGURAÇÃO'!M1044"</f>
        <v/>
      </c>
      <c r="D6905" s="194" t="inlineStr">
        <is>
          <t>configuração</t>
        </is>
      </c>
    </row>
    <row r="6906">
      <c r="A6906" s="194" t="inlineStr">
        <is>
          <t>custom.melhoria.4.exige_tr</t>
        </is>
      </c>
      <c r="B6906" s="194">
        <f>IF(ISBLANK('CONFIGURAÇÃO'!$M$1045),"",'CONFIGURAÇÃO'!$M$1045&amp;"")</f>
        <v/>
      </c>
      <c r="C6906" s="194">
        <f>"'CONFIGURAÇÃO'!M1045"</f>
        <v/>
      </c>
      <c r="D6906" s="194" t="inlineStr">
        <is>
          <t>configuração</t>
        </is>
      </c>
    </row>
    <row r="6907">
      <c r="A6907" s="194" t="inlineStr">
        <is>
          <t>custom.melhoria.4.requisitos</t>
        </is>
      </c>
      <c r="B6907" s="194">
        <f>IF(ISBLANK('CONFIGURAÇÃO'!$J$1048),"",'CONFIGURAÇÃO'!$J$1048&amp;"")</f>
        <v/>
      </c>
      <c r="C6907" s="194">
        <f>"'CONFIGURAÇÃO'!J1048"</f>
        <v/>
      </c>
      <c r="D6907" s="194" t="inlineStr">
        <is>
          <t>configuração</t>
        </is>
      </c>
    </row>
    <row r="6908">
      <c r="A6908" s="194" t="inlineStr">
        <is>
          <t>custom.melhoria.4.efeito</t>
        </is>
      </c>
      <c r="B6908" s="194">
        <f>IF(ISBLANK('CONFIGURAÇÃO'!$J$1054),"",'CONFIGURAÇÃO'!$J$1054&amp;"")</f>
        <v/>
      </c>
      <c r="C6908" s="194">
        <f>"'CONFIGURAÇÃO'!J1054"</f>
        <v/>
      </c>
      <c r="D6908" s="194" t="inlineStr">
        <is>
          <t>configuração</t>
        </is>
      </c>
    </row>
    <row r="6909">
      <c r="A6909" s="194" t="inlineStr">
        <is>
          <t>custom.melhoria.4.mestre_viu</t>
        </is>
      </c>
      <c r="B6909" s="194">
        <f>N('CONFIGURAÇÃO'!$N$1039)&amp;""</f>
        <v/>
      </c>
      <c r="C6909" s="194">
        <f>"'CONFIGURAÇÃO'!N1039"</f>
        <v/>
      </c>
      <c r="D6909" s="194" t="inlineStr">
        <is>
          <t>configuração</t>
        </is>
      </c>
    </row>
    <row r="6910">
      <c r="A6910" s="194" t="inlineStr">
        <is>
          <t>custom.melhoria.5.nome</t>
        </is>
      </c>
      <c r="B6910" s="194">
        <f>IF(ISBLANK('CONFIGURAÇÃO'!$B$1067),"",'CONFIGURAÇÃO'!$B$1067&amp;"")</f>
        <v/>
      </c>
      <c r="C6910" s="194">
        <f>"'CONFIGURAÇÃO'!B1067"</f>
        <v/>
      </c>
      <c r="D6910" s="194" t="inlineStr">
        <is>
          <t>configuração</t>
        </is>
      </c>
    </row>
    <row r="6911">
      <c r="A6911" s="194" t="inlineStr">
        <is>
          <t>custom.melhoria.5.base</t>
        </is>
      </c>
      <c r="B6911" s="194">
        <f>IF(ISBLANK('CONFIGURAÇÃO'!$E$1068),"",'CONFIGURAÇÃO'!$E$1068&amp;"")</f>
        <v/>
      </c>
      <c r="C6911" s="194">
        <f>"'CONFIGURAÇÃO'!E1068"</f>
        <v/>
      </c>
      <c r="D6911" s="194" t="inlineStr">
        <is>
          <t>configuração</t>
        </is>
      </c>
    </row>
    <row r="6912">
      <c r="A6912" s="194" t="inlineStr">
        <is>
          <t>custom.melhoria.5.familia</t>
        </is>
      </c>
      <c r="B6912" s="194">
        <f>IF(ISBLANK('CONFIGURAÇÃO'!$E$1069),"",'CONFIGURAÇÃO'!$E$1069&amp;"")</f>
        <v/>
      </c>
      <c r="C6912" s="194">
        <f>"'CONFIGURAÇÃO'!E1069"</f>
        <v/>
      </c>
      <c r="D6912" s="194" t="inlineStr">
        <is>
          <t>configuração</t>
        </is>
      </c>
    </row>
    <row r="6913">
      <c r="A6913" s="194" t="inlineStr">
        <is>
          <t>custom.melhoria.5.peso</t>
        </is>
      </c>
      <c r="B6913" s="194">
        <f>IF(ISBLANK('CONFIGURAÇÃO'!$E$1070),"",'CONFIGURAÇÃO'!$E$1070&amp;"")</f>
        <v/>
      </c>
      <c r="C6913" s="194">
        <f>"'CONFIGURAÇÃO'!E1070"</f>
        <v/>
      </c>
      <c r="D6913" s="194" t="inlineStr">
        <is>
          <t>configuração</t>
        </is>
      </c>
    </row>
    <row r="6914">
      <c r="A6914" s="194" t="inlineStr">
        <is>
          <t>custom.melhoria.5.exige_tr</t>
        </is>
      </c>
      <c r="B6914" s="194">
        <f>IF(ISBLANK('CONFIGURAÇÃO'!$E$1071),"",'CONFIGURAÇÃO'!$E$1071&amp;"")</f>
        <v/>
      </c>
      <c r="C6914" s="194">
        <f>"'CONFIGURAÇÃO'!E1071"</f>
        <v/>
      </c>
      <c r="D6914" s="194" t="inlineStr">
        <is>
          <t>configuração</t>
        </is>
      </c>
    </row>
    <row r="6915">
      <c r="A6915" s="194" t="inlineStr">
        <is>
          <t>custom.melhoria.5.requisitos</t>
        </is>
      </c>
      <c r="B6915" s="194">
        <f>IF(ISBLANK('CONFIGURAÇÃO'!$B$1074),"",'CONFIGURAÇÃO'!$B$1074&amp;"")</f>
        <v/>
      </c>
      <c r="C6915" s="194">
        <f>"'CONFIGURAÇÃO'!B1074"</f>
        <v/>
      </c>
      <c r="D6915" s="194" t="inlineStr">
        <is>
          <t>configuração</t>
        </is>
      </c>
    </row>
    <row r="6916">
      <c r="A6916" s="194" t="inlineStr">
        <is>
          <t>custom.melhoria.5.efeito</t>
        </is>
      </c>
      <c r="B6916" s="194">
        <f>IF(ISBLANK('CONFIGURAÇÃO'!$B$1080),"",'CONFIGURAÇÃO'!$B$1080&amp;"")</f>
        <v/>
      </c>
      <c r="C6916" s="194">
        <f>"'CONFIGURAÇÃO'!B1080"</f>
        <v/>
      </c>
      <c r="D6916" s="194" t="inlineStr">
        <is>
          <t>configuração</t>
        </is>
      </c>
    </row>
    <row r="6917">
      <c r="A6917" s="194" t="inlineStr">
        <is>
          <t>custom.melhoria.5.mestre_viu</t>
        </is>
      </c>
      <c r="B6917" s="194">
        <f>N('CONFIGURAÇÃO'!$F$1065)&amp;""</f>
        <v/>
      </c>
      <c r="C6917" s="194">
        <f>"'CONFIGURAÇÃO'!F1065"</f>
        <v/>
      </c>
      <c r="D6917" s="194" t="inlineStr">
        <is>
          <t>configuração</t>
        </is>
      </c>
    </row>
    <row r="6918">
      <c r="A6918" s="194" t="inlineStr">
        <is>
          <t>custom.melhoria.6.nome</t>
        </is>
      </c>
      <c r="B6918" s="194">
        <f>IF(ISBLANK('CONFIGURAÇÃO'!$J$1067),"",'CONFIGURAÇÃO'!$J$1067&amp;"")</f>
        <v/>
      </c>
      <c r="C6918" s="194">
        <f>"'CONFIGURAÇÃO'!J1067"</f>
        <v/>
      </c>
      <c r="D6918" s="194" t="inlineStr">
        <is>
          <t>configuração</t>
        </is>
      </c>
    </row>
    <row r="6919">
      <c r="A6919" s="194" t="inlineStr">
        <is>
          <t>custom.melhoria.6.base</t>
        </is>
      </c>
      <c r="B6919" s="194">
        <f>IF(ISBLANK('CONFIGURAÇÃO'!$M$1068),"",'CONFIGURAÇÃO'!$M$1068&amp;"")</f>
        <v/>
      </c>
      <c r="C6919" s="194">
        <f>"'CONFIGURAÇÃO'!M1068"</f>
        <v/>
      </c>
      <c r="D6919" s="194" t="inlineStr">
        <is>
          <t>configuração</t>
        </is>
      </c>
    </row>
    <row r="6920">
      <c r="A6920" s="194" t="inlineStr">
        <is>
          <t>custom.melhoria.6.familia</t>
        </is>
      </c>
      <c r="B6920" s="194">
        <f>IF(ISBLANK('CONFIGURAÇÃO'!$M$1069),"",'CONFIGURAÇÃO'!$M$1069&amp;"")</f>
        <v/>
      </c>
      <c r="C6920" s="194">
        <f>"'CONFIGURAÇÃO'!M1069"</f>
        <v/>
      </c>
      <c r="D6920" s="194" t="inlineStr">
        <is>
          <t>configuração</t>
        </is>
      </c>
    </row>
    <row r="6921">
      <c r="A6921" s="194" t="inlineStr">
        <is>
          <t>custom.melhoria.6.peso</t>
        </is>
      </c>
      <c r="B6921" s="194">
        <f>IF(ISBLANK('CONFIGURAÇÃO'!$M$1070),"",'CONFIGURAÇÃO'!$M$1070&amp;"")</f>
        <v/>
      </c>
      <c r="C6921" s="194">
        <f>"'CONFIGURAÇÃO'!M1070"</f>
        <v/>
      </c>
      <c r="D6921" s="194" t="inlineStr">
        <is>
          <t>configuração</t>
        </is>
      </c>
    </row>
    <row r="6922">
      <c r="A6922" s="194" t="inlineStr">
        <is>
          <t>custom.melhoria.6.exige_tr</t>
        </is>
      </c>
      <c r="B6922" s="194">
        <f>IF(ISBLANK('CONFIGURAÇÃO'!$M$1071),"",'CONFIGURAÇÃO'!$M$1071&amp;"")</f>
        <v/>
      </c>
      <c r="C6922" s="194">
        <f>"'CONFIGURAÇÃO'!M1071"</f>
        <v/>
      </c>
      <c r="D6922" s="194" t="inlineStr">
        <is>
          <t>configuração</t>
        </is>
      </c>
    </row>
    <row r="6923">
      <c r="A6923" s="194" t="inlineStr">
        <is>
          <t>custom.melhoria.6.requisitos</t>
        </is>
      </c>
      <c r="B6923" s="194">
        <f>IF(ISBLANK('CONFIGURAÇÃO'!$J$1074),"",'CONFIGURAÇÃO'!$J$1074&amp;"")</f>
        <v/>
      </c>
      <c r="C6923" s="194">
        <f>"'CONFIGURAÇÃO'!J1074"</f>
        <v/>
      </c>
      <c r="D6923" s="194" t="inlineStr">
        <is>
          <t>configuração</t>
        </is>
      </c>
    </row>
    <row r="6924">
      <c r="A6924" s="194" t="inlineStr">
        <is>
          <t>custom.melhoria.6.efeito</t>
        </is>
      </c>
      <c r="B6924" s="194">
        <f>IF(ISBLANK('CONFIGURAÇÃO'!$J$1080),"",'CONFIGURAÇÃO'!$J$1080&amp;"")</f>
        <v/>
      </c>
      <c r="C6924" s="194">
        <f>"'CONFIGURAÇÃO'!J1080"</f>
        <v/>
      </c>
      <c r="D6924" s="194" t="inlineStr">
        <is>
          <t>configuração</t>
        </is>
      </c>
    </row>
    <row r="6925">
      <c r="A6925" s="194" t="inlineStr">
        <is>
          <t>custom.melhoria.6.mestre_viu</t>
        </is>
      </c>
      <c r="B6925" s="194">
        <f>N('CONFIGURAÇÃO'!$N$1065)&amp;""</f>
        <v/>
      </c>
      <c r="C6925" s="194">
        <f>"'CONFIGURAÇÃO'!N1065"</f>
        <v/>
      </c>
      <c r="D6925" s="194" t="inlineStr">
        <is>
          <t>configuração</t>
        </is>
      </c>
    </row>
    <row r="6926">
      <c r="A6926" s="194" t="inlineStr">
        <is>
          <t>custom.melhoria.7.nome</t>
        </is>
      </c>
      <c r="B6926" s="194">
        <f>IF(ISBLANK('CONFIGURAÇÃO'!$B$1093),"",'CONFIGURAÇÃO'!$B$1093&amp;"")</f>
        <v/>
      </c>
      <c r="C6926" s="194">
        <f>"'CONFIGURAÇÃO'!B1093"</f>
        <v/>
      </c>
      <c r="D6926" s="194" t="inlineStr">
        <is>
          <t>configuração</t>
        </is>
      </c>
    </row>
    <row r="6927">
      <c r="A6927" s="194" t="inlineStr">
        <is>
          <t>custom.melhoria.7.base</t>
        </is>
      </c>
      <c r="B6927" s="194">
        <f>IF(ISBLANK('CONFIGURAÇÃO'!$E$1094),"",'CONFIGURAÇÃO'!$E$1094&amp;"")</f>
        <v/>
      </c>
      <c r="C6927" s="194">
        <f>"'CONFIGURAÇÃO'!E1094"</f>
        <v/>
      </c>
      <c r="D6927" s="194" t="inlineStr">
        <is>
          <t>configuração</t>
        </is>
      </c>
    </row>
    <row r="6928">
      <c r="A6928" s="194" t="inlineStr">
        <is>
          <t>custom.melhoria.7.familia</t>
        </is>
      </c>
      <c r="B6928" s="194">
        <f>IF(ISBLANK('CONFIGURAÇÃO'!$E$1095),"",'CONFIGURAÇÃO'!$E$1095&amp;"")</f>
        <v/>
      </c>
      <c r="C6928" s="194">
        <f>"'CONFIGURAÇÃO'!E1095"</f>
        <v/>
      </c>
      <c r="D6928" s="194" t="inlineStr">
        <is>
          <t>configuração</t>
        </is>
      </c>
    </row>
    <row r="6929">
      <c r="A6929" s="194" t="inlineStr">
        <is>
          <t>custom.melhoria.7.peso</t>
        </is>
      </c>
      <c r="B6929" s="194">
        <f>IF(ISBLANK('CONFIGURAÇÃO'!$E$1096),"",'CONFIGURAÇÃO'!$E$1096&amp;"")</f>
        <v/>
      </c>
      <c r="C6929" s="194">
        <f>"'CONFIGURAÇÃO'!E1096"</f>
        <v/>
      </c>
      <c r="D6929" s="194" t="inlineStr">
        <is>
          <t>configuração</t>
        </is>
      </c>
    </row>
    <row r="6930">
      <c r="A6930" s="194" t="inlineStr">
        <is>
          <t>custom.melhoria.7.exige_tr</t>
        </is>
      </c>
      <c r="B6930" s="194">
        <f>IF(ISBLANK('CONFIGURAÇÃO'!$E$1097),"",'CONFIGURAÇÃO'!$E$1097&amp;"")</f>
        <v/>
      </c>
      <c r="C6930" s="194">
        <f>"'CONFIGURAÇÃO'!E1097"</f>
        <v/>
      </c>
      <c r="D6930" s="194" t="inlineStr">
        <is>
          <t>configuração</t>
        </is>
      </c>
    </row>
    <row r="6931">
      <c r="A6931" s="194" t="inlineStr">
        <is>
          <t>custom.melhoria.7.requisitos</t>
        </is>
      </c>
      <c r="B6931" s="194">
        <f>IF(ISBLANK('CONFIGURAÇÃO'!$B$1100),"",'CONFIGURAÇÃO'!$B$1100&amp;"")</f>
        <v/>
      </c>
      <c r="C6931" s="194">
        <f>"'CONFIGURAÇÃO'!B1100"</f>
        <v/>
      </c>
      <c r="D6931" s="194" t="inlineStr">
        <is>
          <t>configuração</t>
        </is>
      </c>
    </row>
    <row r="6932">
      <c r="A6932" s="194" t="inlineStr">
        <is>
          <t>custom.melhoria.7.efeito</t>
        </is>
      </c>
      <c r="B6932" s="194">
        <f>IF(ISBLANK('CONFIGURAÇÃO'!$B$1106),"",'CONFIGURAÇÃO'!$B$1106&amp;"")</f>
        <v/>
      </c>
      <c r="C6932" s="194">
        <f>"'CONFIGURAÇÃO'!B1106"</f>
        <v/>
      </c>
      <c r="D6932" s="194" t="inlineStr">
        <is>
          <t>configuração</t>
        </is>
      </c>
    </row>
    <row r="6933">
      <c r="A6933" s="194" t="inlineStr">
        <is>
          <t>custom.melhoria.7.mestre_viu</t>
        </is>
      </c>
      <c r="B6933" s="194">
        <f>N('CONFIGURAÇÃO'!$F$1091)&amp;""</f>
        <v/>
      </c>
      <c r="C6933" s="194">
        <f>"'CONFIGURAÇÃO'!F1091"</f>
        <v/>
      </c>
      <c r="D6933" s="194" t="inlineStr">
        <is>
          <t>configuração</t>
        </is>
      </c>
    </row>
    <row r="6934">
      <c r="A6934" s="194" t="inlineStr">
        <is>
          <t>custom.melhoria.8.nome</t>
        </is>
      </c>
      <c r="B6934" s="194">
        <f>IF(ISBLANK('CONFIGURAÇÃO'!$J$1093),"",'CONFIGURAÇÃO'!$J$1093&amp;"")</f>
        <v/>
      </c>
      <c r="C6934" s="194">
        <f>"'CONFIGURAÇÃO'!J1093"</f>
        <v/>
      </c>
      <c r="D6934" s="194" t="inlineStr">
        <is>
          <t>configuração</t>
        </is>
      </c>
    </row>
    <row r="6935">
      <c r="A6935" s="194" t="inlineStr">
        <is>
          <t>custom.melhoria.8.base</t>
        </is>
      </c>
      <c r="B6935" s="194">
        <f>IF(ISBLANK('CONFIGURAÇÃO'!$M$1094),"",'CONFIGURAÇÃO'!$M$1094&amp;"")</f>
        <v/>
      </c>
      <c r="C6935" s="194">
        <f>"'CONFIGURAÇÃO'!M1094"</f>
        <v/>
      </c>
      <c r="D6935" s="194" t="inlineStr">
        <is>
          <t>configuração</t>
        </is>
      </c>
    </row>
    <row r="6936">
      <c r="A6936" s="194" t="inlineStr">
        <is>
          <t>custom.melhoria.8.familia</t>
        </is>
      </c>
      <c r="B6936" s="194">
        <f>IF(ISBLANK('CONFIGURAÇÃO'!$M$1095),"",'CONFIGURAÇÃO'!$M$1095&amp;"")</f>
        <v/>
      </c>
      <c r="C6936" s="194">
        <f>"'CONFIGURAÇÃO'!M1095"</f>
        <v/>
      </c>
      <c r="D6936" s="194" t="inlineStr">
        <is>
          <t>configuração</t>
        </is>
      </c>
    </row>
    <row r="6937">
      <c r="A6937" s="194" t="inlineStr">
        <is>
          <t>custom.melhoria.8.peso</t>
        </is>
      </c>
      <c r="B6937" s="194">
        <f>IF(ISBLANK('CONFIGURAÇÃO'!$M$1096),"",'CONFIGURAÇÃO'!$M$1096&amp;"")</f>
        <v/>
      </c>
      <c r="C6937" s="194">
        <f>"'CONFIGURAÇÃO'!M1096"</f>
        <v/>
      </c>
      <c r="D6937" s="194" t="inlineStr">
        <is>
          <t>configuração</t>
        </is>
      </c>
    </row>
    <row r="6938">
      <c r="A6938" s="194" t="inlineStr">
        <is>
          <t>custom.melhoria.8.exige_tr</t>
        </is>
      </c>
      <c r="B6938" s="194">
        <f>IF(ISBLANK('CONFIGURAÇÃO'!$M$1097),"",'CONFIGURAÇÃO'!$M$1097&amp;"")</f>
        <v/>
      </c>
      <c r="C6938" s="194">
        <f>"'CONFIGURAÇÃO'!M1097"</f>
        <v/>
      </c>
      <c r="D6938" s="194" t="inlineStr">
        <is>
          <t>configuração</t>
        </is>
      </c>
    </row>
    <row r="6939">
      <c r="A6939" s="194" t="inlineStr">
        <is>
          <t>custom.melhoria.8.requisitos</t>
        </is>
      </c>
      <c r="B6939" s="194">
        <f>IF(ISBLANK('CONFIGURAÇÃO'!$J$1100),"",'CONFIGURAÇÃO'!$J$1100&amp;"")</f>
        <v/>
      </c>
      <c r="C6939" s="194">
        <f>"'CONFIGURAÇÃO'!J1100"</f>
        <v/>
      </c>
      <c r="D6939" s="194" t="inlineStr">
        <is>
          <t>configuração</t>
        </is>
      </c>
    </row>
    <row r="6940">
      <c r="A6940" s="194" t="inlineStr">
        <is>
          <t>custom.melhoria.8.efeito</t>
        </is>
      </c>
      <c r="B6940" s="194">
        <f>IF(ISBLANK('CONFIGURAÇÃO'!$J$1106),"",'CONFIGURAÇÃO'!$J$1106&amp;"")</f>
        <v/>
      </c>
      <c r="C6940" s="194">
        <f>"'CONFIGURAÇÃO'!J1106"</f>
        <v/>
      </c>
      <c r="D6940" s="194" t="inlineStr">
        <is>
          <t>configuração</t>
        </is>
      </c>
    </row>
    <row r="6941">
      <c r="A6941" s="194" t="inlineStr">
        <is>
          <t>custom.melhoria.8.mestre_viu</t>
        </is>
      </c>
      <c r="B6941" s="194">
        <f>N('CONFIGURAÇÃO'!$N$1091)&amp;""</f>
        <v/>
      </c>
      <c r="C6941" s="194">
        <f>"'CONFIGURAÇÃO'!N1091"</f>
        <v/>
      </c>
      <c r="D6941" s="194" t="inlineStr">
        <is>
          <t>configuração</t>
        </is>
      </c>
    </row>
    <row r="6942">
      <c r="A6942" s="194" t="inlineStr">
        <is>
          <t>custom.melhoria.9.nome</t>
        </is>
      </c>
      <c r="B6942" s="194">
        <f>IF(ISBLANK('CONFIGURAÇÃO'!$B$1119),"",'CONFIGURAÇÃO'!$B$1119&amp;"")</f>
        <v/>
      </c>
      <c r="C6942" s="194">
        <f>"'CONFIGURAÇÃO'!B1119"</f>
        <v/>
      </c>
      <c r="D6942" s="194" t="inlineStr">
        <is>
          <t>configuração</t>
        </is>
      </c>
    </row>
    <row r="6943">
      <c r="A6943" s="194" t="inlineStr">
        <is>
          <t>custom.melhoria.9.base</t>
        </is>
      </c>
      <c r="B6943" s="194">
        <f>IF(ISBLANK('CONFIGURAÇÃO'!$E$1120),"",'CONFIGURAÇÃO'!$E$1120&amp;"")</f>
        <v/>
      </c>
      <c r="C6943" s="194">
        <f>"'CONFIGURAÇÃO'!E1120"</f>
        <v/>
      </c>
      <c r="D6943" s="194" t="inlineStr">
        <is>
          <t>configuração</t>
        </is>
      </c>
    </row>
    <row r="6944">
      <c r="A6944" s="194" t="inlineStr">
        <is>
          <t>custom.melhoria.9.familia</t>
        </is>
      </c>
      <c r="B6944" s="194">
        <f>IF(ISBLANK('CONFIGURAÇÃO'!$E$1121),"",'CONFIGURAÇÃO'!$E$1121&amp;"")</f>
        <v/>
      </c>
      <c r="C6944" s="194">
        <f>"'CONFIGURAÇÃO'!E1121"</f>
        <v/>
      </c>
      <c r="D6944" s="194" t="inlineStr">
        <is>
          <t>configuração</t>
        </is>
      </c>
    </row>
    <row r="6945">
      <c r="A6945" s="194" t="inlineStr">
        <is>
          <t>custom.melhoria.9.peso</t>
        </is>
      </c>
      <c r="B6945" s="194">
        <f>IF(ISBLANK('CONFIGURAÇÃO'!$E$1122),"",'CONFIGURAÇÃO'!$E$1122&amp;"")</f>
        <v/>
      </c>
      <c r="C6945" s="194">
        <f>"'CONFIGURAÇÃO'!E1122"</f>
        <v/>
      </c>
      <c r="D6945" s="194" t="inlineStr">
        <is>
          <t>configuração</t>
        </is>
      </c>
    </row>
    <row r="6946">
      <c r="A6946" s="194" t="inlineStr">
        <is>
          <t>custom.melhoria.9.exige_tr</t>
        </is>
      </c>
      <c r="B6946" s="194">
        <f>IF(ISBLANK('CONFIGURAÇÃO'!$E$1123),"",'CONFIGURAÇÃO'!$E$1123&amp;"")</f>
        <v/>
      </c>
      <c r="C6946" s="194">
        <f>"'CONFIGURAÇÃO'!E1123"</f>
        <v/>
      </c>
      <c r="D6946" s="194" t="inlineStr">
        <is>
          <t>configuração</t>
        </is>
      </c>
    </row>
    <row r="6947">
      <c r="A6947" s="194" t="inlineStr">
        <is>
          <t>custom.melhoria.9.requisitos</t>
        </is>
      </c>
      <c r="B6947" s="194">
        <f>IF(ISBLANK('CONFIGURAÇÃO'!$B$1126),"",'CONFIGURAÇÃO'!$B$1126&amp;"")</f>
        <v/>
      </c>
      <c r="C6947" s="194">
        <f>"'CONFIGURAÇÃO'!B1126"</f>
        <v/>
      </c>
      <c r="D6947" s="194" t="inlineStr">
        <is>
          <t>configuração</t>
        </is>
      </c>
    </row>
    <row r="6948">
      <c r="A6948" s="194" t="inlineStr">
        <is>
          <t>custom.melhoria.9.efeito</t>
        </is>
      </c>
      <c r="B6948" s="194">
        <f>IF(ISBLANK('CONFIGURAÇÃO'!$B$1132),"",'CONFIGURAÇÃO'!$B$1132&amp;"")</f>
        <v/>
      </c>
      <c r="C6948" s="194">
        <f>"'CONFIGURAÇÃO'!B1132"</f>
        <v/>
      </c>
      <c r="D6948" s="194" t="inlineStr">
        <is>
          <t>configuração</t>
        </is>
      </c>
    </row>
    <row r="6949">
      <c r="A6949" s="194" t="inlineStr">
        <is>
          <t>custom.melhoria.9.mestre_viu</t>
        </is>
      </c>
      <c r="B6949" s="194">
        <f>N('CONFIGURAÇÃO'!$F$1117)&amp;""</f>
        <v/>
      </c>
      <c r="C6949" s="194">
        <f>"'CONFIGURAÇÃO'!F1117"</f>
        <v/>
      </c>
      <c r="D6949" s="194" t="inlineStr">
        <is>
          <t>configuração</t>
        </is>
      </c>
    </row>
    <row r="6950">
      <c r="A6950" s="194" t="inlineStr">
        <is>
          <t>custom.melhoria.10.nome</t>
        </is>
      </c>
      <c r="B6950" s="194">
        <f>IF(ISBLANK('CONFIGURAÇÃO'!$J$1119),"",'CONFIGURAÇÃO'!$J$1119&amp;"")</f>
        <v/>
      </c>
      <c r="C6950" s="194">
        <f>"'CONFIGURAÇÃO'!J1119"</f>
        <v/>
      </c>
      <c r="D6950" s="194" t="inlineStr">
        <is>
          <t>configuração</t>
        </is>
      </c>
    </row>
    <row r="6951">
      <c r="A6951" s="194" t="inlineStr">
        <is>
          <t>custom.melhoria.10.base</t>
        </is>
      </c>
      <c r="B6951" s="194">
        <f>IF(ISBLANK('CONFIGURAÇÃO'!$M$1120),"",'CONFIGURAÇÃO'!$M$1120&amp;"")</f>
        <v/>
      </c>
      <c r="C6951" s="194">
        <f>"'CONFIGURAÇÃO'!M1120"</f>
        <v/>
      </c>
      <c r="D6951" s="194" t="inlineStr">
        <is>
          <t>configuração</t>
        </is>
      </c>
    </row>
    <row r="6952">
      <c r="A6952" s="194" t="inlineStr">
        <is>
          <t>custom.melhoria.10.familia</t>
        </is>
      </c>
      <c r="B6952" s="194">
        <f>IF(ISBLANK('CONFIGURAÇÃO'!$M$1121),"",'CONFIGURAÇÃO'!$M$1121&amp;"")</f>
        <v/>
      </c>
      <c r="C6952" s="194">
        <f>"'CONFIGURAÇÃO'!M1121"</f>
        <v/>
      </c>
      <c r="D6952" s="194" t="inlineStr">
        <is>
          <t>configuração</t>
        </is>
      </c>
    </row>
    <row r="6953">
      <c r="A6953" s="194" t="inlineStr">
        <is>
          <t>custom.melhoria.10.peso</t>
        </is>
      </c>
      <c r="B6953" s="194">
        <f>IF(ISBLANK('CONFIGURAÇÃO'!$M$1122),"",'CONFIGURAÇÃO'!$M$1122&amp;"")</f>
        <v/>
      </c>
      <c r="C6953" s="194">
        <f>"'CONFIGURAÇÃO'!M1122"</f>
        <v/>
      </c>
      <c r="D6953" s="194" t="inlineStr">
        <is>
          <t>configuração</t>
        </is>
      </c>
    </row>
    <row r="6954">
      <c r="A6954" s="194" t="inlineStr">
        <is>
          <t>custom.melhoria.10.exige_tr</t>
        </is>
      </c>
      <c r="B6954" s="194">
        <f>IF(ISBLANK('CONFIGURAÇÃO'!$M$1123),"",'CONFIGURAÇÃO'!$M$1123&amp;"")</f>
        <v/>
      </c>
      <c r="C6954" s="194">
        <f>"'CONFIGURAÇÃO'!M1123"</f>
        <v/>
      </c>
      <c r="D6954" s="194" t="inlineStr">
        <is>
          <t>configuração</t>
        </is>
      </c>
    </row>
    <row r="6955">
      <c r="A6955" s="194" t="inlineStr">
        <is>
          <t>custom.melhoria.10.requisitos</t>
        </is>
      </c>
      <c r="B6955" s="194">
        <f>IF(ISBLANK('CONFIGURAÇÃO'!$J$1126),"",'CONFIGURAÇÃO'!$J$1126&amp;"")</f>
        <v/>
      </c>
      <c r="C6955" s="194">
        <f>"'CONFIGURAÇÃO'!J1126"</f>
        <v/>
      </c>
      <c r="D6955" s="194" t="inlineStr">
        <is>
          <t>configuração</t>
        </is>
      </c>
    </row>
    <row r="6956">
      <c r="A6956" s="194" t="inlineStr">
        <is>
          <t>custom.melhoria.10.efeito</t>
        </is>
      </c>
      <c r="B6956" s="194">
        <f>IF(ISBLANK('CONFIGURAÇÃO'!$J$1132),"",'CONFIGURAÇÃO'!$J$1132&amp;"")</f>
        <v/>
      </c>
      <c r="C6956" s="194">
        <f>"'CONFIGURAÇÃO'!J1132"</f>
        <v/>
      </c>
      <c r="D6956" s="194" t="inlineStr">
        <is>
          <t>configuração</t>
        </is>
      </c>
    </row>
    <row r="6957">
      <c r="A6957" s="194" t="inlineStr">
        <is>
          <t>custom.melhoria.10.mestre_viu</t>
        </is>
      </c>
      <c r="B6957" s="194">
        <f>N('CONFIGURAÇÃO'!$N$1117)&amp;""</f>
        <v/>
      </c>
      <c r="C6957" s="194">
        <f>"'CONFIGURAÇÃO'!N1117"</f>
        <v/>
      </c>
      <c r="D6957" s="194" t="inlineStr">
        <is>
          <t>configuração</t>
        </is>
      </c>
    </row>
    <row r="6958">
      <c r="A6958" s="194" t="inlineStr">
        <is>
          <t>custom.melhoria.11.nome</t>
        </is>
      </c>
      <c r="B6958" s="194">
        <f>IF(ISBLANK('CONFIGURAÇÃO'!$B$1145),"",'CONFIGURAÇÃO'!$B$1145&amp;"")</f>
        <v/>
      </c>
      <c r="C6958" s="194">
        <f>"'CONFIGURAÇÃO'!B1145"</f>
        <v/>
      </c>
      <c r="D6958" s="194" t="inlineStr">
        <is>
          <t>configuração</t>
        </is>
      </c>
    </row>
    <row r="6959">
      <c r="A6959" s="194" t="inlineStr">
        <is>
          <t>custom.melhoria.11.base</t>
        </is>
      </c>
      <c r="B6959" s="194">
        <f>IF(ISBLANK('CONFIGURAÇÃO'!$E$1146),"",'CONFIGURAÇÃO'!$E$1146&amp;"")</f>
        <v/>
      </c>
      <c r="C6959" s="194">
        <f>"'CONFIGURAÇÃO'!E1146"</f>
        <v/>
      </c>
      <c r="D6959" s="194" t="inlineStr">
        <is>
          <t>configuração</t>
        </is>
      </c>
    </row>
    <row r="6960">
      <c r="A6960" s="194" t="inlineStr">
        <is>
          <t>custom.melhoria.11.familia</t>
        </is>
      </c>
      <c r="B6960" s="194">
        <f>IF(ISBLANK('CONFIGURAÇÃO'!$E$1147),"",'CONFIGURAÇÃO'!$E$1147&amp;"")</f>
        <v/>
      </c>
      <c r="C6960" s="194">
        <f>"'CONFIGURAÇÃO'!E1147"</f>
        <v/>
      </c>
      <c r="D6960" s="194" t="inlineStr">
        <is>
          <t>configuração</t>
        </is>
      </c>
    </row>
    <row r="6961">
      <c r="A6961" s="194" t="inlineStr">
        <is>
          <t>custom.melhoria.11.peso</t>
        </is>
      </c>
      <c r="B6961" s="194">
        <f>IF(ISBLANK('CONFIGURAÇÃO'!$E$1148),"",'CONFIGURAÇÃO'!$E$1148&amp;"")</f>
        <v/>
      </c>
      <c r="C6961" s="194">
        <f>"'CONFIGURAÇÃO'!E1148"</f>
        <v/>
      </c>
      <c r="D6961" s="194" t="inlineStr">
        <is>
          <t>configuração</t>
        </is>
      </c>
    </row>
    <row r="6962">
      <c r="A6962" s="194" t="inlineStr">
        <is>
          <t>custom.melhoria.11.exige_tr</t>
        </is>
      </c>
      <c r="B6962" s="194">
        <f>IF(ISBLANK('CONFIGURAÇÃO'!$E$1149),"",'CONFIGURAÇÃO'!$E$1149&amp;"")</f>
        <v/>
      </c>
      <c r="C6962" s="194">
        <f>"'CONFIGURAÇÃO'!E1149"</f>
        <v/>
      </c>
      <c r="D6962" s="194" t="inlineStr">
        <is>
          <t>configuração</t>
        </is>
      </c>
    </row>
    <row r="6963">
      <c r="A6963" s="194" t="inlineStr">
        <is>
          <t>custom.melhoria.11.requisitos</t>
        </is>
      </c>
      <c r="B6963" s="194">
        <f>IF(ISBLANK('CONFIGURAÇÃO'!$B$1152),"",'CONFIGURAÇÃO'!$B$1152&amp;"")</f>
        <v/>
      </c>
      <c r="C6963" s="194">
        <f>"'CONFIGURAÇÃO'!B1152"</f>
        <v/>
      </c>
      <c r="D6963" s="194" t="inlineStr">
        <is>
          <t>configuração</t>
        </is>
      </c>
    </row>
    <row r="6964">
      <c r="A6964" s="194" t="inlineStr">
        <is>
          <t>custom.melhoria.11.efeito</t>
        </is>
      </c>
      <c r="B6964" s="194">
        <f>IF(ISBLANK('CONFIGURAÇÃO'!$B$1158),"",'CONFIGURAÇÃO'!$B$1158&amp;"")</f>
        <v/>
      </c>
      <c r="C6964" s="194">
        <f>"'CONFIGURAÇÃO'!B1158"</f>
        <v/>
      </c>
      <c r="D6964" s="194" t="inlineStr">
        <is>
          <t>configuração</t>
        </is>
      </c>
    </row>
    <row r="6965">
      <c r="A6965" s="194" t="inlineStr">
        <is>
          <t>custom.melhoria.11.mestre_viu</t>
        </is>
      </c>
      <c r="B6965" s="194">
        <f>N('CONFIGURAÇÃO'!$F$1143)&amp;""</f>
        <v/>
      </c>
      <c r="C6965" s="194">
        <f>"'CONFIGURAÇÃO'!F1143"</f>
        <v/>
      </c>
      <c r="D6965" s="194" t="inlineStr">
        <is>
          <t>configuração</t>
        </is>
      </c>
    </row>
    <row r="6966">
      <c r="A6966" s="194" t="inlineStr">
        <is>
          <t>custom.melhoria.12.nome</t>
        </is>
      </c>
      <c r="B6966" s="194">
        <f>IF(ISBLANK('CONFIGURAÇÃO'!$J$1145),"",'CONFIGURAÇÃO'!$J$1145&amp;"")</f>
        <v/>
      </c>
      <c r="C6966" s="194">
        <f>"'CONFIGURAÇÃO'!J1145"</f>
        <v/>
      </c>
      <c r="D6966" s="194" t="inlineStr">
        <is>
          <t>configuração</t>
        </is>
      </c>
    </row>
    <row r="6967">
      <c r="A6967" s="194" t="inlineStr">
        <is>
          <t>custom.melhoria.12.base</t>
        </is>
      </c>
      <c r="B6967" s="194">
        <f>IF(ISBLANK('CONFIGURAÇÃO'!$M$1146),"",'CONFIGURAÇÃO'!$M$1146&amp;"")</f>
        <v/>
      </c>
      <c r="C6967" s="194">
        <f>"'CONFIGURAÇÃO'!M1146"</f>
        <v/>
      </c>
      <c r="D6967" s="194" t="inlineStr">
        <is>
          <t>configuração</t>
        </is>
      </c>
    </row>
    <row r="6968">
      <c r="A6968" s="194" t="inlineStr">
        <is>
          <t>custom.melhoria.12.familia</t>
        </is>
      </c>
      <c r="B6968" s="194">
        <f>IF(ISBLANK('CONFIGURAÇÃO'!$M$1147),"",'CONFIGURAÇÃO'!$M$1147&amp;"")</f>
        <v/>
      </c>
      <c r="C6968" s="194">
        <f>"'CONFIGURAÇÃO'!M1147"</f>
        <v/>
      </c>
      <c r="D6968" s="194" t="inlineStr">
        <is>
          <t>configuração</t>
        </is>
      </c>
    </row>
    <row r="6969">
      <c r="A6969" s="194" t="inlineStr">
        <is>
          <t>custom.melhoria.12.peso</t>
        </is>
      </c>
      <c r="B6969" s="194">
        <f>IF(ISBLANK('CONFIGURAÇÃO'!$M$1148),"",'CONFIGURAÇÃO'!$M$1148&amp;"")</f>
        <v/>
      </c>
      <c r="C6969" s="194">
        <f>"'CONFIGURAÇÃO'!M1148"</f>
        <v/>
      </c>
      <c r="D6969" s="194" t="inlineStr">
        <is>
          <t>configuração</t>
        </is>
      </c>
    </row>
    <row r="6970">
      <c r="A6970" s="194" t="inlineStr">
        <is>
          <t>custom.melhoria.12.exige_tr</t>
        </is>
      </c>
      <c r="B6970" s="194">
        <f>IF(ISBLANK('CONFIGURAÇÃO'!$M$1149),"",'CONFIGURAÇÃO'!$M$1149&amp;"")</f>
        <v/>
      </c>
      <c r="C6970" s="194">
        <f>"'CONFIGURAÇÃO'!M1149"</f>
        <v/>
      </c>
      <c r="D6970" s="194" t="inlineStr">
        <is>
          <t>configuração</t>
        </is>
      </c>
    </row>
    <row r="6971">
      <c r="A6971" s="194" t="inlineStr">
        <is>
          <t>custom.melhoria.12.requisitos</t>
        </is>
      </c>
      <c r="B6971" s="194">
        <f>IF(ISBLANK('CONFIGURAÇÃO'!$J$1152),"",'CONFIGURAÇÃO'!$J$1152&amp;"")</f>
        <v/>
      </c>
      <c r="C6971" s="194">
        <f>"'CONFIGURAÇÃO'!J1152"</f>
        <v/>
      </c>
      <c r="D6971" s="194" t="inlineStr">
        <is>
          <t>configuração</t>
        </is>
      </c>
    </row>
    <row r="6972">
      <c r="A6972" s="194" t="inlineStr">
        <is>
          <t>custom.melhoria.12.efeito</t>
        </is>
      </c>
      <c r="B6972" s="194">
        <f>IF(ISBLANK('CONFIGURAÇÃO'!$J$1158),"",'CONFIGURAÇÃO'!$J$1158&amp;"")</f>
        <v/>
      </c>
      <c r="C6972" s="194">
        <f>"'CONFIGURAÇÃO'!J1158"</f>
        <v/>
      </c>
      <c r="D6972" s="194" t="inlineStr">
        <is>
          <t>configuração</t>
        </is>
      </c>
    </row>
    <row r="6973">
      <c r="A6973" s="194" t="inlineStr">
        <is>
          <t>custom.melhoria.12.mestre_viu</t>
        </is>
      </c>
      <c r="B6973" s="194">
        <f>N('CONFIGURAÇÃO'!$N$1143)&amp;""</f>
        <v/>
      </c>
      <c r="C6973" s="194">
        <f>"'CONFIGURAÇÃO'!N1143"</f>
        <v/>
      </c>
      <c r="D6973" s="194" t="inlineStr">
        <is>
          <t>configuração</t>
        </is>
      </c>
    </row>
    <row r="6974">
      <c r="A6974" s="194" t="inlineStr">
        <is>
          <t>custom.melhoria.13.nome</t>
        </is>
      </c>
      <c r="B6974" s="194">
        <f>IF(ISBLANK('CONFIGURAÇÃO'!$B$1171),"",'CONFIGURAÇÃO'!$B$1171&amp;"")</f>
        <v/>
      </c>
      <c r="C6974" s="194">
        <f>"'CONFIGURAÇÃO'!B1171"</f>
        <v/>
      </c>
      <c r="D6974" s="194" t="inlineStr">
        <is>
          <t>configuração</t>
        </is>
      </c>
    </row>
    <row r="6975">
      <c r="A6975" s="194" t="inlineStr">
        <is>
          <t>custom.melhoria.13.base</t>
        </is>
      </c>
      <c r="B6975" s="194">
        <f>IF(ISBLANK('CONFIGURAÇÃO'!$E$1172),"",'CONFIGURAÇÃO'!$E$1172&amp;"")</f>
        <v/>
      </c>
      <c r="C6975" s="194">
        <f>"'CONFIGURAÇÃO'!E1172"</f>
        <v/>
      </c>
      <c r="D6975" s="194" t="inlineStr">
        <is>
          <t>configuração</t>
        </is>
      </c>
    </row>
    <row r="6976">
      <c r="A6976" s="194" t="inlineStr">
        <is>
          <t>custom.melhoria.13.familia</t>
        </is>
      </c>
      <c r="B6976" s="194">
        <f>IF(ISBLANK('CONFIGURAÇÃO'!$E$1173),"",'CONFIGURAÇÃO'!$E$1173&amp;"")</f>
        <v/>
      </c>
      <c r="C6976" s="194">
        <f>"'CONFIGURAÇÃO'!E1173"</f>
        <v/>
      </c>
      <c r="D6976" s="194" t="inlineStr">
        <is>
          <t>configuração</t>
        </is>
      </c>
    </row>
    <row r="6977">
      <c r="A6977" s="194" t="inlineStr">
        <is>
          <t>custom.melhoria.13.peso</t>
        </is>
      </c>
      <c r="B6977" s="194">
        <f>IF(ISBLANK('CONFIGURAÇÃO'!$E$1174),"",'CONFIGURAÇÃO'!$E$1174&amp;"")</f>
        <v/>
      </c>
      <c r="C6977" s="194">
        <f>"'CONFIGURAÇÃO'!E1174"</f>
        <v/>
      </c>
      <c r="D6977" s="194" t="inlineStr">
        <is>
          <t>configuração</t>
        </is>
      </c>
    </row>
    <row r="6978">
      <c r="A6978" s="194" t="inlineStr">
        <is>
          <t>custom.melhoria.13.exige_tr</t>
        </is>
      </c>
      <c r="B6978" s="194">
        <f>IF(ISBLANK('CONFIGURAÇÃO'!$E$1175),"",'CONFIGURAÇÃO'!$E$1175&amp;"")</f>
        <v/>
      </c>
      <c r="C6978" s="194">
        <f>"'CONFIGURAÇÃO'!E1175"</f>
        <v/>
      </c>
      <c r="D6978" s="194" t="inlineStr">
        <is>
          <t>configuração</t>
        </is>
      </c>
    </row>
    <row r="6979">
      <c r="A6979" s="194" t="inlineStr">
        <is>
          <t>custom.melhoria.13.requisitos</t>
        </is>
      </c>
      <c r="B6979" s="194">
        <f>IF(ISBLANK('CONFIGURAÇÃO'!$B$1178),"",'CONFIGURAÇÃO'!$B$1178&amp;"")</f>
        <v/>
      </c>
      <c r="C6979" s="194">
        <f>"'CONFIGURAÇÃO'!B1178"</f>
        <v/>
      </c>
      <c r="D6979" s="194" t="inlineStr">
        <is>
          <t>configuração</t>
        </is>
      </c>
    </row>
    <row r="6980">
      <c r="A6980" s="194" t="inlineStr">
        <is>
          <t>custom.melhoria.13.efeito</t>
        </is>
      </c>
      <c r="B6980" s="194">
        <f>IF(ISBLANK('CONFIGURAÇÃO'!$B$1184),"",'CONFIGURAÇÃO'!$B$1184&amp;"")</f>
        <v/>
      </c>
      <c r="C6980" s="194">
        <f>"'CONFIGURAÇÃO'!B1184"</f>
        <v/>
      </c>
      <c r="D6980" s="194" t="inlineStr">
        <is>
          <t>configuração</t>
        </is>
      </c>
    </row>
    <row r="6981">
      <c r="A6981" s="194" t="inlineStr">
        <is>
          <t>custom.melhoria.13.mestre_viu</t>
        </is>
      </c>
      <c r="B6981" s="194">
        <f>N('CONFIGURAÇÃO'!$F$1169)&amp;""</f>
        <v/>
      </c>
      <c r="C6981" s="194">
        <f>"'CONFIGURAÇÃO'!F1169"</f>
        <v/>
      </c>
      <c r="D6981" s="194" t="inlineStr">
        <is>
          <t>configuração</t>
        </is>
      </c>
    </row>
    <row r="6982">
      <c r="A6982" s="194" t="inlineStr">
        <is>
          <t>custom.melhoria.14.nome</t>
        </is>
      </c>
      <c r="B6982" s="194">
        <f>IF(ISBLANK('CONFIGURAÇÃO'!$J$1171),"",'CONFIGURAÇÃO'!$J$1171&amp;"")</f>
        <v/>
      </c>
      <c r="C6982" s="194">
        <f>"'CONFIGURAÇÃO'!J1171"</f>
        <v/>
      </c>
      <c r="D6982" s="194" t="inlineStr">
        <is>
          <t>configuração</t>
        </is>
      </c>
    </row>
    <row r="6983">
      <c r="A6983" s="194" t="inlineStr">
        <is>
          <t>custom.melhoria.14.base</t>
        </is>
      </c>
      <c r="B6983" s="194">
        <f>IF(ISBLANK('CONFIGURAÇÃO'!$M$1172),"",'CONFIGURAÇÃO'!$M$1172&amp;"")</f>
        <v/>
      </c>
      <c r="C6983" s="194">
        <f>"'CONFIGURAÇÃO'!M1172"</f>
        <v/>
      </c>
      <c r="D6983" s="194" t="inlineStr">
        <is>
          <t>configuração</t>
        </is>
      </c>
    </row>
    <row r="6984">
      <c r="A6984" s="194" t="inlineStr">
        <is>
          <t>custom.melhoria.14.familia</t>
        </is>
      </c>
      <c r="B6984" s="194">
        <f>IF(ISBLANK('CONFIGURAÇÃO'!$M$1173),"",'CONFIGURAÇÃO'!$M$1173&amp;"")</f>
        <v/>
      </c>
      <c r="C6984" s="194">
        <f>"'CONFIGURAÇÃO'!M1173"</f>
        <v/>
      </c>
      <c r="D6984" s="194" t="inlineStr">
        <is>
          <t>configuração</t>
        </is>
      </c>
    </row>
    <row r="6985">
      <c r="A6985" s="194" t="inlineStr">
        <is>
          <t>custom.melhoria.14.peso</t>
        </is>
      </c>
      <c r="B6985" s="194">
        <f>IF(ISBLANK('CONFIGURAÇÃO'!$M$1174),"",'CONFIGURAÇÃO'!$M$1174&amp;"")</f>
        <v/>
      </c>
      <c r="C6985" s="194">
        <f>"'CONFIGURAÇÃO'!M1174"</f>
        <v/>
      </c>
      <c r="D6985" s="194" t="inlineStr">
        <is>
          <t>configuração</t>
        </is>
      </c>
    </row>
    <row r="6986">
      <c r="A6986" s="194" t="inlineStr">
        <is>
          <t>custom.melhoria.14.exige_tr</t>
        </is>
      </c>
      <c r="B6986" s="194">
        <f>IF(ISBLANK('CONFIGURAÇÃO'!$M$1175),"",'CONFIGURAÇÃO'!$M$1175&amp;"")</f>
        <v/>
      </c>
      <c r="C6986" s="194">
        <f>"'CONFIGURAÇÃO'!M1175"</f>
        <v/>
      </c>
      <c r="D6986" s="194" t="inlineStr">
        <is>
          <t>configuração</t>
        </is>
      </c>
    </row>
    <row r="6987">
      <c r="A6987" s="194" t="inlineStr">
        <is>
          <t>custom.melhoria.14.requisitos</t>
        </is>
      </c>
      <c r="B6987" s="194">
        <f>IF(ISBLANK('CONFIGURAÇÃO'!$J$1178),"",'CONFIGURAÇÃO'!$J$1178&amp;"")</f>
        <v/>
      </c>
      <c r="C6987" s="194">
        <f>"'CONFIGURAÇÃO'!J1178"</f>
        <v/>
      </c>
      <c r="D6987" s="194" t="inlineStr">
        <is>
          <t>configuração</t>
        </is>
      </c>
    </row>
    <row r="6988">
      <c r="A6988" s="194" t="inlineStr">
        <is>
          <t>custom.melhoria.14.efeito</t>
        </is>
      </c>
      <c r="B6988" s="194">
        <f>IF(ISBLANK('CONFIGURAÇÃO'!$J$1184),"",'CONFIGURAÇÃO'!$J$1184&amp;"")</f>
        <v/>
      </c>
      <c r="C6988" s="194">
        <f>"'CONFIGURAÇÃO'!J1184"</f>
        <v/>
      </c>
      <c r="D6988" s="194" t="inlineStr">
        <is>
          <t>configuração</t>
        </is>
      </c>
    </row>
    <row r="6989">
      <c r="A6989" s="194" t="inlineStr">
        <is>
          <t>custom.melhoria.14.mestre_viu</t>
        </is>
      </c>
      <c r="B6989" s="194">
        <f>N('CONFIGURAÇÃO'!$N$1169)&amp;""</f>
        <v/>
      </c>
      <c r="C6989" s="194">
        <f>"'CONFIGURAÇÃO'!N1169"</f>
        <v/>
      </c>
      <c r="D6989" s="194" t="inlineStr">
        <is>
          <t>configuração</t>
        </is>
      </c>
    </row>
    <row r="6990">
      <c r="A6990" s="194" t="inlineStr">
        <is>
          <t>custom.melhoria.15.nome</t>
        </is>
      </c>
      <c r="B6990" s="194">
        <f>IF(ISBLANK('CONFIGURAÇÃO'!$B$1197),"",'CONFIGURAÇÃO'!$B$1197&amp;"")</f>
        <v/>
      </c>
      <c r="C6990" s="194">
        <f>"'CONFIGURAÇÃO'!B1197"</f>
        <v/>
      </c>
      <c r="D6990" s="194" t="inlineStr">
        <is>
          <t>configuração</t>
        </is>
      </c>
    </row>
    <row r="6991">
      <c r="A6991" s="194" t="inlineStr">
        <is>
          <t>custom.melhoria.15.base</t>
        </is>
      </c>
      <c r="B6991" s="194">
        <f>IF(ISBLANK('CONFIGURAÇÃO'!$E$1198),"",'CONFIGURAÇÃO'!$E$1198&amp;"")</f>
        <v/>
      </c>
      <c r="C6991" s="194">
        <f>"'CONFIGURAÇÃO'!E1198"</f>
        <v/>
      </c>
      <c r="D6991" s="194" t="inlineStr">
        <is>
          <t>configuração</t>
        </is>
      </c>
    </row>
    <row r="6992">
      <c r="A6992" s="194" t="inlineStr">
        <is>
          <t>custom.melhoria.15.familia</t>
        </is>
      </c>
      <c r="B6992" s="194">
        <f>IF(ISBLANK('CONFIGURAÇÃO'!$E$1199),"",'CONFIGURAÇÃO'!$E$1199&amp;"")</f>
        <v/>
      </c>
      <c r="C6992" s="194">
        <f>"'CONFIGURAÇÃO'!E1199"</f>
        <v/>
      </c>
      <c r="D6992" s="194" t="inlineStr">
        <is>
          <t>configuração</t>
        </is>
      </c>
    </row>
    <row r="6993">
      <c r="A6993" s="194" t="inlineStr">
        <is>
          <t>custom.melhoria.15.peso</t>
        </is>
      </c>
      <c r="B6993" s="194">
        <f>IF(ISBLANK('CONFIGURAÇÃO'!$E$1200),"",'CONFIGURAÇÃO'!$E$1200&amp;"")</f>
        <v/>
      </c>
      <c r="C6993" s="194">
        <f>"'CONFIGURAÇÃO'!E1200"</f>
        <v/>
      </c>
      <c r="D6993" s="194" t="inlineStr">
        <is>
          <t>configuração</t>
        </is>
      </c>
    </row>
    <row r="6994">
      <c r="A6994" s="194" t="inlineStr">
        <is>
          <t>custom.melhoria.15.exige_tr</t>
        </is>
      </c>
      <c r="B6994" s="194">
        <f>IF(ISBLANK('CONFIGURAÇÃO'!$E$1201),"",'CONFIGURAÇÃO'!$E$1201&amp;"")</f>
        <v/>
      </c>
      <c r="C6994" s="194">
        <f>"'CONFIGURAÇÃO'!E1201"</f>
        <v/>
      </c>
      <c r="D6994" s="194" t="inlineStr">
        <is>
          <t>configuração</t>
        </is>
      </c>
    </row>
    <row r="6995">
      <c r="A6995" s="194" t="inlineStr">
        <is>
          <t>custom.melhoria.15.requisitos</t>
        </is>
      </c>
      <c r="B6995" s="194">
        <f>IF(ISBLANK('CONFIGURAÇÃO'!$B$1204),"",'CONFIGURAÇÃO'!$B$1204&amp;"")</f>
        <v/>
      </c>
      <c r="C6995" s="194">
        <f>"'CONFIGURAÇÃO'!B1204"</f>
        <v/>
      </c>
      <c r="D6995" s="194" t="inlineStr">
        <is>
          <t>configuração</t>
        </is>
      </c>
    </row>
    <row r="6996">
      <c r="A6996" s="194" t="inlineStr">
        <is>
          <t>custom.melhoria.15.efeito</t>
        </is>
      </c>
      <c r="B6996" s="194">
        <f>IF(ISBLANK('CONFIGURAÇÃO'!$B$1210),"",'CONFIGURAÇÃO'!$B$1210&amp;"")</f>
        <v/>
      </c>
      <c r="C6996" s="194">
        <f>"'CONFIGURAÇÃO'!B1210"</f>
        <v/>
      </c>
      <c r="D6996" s="194" t="inlineStr">
        <is>
          <t>configuração</t>
        </is>
      </c>
    </row>
    <row r="6997">
      <c r="A6997" s="194" t="inlineStr">
        <is>
          <t>custom.melhoria.15.mestre_viu</t>
        </is>
      </c>
      <c r="B6997" s="194">
        <f>N('CONFIGURAÇÃO'!$F$1195)&amp;""</f>
        <v/>
      </c>
      <c r="C6997" s="194">
        <f>"'CONFIGURAÇÃO'!F1195"</f>
        <v/>
      </c>
      <c r="D6997" s="194" t="inlineStr">
        <is>
          <t>configuração</t>
        </is>
      </c>
    </row>
    <row r="6998">
      <c r="A6998" s="194" t="inlineStr">
        <is>
          <t>custom.melhoria.16.nome</t>
        </is>
      </c>
      <c r="B6998" s="194">
        <f>IF(ISBLANK('CONFIGURAÇÃO'!$J$1197),"",'CONFIGURAÇÃO'!$J$1197&amp;"")</f>
        <v/>
      </c>
      <c r="C6998" s="194">
        <f>"'CONFIGURAÇÃO'!J1197"</f>
        <v/>
      </c>
      <c r="D6998" s="194" t="inlineStr">
        <is>
          <t>configuração</t>
        </is>
      </c>
    </row>
    <row r="6999">
      <c r="A6999" s="194" t="inlineStr">
        <is>
          <t>custom.melhoria.16.base</t>
        </is>
      </c>
      <c r="B6999" s="194">
        <f>IF(ISBLANK('CONFIGURAÇÃO'!$M$1198),"",'CONFIGURAÇÃO'!$M$1198&amp;"")</f>
        <v/>
      </c>
      <c r="C6999" s="194">
        <f>"'CONFIGURAÇÃO'!M1198"</f>
        <v/>
      </c>
      <c r="D6999" s="194" t="inlineStr">
        <is>
          <t>configuração</t>
        </is>
      </c>
    </row>
    <row r="7000">
      <c r="A7000" s="194" t="inlineStr">
        <is>
          <t>custom.melhoria.16.familia</t>
        </is>
      </c>
      <c r="B7000" s="194">
        <f>IF(ISBLANK('CONFIGURAÇÃO'!$M$1199),"",'CONFIGURAÇÃO'!$M$1199&amp;"")</f>
        <v/>
      </c>
      <c r="C7000" s="194">
        <f>"'CONFIGURAÇÃO'!M1199"</f>
        <v/>
      </c>
      <c r="D7000" s="194" t="inlineStr">
        <is>
          <t>configuração</t>
        </is>
      </c>
    </row>
    <row r="7001">
      <c r="A7001" s="194" t="inlineStr">
        <is>
          <t>custom.melhoria.16.peso</t>
        </is>
      </c>
      <c r="B7001" s="194">
        <f>IF(ISBLANK('CONFIGURAÇÃO'!$M$1200),"",'CONFIGURAÇÃO'!$M$1200&amp;"")</f>
        <v/>
      </c>
      <c r="C7001" s="194">
        <f>"'CONFIGURAÇÃO'!M1200"</f>
        <v/>
      </c>
      <c r="D7001" s="194" t="inlineStr">
        <is>
          <t>configuração</t>
        </is>
      </c>
    </row>
    <row r="7002">
      <c r="A7002" s="194" t="inlineStr">
        <is>
          <t>custom.melhoria.16.exige_tr</t>
        </is>
      </c>
      <c r="B7002" s="194">
        <f>IF(ISBLANK('CONFIGURAÇÃO'!$M$1201),"",'CONFIGURAÇÃO'!$M$1201&amp;"")</f>
        <v/>
      </c>
      <c r="C7002" s="194">
        <f>"'CONFIGURAÇÃO'!M1201"</f>
        <v/>
      </c>
      <c r="D7002" s="194" t="inlineStr">
        <is>
          <t>configuração</t>
        </is>
      </c>
    </row>
    <row r="7003">
      <c r="A7003" s="194" t="inlineStr">
        <is>
          <t>custom.melhoria.16.requisitos</t>
        </is>
      </c>
      <c r="B7003" s="194">
        <f>IF(ISBLANK('CONFIGURAÇÃO'!$J$1204),"",'CONFIGURAÇÃO'!$J$1204&amp;"")</f>
        <v/>
      </c>
      <c r="C7003" s="194">
        <f>"'CONFIGURAÇÃO'!J1204"</f>
        <v/>
      </c>
      <c r="D7003" s="194" t="inlineStr">
        <is>
          <t>configuração</t>
        </is>
      </c>
    </row>
    <row r="7004">
      <c r="A7004" s="194" t="inlineStr">
        <is>
          <t>custom.melhoria.16.efeito</t>
        </is>
      </c>
      <c r="B7004" s="194">
        <f>IF(ISBLANK('CONFIGURAÇÃO'!$J$1210),"",'CONFIGURAÇÃO'!$J$1210&amp;"")</f>
        <v/>
      </c>
      <c r="C7004" s="194">
        <f>"'CONFIGURAÇÃO'!J1210"</f>
        <v/>
      </c>
      <c r="D7004" s="194" t="inlineStr">
        <is>
          <t>configuração</t>
        </is>
      </c>
    </row>
    <row r="7005">
      <c r="A7005" s="194" t="inlineStr">
        <is>
          <t>custom.melhoria.16.mestre_viu</t>
        </is>
      </c>
      <c r="B7005" s="194">
        <f>N('CONFIGURAÇÃO'!$N$1195)&amp;""</f>
        <v/>
      </c>
      <c r="C7005" s="194">
        <f>"'CONFIGURAÇÃO'!N1195"</f>
        <v/>
      </c>
      <c r="D7005" s="194" t="inlineStr">
        <is>
          <t>configuração</t>
        </is>
      </c>
    </row>
    <row r="7006">
      <c r="A7006" s="194" t="inlineStr">
        <is>
          <t>custom.melhoria.17.nome</t>
        </is>
      </c>
      <c r="B7006" s="194">
        <f>IF(ISBLANK('CONFIGURAÇÃO'!$B$1223),"",'CONFIGURAÇÃO'!$B$1223&amp;"")</f>
        <v/>
      </c>
      <c r="C7006" s="194">
        <f>"'CONFIGURAÇÃO'!B1223"</f>
        <v/>
      </c>
      <c r="D7006" s="194" t="inlineStr">
        <is>
          <t>configuração</t>
        </is>
      </c>
    </row>
    <row r="7007">
      <c r="A7007" s="194" t="inlineStr">
        <is>
          <t>custom.melhoria.17.base</t>
        </is>
      </c>
      <c r="B7007" s="194">
        <f>IF(ISBLANK('CONFIGURAÇÃO'!$E$1224),"",'CONFIGURAÇÃO'!$E$1224&amp;"")</f>
        <v/>
      </c>
      <c r="C7007" s="194">
        <f>"'CONFIGURAÇÃO'!E1224"</f>
        <v/>
      </c>
      <c r="D7007" s="194" t="inlineStr">
        <is>
          <t>configuração</t>
        </is>
      </c>
    </row>
    <row r="7008">
      <c r="A7008" s="194" t="inlineStr">
        <is>
          <t>custom.melhoria.17.familia</t>
        </is>
      </c>
      <c r="B7008" s="194">
        <f>IF(ISBLANK('CONFIGURAÇÃO'!$E$1225),"",'CONFIGURAÇÃO'!$E$1225&amp;"")</f>
        <v/>
      </c>
      <c r="C7008" s="194">
        <f>"'CONFIGURAÇÃO'!E1225"</f>
        <v/>
      </c>
      <c r="D7008" s="194" t="inlineStr">
        <is>
          <t>configuração</t>
        </is>
      </c>
    </row>
    <row r="7009">
      <c r="A7009" s="194" t="inlineStr">
        <is>
          <t>custom.melhoria.17.peso</t>
        </is>
      </c>
      <c r="B7009" s="194">
        <f>IF(ISBLANK('CONFIGURAÇÃO'!$E$1226),"",'CONFIGURAÇÃO'!$E$1226&amp;"")</f>
        <v/>
      </c>
      <c r="C7009" s="194">
        <f>"'CONFIGURAÇÃO'!E1226"</f>
        <v/>
      </c>
      <c r="D7009" s="194" t="inlineStr">
        <is>
          <t>configuração</t>
        </is>
      </c>
    </row>
    <row r="7010">
      <c r="A7010" s="194" t="inlineStr">
        <is>
          <t>custom.melhoria.17.exige_tr</t>
        </is>
      </c>
      <c r="B7010" s="194">
        <f>IF(ISBLANK('CONFIGURAÇÃO'!$E$1227),"",'CONFIGURAÇÃO'!$E$1227&amp;"")</f>
        <v/>
      </c>
      <c r="C7010" s="194">
        <f>"'CONFIGURAÇÃO'!E1227"</f>
        <v/>
      </c>
      <c r="D7010" s="194" t="inlineStr">
        <is>
          <t>configuração</t>
        </is>
      </c>
    </row>
    <row r="7011">
      <c r="A7011" s="194" t="inlineStr">
        <is>
          <t>custom.melhoria.17.requisitos</t>
        </is>
      </c>
      <c r="B7011" s="194">
        <f>IF(ISBLANK('CONFIGURAÇÃO'!$B$1230),"",'CONFIGURAÇÃO'!$B$1230&amp;"")</f>
        <v/>
      </c>
      <c r="C7011" s="194">
        <f>"'CONFIGURAÇÃO'!B1230"</f>
        <v/>
      </c>
      <c r="D7011" s="194" t="inlineStr">
        <is>
          <t>configuração</t>
        </is>
      </c>
    </row>
    <row r="7012">
      <c r="A7012" s="194" t="inlineStr">
        <is>
          <t>custom.melhoria.17.efeito</t>
        </is>
      </c>
      <c r="B7012" s="194">
        <f>IF(ISBLANK('CONFIGURAÇÃO'!$B$1236),"",'CONFIGURAÇÃO'!$B$1236&amp;"")</f>
        <v/>
      </c>
      <c r="C7012" s="194">
        <f>"'CONFIGURAÇÃO'!B1236"</f>
        <v/>
      </c>
      <c r="D7012" s="194" t="inlineStr">
        <is>
          <t>configuração</t>
        </is>
      </c>
    </row>
    <row r="7013">
      <c r="A7013" s="194" t="inlineStr">
        <is>
          <t>custom.melhoria.17.mestre_viu</t>
        </is>
      </c>
      <c r="B7013" s="194">
        <f>N('CONFIGURAÇÃO'!$F$1221)&amp;""</f>
        <v/>
      </c>
      <c r="C7013" s="194">
        <f>"'CONFIGURAÇÃO'!F1221"</f>
        <v/>
      </c>
      <c r="D7013" s="194" t="inlineStr">
        <is>
          <t>configuração</t>
        </is>
      </c>
    </row>
    <row r="7014">
      <c r="A7014" s="194" t="inlineStr">
        <is>
          <t>custom.melhoria.18.nome</t>
        </is>
      </c>
      <c r="B7014" s="194">
        <f>IF(ISBLANK('CONFIGURAÇÃO'!$J$1223),"",'CONFIGURAÇÃO'!$J$1223&amp;"")</f>
        <v/>
      </c>
      <c r="C7014" s="194">
        <f>"'CONFIGURAÇÃO'!J1223"</f>
        <v/>
      </c>
      <c r="D7014" s="194" t="inlineStr">
        <is>
          <t>configuração</t>
        </is>
      </c>
    </row>
    <row r="7015">
      <c r="A7015" s="194" t="inlineStr">
        <is>
          <t>custom.melhoria.18.base</t>
        </is>
      </c>
      <c r="B7015" s="194">
        <f>IF(ISBLANK('CONFIGURAÇÃO'!$M$1224),"",'CONFIGURAÇÃO'!$M$1224&amp;"")</f>
        <v/>
      </c>
      <c r="C7015" s="194">
        <f>"'CONFIGURAÇÃO'!M1224"</f>
        <v/>
      </c>
      <c r="D7015" s="194" t="inlineStr">
        <is>
          <t>configuração</t>
        </is>
      </c>
    </row>
    <row r="7016">
      <c r="A7016" s="194" t="inlineStr">
        <is>
          <t>custom.melhoria.18.familia</t>
        </is>
      </c>
      <c r="B7016" s="194">
        <f>IF(ISBLANK('CONFIGURAÇÃO'!$M$1225),"",'CONFIGURAÇÃO'!$M$1225&amp;"")</f>
        <v/>
      </c>
      <c r="C7016" s="194">
        <f>"'CONFIGURAÇÃO'!M1225"</f>
        <v/>
      </c>
      <c r="D7016" s="194" t="inlineStr">
        <is>
          <t>configuração</t>
        </is>
      </c>
    </row>
    <row r="7017">
      <c r="A7017" s="194" t="inlineStr">
        <is>
          <t>custom.melhoria.18.peso</t>
        </is>
      </c>
      <c r="B7017" s="194">
        <f>IF(ISBLANK('CONFIGURAÇÃO'!$M$1226),"",'CONFIGURAÇÃO'!$M$1226&amp;"")</f>
        <v/>
      </c>
      <c r="C7017" s="194">
        <f>"'CONFIGURAÇÃO'!M1226"</f>
        <v/>
      </c>
      <c r="D7017" s="194" t="inlineStr">
        <is>
          <t>configuração</t>
        </is>
      </c>
    </row>
    <row r="7018">
      <c r="A7018" s="194" t="inlineStr">
        <is>
          <t>custom.melhoria.18.exige_tr</t>
        </is>
      </c>
      <c r="B7018" s="194">
        <f>IF(ISBLANK('CONFIGURAÇÃO'!$M$1227),"",'CONFIGURAÇÃO'!$M$1227&amp;"")</f>
        <v/>
      </c>
      <c r="C7018" s="194">
        <f>"'CONFIGURAÇÃO'!M1227"</f>
        <v/>
      </c>
      <c r="D7018" s="194" t="inlineStr">
        <is>
          <t>configuração</t>
        </is>
      </c>
    </row>
    <row r="7019">
      <c r="A7019" s="194" t="inlineStr">
        <is>
          <t>custom.melhoria.18.requisitos</t>
        </is>
      </c>
      <c r="B7019" s="194">
        <f>IF(ISBLANK('CONFIGURAÇÃO'!$J$1230),"",'CONFIGURAÇÃO'!$J$1230&amp;"")</f>
        <v/>
      </c>
      <c r="C7019" s="194">
        <f>"'CONFIGURAÇÃO'!J1230"</f>
        <v/>
      </c>
      <c r="D7019" s="194" t="inlineStr">
        <is>
          <t>configuração</t>
        </is>
      </c>
    </row>
    <row r="7020">
      <c r="A7020" s="194" t="inlineStr">
        <is>
          <t>custom.melhoria.18.efeito</t>
        </is>
      </c>
      <c r="B7020" s="194">
        <f>IF(ISBLANK('CONFIGURAÇÃO'!$J$1236),"",'CONFIGURAÇÃO'!$J$1236&amp;"")</f>
        <v/>
      </c>
      <c r="C7020" s="194">
        <f>"'CONFIGURAÇÃO'!J1236"</f>
        <v/>
      </c>
      <c r="D7020" s="194" t="inlineStr">
        <is>
          <t>configuração</t>
        </is>
      </c>
    </row>
    <row r="7021">
      <c r="A7021" s="194" t="inlineStr">
        <is>
          <t>custom.melhoria.18.mestre_viu</t>
        </is>
      </c>
      <c r="B7021" s="194">
        <f>N('CONFIGURAÇÃO'!$N$1221)&amp;""</f>
        <v/>
      </c>
      <c r="C7021" s="194">
        <f>"'CONFIGURAÇÃO'!N1221"</f>
        <v/>
      </c>
      <c r="D7021" s="194" t="inlineStr">
        <is>
          <t>configuração</t>
        </is>
      </c>
    </row>
    <row r="7022">
      <c r="A7022" s="194" t="inlineStr">
        <is>
          <t>custom.melhoria.19.nome</t>
        </is>
      </c>
      <c r="B7022" s="194">
        <f>IF(ISBLANK('CONFIGURAÇÃO'!$B$1249),"",'CONFIGURAÇÃO'!$B$1249&amp;"")</f>
        <v/>
      </c>
      <c r="C7022" s="194">
        <f>"'CONFIGURAÇÃO'!B1249"</f>
        <v/>
      </c>
      <c r="D7022" s="194" t="inlineStr">
        <is>
          <t>configuração</t>
        </is>
      </c>
    </row>
    <row r="7023">
      <c r="A7023" s="194" t="inlineStr">
        <is>
          <t>custom.melhoria.19.base</t>
        </is>
      </c>
      <c r="B7023" s="194">
        <f>IF(ISBLANK('CONFIGURAÇÃO'!$E$1250),"",'CONFIGURAÇÃO'!$E$1250&amp;"")</f>
        <v/>
      </c>
      <c r="C7023" s="194">
        <f>"'CONFIGURAÇÃO'!E1250"</f>
        <v/>
      </c>
      <c r="D7023" s="194" t="inlineStr">
        <is>
          <t>configuração</t>
        </is>
      </c>
    </row>
    <row r="7024">
      <c r="A7024" s="194" t="inlineStr">
        <is>
          <t>custom.melhoria.19.familia</t>
        </is>
      </c>
      <c r="B7024" s="194">
        <f>IF(ISBLANK('CONFIGURAÇÃO'!$E$1251),"",'CONFIGURAÇÃO'!$E$1251&amp;"")</f>
        <v/>
      </c>
      <c r="C7024" s="194">
        <f>"'CONFIGURAÇÃO'!E1251"</f>
        <v/>
      </c>
      <c r="D7024" s="194" t="inlineStr">
        <is>
          <t>configuração</t>
        </is>
      </c>
    </row>
    <row r="7025">
      <c r="A7025" s="194" t="inlineStr">
        <is>
          <t>custom.melhoria.19.peso</t>
        </is>
      </c>
      <c r="B7025" s="194">
        <f>IF(ISBLANK('CONFIGURAÇÃO'!$E$1252),"",'CONFIGURAÇÃO'!$E$1252&amp;"")</f>
        <v/>
      </c>
      <c r="C7025" s="194">
        <f>"'CONFIGURAÇÃO'!E1252"</f>
        <v/>
      </c>
      <c r="D7025" s="194" t="inlineStr">
        <is>
          <t>configuração</t>
        </is>
      </c>
    </row>
    <row r="7026">
      <c r="A7026" s="194" t="inlineStr">
        <is>
          <t>custom.melhoria.19.exige_tr</t>
        </is>
      </c>
      <c r="B7026" s="194">
        <f>IF(ISBLANK('CONFIGURAÇÃO'!$E$1253),"",'CONFIGURAÇÃO'!$E$1253&amp;"")</f>
        <v/>
      </c>
      <c r="C7026" s="194">
        <f>"'CONFIGURAÇÃO'!E1253"</f>
        <v/>
      </c>
      <c r="D7026" s="194" t="inlineStr">
        <is>
          <t>configuração</t>
        </is>
      </c>
    </row>
    <row r="7027">
      <c r="A7027" s="194" t="inlineStr">
        <is>
          <t>custom.melhoria.19.requisitos</t>
        </is>
      </c>
      <c r="B7027" s="194">
        <f>IF(ISBLANK('CONFIGURAÇÃO'!$B$1256),"",'CONFIGURAÇÃO'!$B$1256&amp;"")</f>
        <v/>
      </c>
      <c r="C7027" s="194">
        <f>"'CONFIGURAÇÃO'!B1256"</f>
        <v/>
      </c>
      <c r="D7027" s="194" t="inlineStr">
        <is>
          <t>configuração</t>
        </is>
      </c>
    </row>
    <row r="7028">
      <c r="A7028" s="194" t="inlineStr">
        <is>
          <t>custom.melhoria.19.efeito</t>
        </is>
      </c>
      <c r="B7028" s="194">
        <f>IF(ISBLANK('CONFIGURAÇÃO'!$B$1262),"",'CONFIGURAÇÃO'!$B$1262&amp;"")</f>
        <v/>
      </c>
      <c r="C7028" s="194">
        <f>"'CONFIGURAÇÃO'!B1262"</f>
        <v/>
      </c>
      <c r="D7028" s="194" t="inlineStr">
        <is>
          <t>configuração</t>
        </is>
      </c>
    </row>
    <row r="7029">
      <c r="A7029" s="194" t="inlineStr">
        <is>
          <t>custom.melhoria.19.mestre_viu</t>
        </is>
      </c>
      <c r="B7029" s="194">
        <f>N('CONFIGURAÇÃO'!$F$1247)&amp;""</f>
        <v/>
      </c>
      <c r="C7029" s="194">
        <f>"'CONFIGURAÇÃO'!F1247"</f>
        <v/>
      </c>
      <c r="D7029" s="194" t="inlineStr">
        <is>
          <t>configuração</t>
        </is>
      </c>
    </row>
    <row r="7030">
      <c r="A7030" s="194" t="inlineStr">
        <is>
          <t>custom.melhoria.20.nome</t>
        </is>
      </c>
      <c r="B7030" s="194">
        <f>IF(ISBLANK('CONFIGURAÇÃO'!$J$1249),"",'CONFIGURAÇÃO'!$J$1249&amp;"")</f>
        <v/>
      </c>
      <c r="C7030" s="194">
        <f>"'CONFIGURAÇÃO'!J1249"</f>
        <v/>
      </c>
      <c r="D7030" s="194" t="inlineStr">
        <is>
          <t>configuração</t>
        </is>
      </c>
    </row>
    <row r="7031">
      <c r="A7031" s="194" t="inlineStr">
        <is>
          <t>custom.melhoria.20.base</t>
        </is>
      </c>
      <c r="B7031" s="194">
        <f>IF(ISBLANK('CONFIGURAÇÃO'!$M$1250),"",'CONFIGURAÇÃO'!$M$1250&amp;"")</f>
        <v/>
      </c>
      <c r="C7031" s="194">
        <f>"'CONFIGURAÇÃO'!M1250"</f>
        <v/>
      </c>
      <c r="D7031" s="194" t="inlineStr">
        <is>
          <t>configuração</t>
        </is>
      </c>
    </row>
    <row r="7032">
      <c r="A7032" s="194" t="inlineStr">
        <is>
          <t>custom.melhoria.20.familia</t>
        </is>
      </c>
      <c r="B7032" s="194">
        <f>IF(ISBLANK('CONFIGURAÇÃO'!$M$1251),"",'CONFIGURAÇÃO'!$M$1251&amp;"")</f>
        <v/>
      </c>
      <c r="C7032" s="194">
        <f>"'CONFIGURAÇÃO'!M1251"</f>
        <v/>
      </c>
      <c r="D7032" s="194" t="inlineStr">
        <is>
          <t>configuração</t>
        </is>
      </c>
    </row>
    <row r="7033">
      <c r="A7033" s="194" t="inlineStr">
        <is>
          <t>custom.melhoria.20.peso</t>
        </is>
      </c>
      <c r="B7033" s="194">
        <f>IF(ISBLANK('CONFIGURAÇÃO'!$M$1252),"",'CONFIGURAÇÃO'!$M$1252&amp;"")</f>
        <v/>
      </c>
      <c r="C7033" s="194">
        <f>"'CONFIGURAÇÃO'!M1252"</f>
        <v/>
      </c>
      <c r="D7033" s="194" t="inlineStr">
        <is>
          <t>configuração</t>
        </is>
      </c>
    </row>
    <row r="7034">
      <c r="A7034" s="194" t="inlineStr">
        <is>
          <t>custom.melhoria.20.exige_tr</t>
        </is>
      </c>
      <c r="B7034" s="194">
        <f>IF(ISBLANK('CONFIGURAÇÃO'!$M$1253),"",'CONFIGURAÇÃO'!$M$1253&amp;"")</f>
        <v/>
      </c>
      <c r="C7034" s="194">
        <f>"'CONFIGURAÇÃO'!M1253"</f>
        <v/>
      </c>
      <c r="D7034" s="194" t="inlineStr">
        <is>
          <t>configuração</t>
        </is>
      </c>
    </row>
    <row r="7035">
      <c r="A7035" s="194" t="inlineStr">
        <is>
          <t>custom.melhoria.20.requisitos</t>
        </is>
      </c>
      <c r="B7035" s="194">
        <f>IF(ISBLANK('CONFIGURAÇÃO'!$J$1256),"",'CONFIGURAÇÃO'!$J$1256&amp;"")</f>
        <v/>
      </c>
      <c r="C7035" s="194">
        <f>"'CONFIGURAÇÃO'!J1256"</f>
        <v/>
      </c>
      <c r="D7035" s="194" t="inlineStr">
        <is>
          <t>configuração</t>
        </is>
      </c>
    </row>
    <row r="7036">
      <c r="A7036" s="194" t="inlineStr">
        <is>
          <t>custom.melhoria.20.efeito</t>
        </is>
      </c>
      <c r="B7036" s="194">
        <f>IF(ISBLANK('CONFIGURAÇÃO'!$J$1262),"",'CONFIGURAÇÃO'!$J$1262&amp;"")</f>
        <v/>
      </c>
      <c r="C7036" s="194">
        <f>"'CONFIGURAÇÃO'!J1262"</f>
        <v/>
      </c>
      <c r="D7036" s="194" t="inlineStr">
        <is>
          <t>configuração</t>
        </is>
      </c>
    </row>
    <row r="7037">
      <c r="A7037" s="194" t="inlineStr">
        <is>
          <t>custom.melhoria.20.mestre_viu</t>
        </is>
      </c>
      <c r="B7037" s="194">
        <f>N('CONFIGURAÇÃO'!$N$1247)&amp;""</f>
        <v/>
      </c>
      <c r="C7037" s="194">
        <f>"'CONFIGURAÇÃO'!N1247"</f>
        <v/>
      </c>
      <c r="D7037" s="194" t="inlineStr">
        <is>
          <t>configuração</t>
        </is>
      </c>
    </row>
    <row r="7038">
      <c r="A7038" s="194" t="inlineStr">
        <is>
          <t>custom.melhoria.21.nome</t>
        </is>
      </c>
      <c r="B7038" s="194">
        <f>IF(ISBLANK('CONFIGURAÇÃO'!$B$1275),"",'CONFIGURAÇÃO'!$B$1275&amp;"")</f>
        <v/>
      </c>
      <c r="C7038" s="194">
        <f>"'CONFIGURAÇÃO'!B1275"</f>
        <v/>
      </c>
      <c r="D7038" s="194" t="inlineStr">
        <is>
          <t>configuração</t>
        </is>
      </c>
    </row>
    <row r="7039">
      <c r="A7039" s="194" t="inlineStr">
        <is>
          <t>custom.melhoria.21.base</t>
        </is>
      </c>
      <c r="B7039" s="194">
        <f>IF(ISBLANK('CONFIGURAÇÃO'!$E$1276),"",'CONFIGURAÇÃO'!$E$1276&amp;"")</f>
        <v/>
      </c>
      <c r="C7039" s="194">
        <f>"'CONFIGURAÇÃO'!E1276"</f>
        <v/>
      </c>
      <c r="D7039" s="194" t="inlineStr">
        <is>
          <t>configuração</t>
        </is>
      </c>
    </row>
    <row r="7040">
      <c r="A7040" s="194" t="inlineStr">
        <is>
          <t>custom.melhoria.21.familia</t>
        </is>
      </c>
      <c r="B7040" s="194">
        <f>IF(ISBLANK('CONFIGURAÇÃO'!$E$1277),"",'CONFIGURAÇÃO'!$E$1277&amp;"")</f>
        <v/>
      </c>
      <c r="C7040" s="194">
        <f>"'CONFIGURAÇÃO'!E1277"</f>
        <v/>
      </c>
      <c r="D7040" s="194" t="inlineStr">
        <is>
          <t>configuração</t>
        </is>
      </c>
    </row>
    <row r="7041">
      <c r="A7041" s="194" t="inlineStr">
        <is>
          <t>custom.melhoria.21.peso</t>
        </is>
      </c>
      <c r="B7041" s="194">
        <f>IF(ISBLANK('CONFIGURAÇÃO'!$E$1278),"",'CONFIGURAÇÃO'!$E$1278&amp;"")</f>
        <v/>
      </c>
      <c r="C7041" s="194">
        <f>"'CONFIGURAÇÃO'!E1278"</f>
        <v/>
      </c>
      <c r="D7041" s="194" t="inlineStr">
        <is>
          <t>configuração</t>
        </is>
      </c>
    </row>
    <row r="7042">
      <c r="A7042" s="194" t="inlineStr">
        <is>
          <t>custom.melhoria.21.exige_tr</t>
        </is>
      </c>
      <c r="B7042" s="194">
        <f>IF(ISBLANK('CONFIGURAÇÃO'!$E$1279),"",'CONFIGURAÇÃO'!$E$1279&amp;"")</f>
        <v/>
      </c>
      <c r="C7042" s="194">
        <f>"'CONFIGURAÇÃO'!E1279"</f>
        <v/>
      </c>
      <c r="D7042" s="194" t="inlineStr">
        <is>
          <t>configuração</t>
        </is>
      </c>
    </row>
    <row r="7043">
      <c r="A7043" s="194" t="inlineStr">
        <is>
          <t>custom.melhoria.21.requisitos</t>
        </is>
      </c>
      <c r="B7043" s="194">
        <f>IF(ISBLANK('CONFIGURAÇÃO'!$B$1282),"",'CONFIGURAÇÃO'!$B$1282&amp;"")</f>
        <v/>
      </c>
      <c r="C7043" s="194">
        <f>"'CONFIGURAÇÃO'!B1282"</f>
        <v/>
      </c>
      <c r="D7043" s="194" t="inlineStr">
        <is>
          <t>configuração</t>
        </is>
      </c>
    </row>
    <row r="7044">
      <c r="A7044" s="194" t="inlineStr">
        <is>
          <t>custom.melhoria.21.efeito</t>
        </is>
      </c>
      <c r="B7044" s="194">
        <f>IF(ISBLANK('CONFIGURAÇÃO'!$B$1288),"",'CONFIGURAÇÃO'!$B$1288&amp;"")</f>
        <v/>
      </c>
      <c r="C7044" s="194">
        <f>"'CONFIGURAÇÃO'!B1288"</f>
        <v/>
      </c>
      <c r="D7044" s="194" t="inlineStr">
        <is>
          <t>configuração</t>
        </is>
      </c>
    </row>
    <row r="7045">
      <c r="A7045" s="194" t="inlineStr">
        <is>
          <t>custom.melhoria.21.mestre_viu</t>
        </is>
      </c>
      <c r="B7045" s="194">
        <f>N('CONFIGURAÇÃO'!$F$1273)&amp;""</f>
        <v/>
      </c>
      <c r="C7045" s="194">
        <f>"'CONFIGURAÇÃO'!F1273"</f>
        <v/>
      </c>
      <c r="D7045" s="194" t="inlineStr">
        <is>
          <t>configuração</t>
        </is>
      </c>
    </row>
    <row r="7046">
      <c r="A7046" s="194" t="inlineStr">
        <is>
          <t>custom.melhoria.22.nome</t>
        </is>
      </c>
      <c r="B7046" s="194">
        <f>IF(ISBLANK('CONFIGURAÇÃO'!$J$1275),"",'CONFIGURAÇÃO'!$J$1275&amp;"")</f>
        <v/>
      </c>
      <c r="C7046" s="194">
        <f>"'CONFIGURAÇÃO'!J1275"</f>
        <v/>
      </c>
      <c r="D7046" s="194" t="inlineStr">
        <is>
          <t>configuração</t>
        </is>
      </c>
    </row>
    <row r="7047">
      <c r="A7047" s="194" t="inlineStr">
        <is>
          <t>custom.melhoria.22.base</t>
        </is>
      </c>
      <c r="B7047" s="194">
        <f>IF(ISBLANK('CONFIGURAÇÃO'!$M$1276),"",'CONFIGURAÇÃO'!$M$1276&amp;"")</f>
        <v/>
      </c>
      <c r="C7047" s="194">
        <f>"'CONFIGURAÇÃO'!M1276"</f>
        <v/>
      </c>
      <c r="D7047" s="194" t="inlineStr">
        <is>
          <t>configuração</t>
        </is>
      </c>
    </row>
    <row r="7048">
      <c r="A7048" s="194" t="inlineStr">
        <is>
          <t>custom.melhoria.22.familia</t>
        </is>
      </c>
      <c r="B7048" s="194">
        <f>IF(ISBLANK('CONFIGURAÇÃO'!$M$1277),"",'CONFIGURAÇÃO'!$M$1277&amp;"")</f>
        <v/>
      </c>
      <c r="C7048" s="194">
        <f>"'CONFIGURAÇÃO'!M1277"</f>
        <v/>
      </c>
      <c r="D7048" s="194" t="inlineStr">
        <is>
          <t>configuração</t>
        </is>
      </c>
    </row>
    <row r="7049">
      <c r="A7049" s="194" t="inlineStr">
        <is>
          <t>custom.melhoria.22.peso</t>
        </is>
      </c>
      <c r="B7049" s="194">
        <f>IF(ISBLANK('CONFIGURAÇÃO'!$M$1278),"",'CONFIGURAÇÃO'!$M$1278&amp;"")</f>
        <v/>
      </c>
      <c r="C7049" s="194">
        <f>"'CONFIGURAÇÃO'!M1278"</f>
        <v/>
      </c>
      <c r="D7049" s="194" t="inlineStr">
        <is>
          <t>configuração</t>
        </is>
      </c>
    </row>
    <row r="7050">
      <c r="A7050" s="194" t="inlineStr">
        <is>
          <t>custom.melhoria.22.exige_tr</t>
        </is>
      </c>
      <c r="B7050" s="194">
        <f>IF(ISBLANK('CONFIGURAÇÃO'!$M$1279),"",'CONFIGURAÇÃO'!$M$1279&amp;"")</f>
        <v/>
      </c>
      <c r="C7050" s="194">
        <f>"'CONFIGURAÇÃO'!M1279"</f>
        <v/>
      </c>
      <c r="D7050" s="194" t="inlineStr">
        <is>
          <t>configuração</t>
        </is>
      </c>
    </row>
    <row r="7051">
      <c r="A7051" s="194" t="inlineStr">
        <is>
          <t>custom.melhoria.22.requisitos</t>
        </is>
      </c>
      <c r="B7051" s="194">
        <f>IF(ISBLANK('CONFIGURAÇÃO'!$J$1282),"",'CONFIGURAÇÃO'!$J$1282&amp;"")</f>
        <v/>
      </c>
      <c r="C7051" s="194">
        <f>"'CONFIGURAÇÃO'!J1282"</f>
        <v/>
      </c>
      <c r="D7051" s="194" t="inlineStr">
        <is>
          <t>configuração</t>
        </is>
      </c>
    </row>
    <row r="7052">
      <c r="A7052" s="194" t="inlineStr">
        <is>
          <t>custom.melhoria.22.efeito</t>
        </is>
      </c>
      <c r="B7052" s="194">
        <f>IF(ISBLANK('CONFIGURAÇÃO'!$J$1288),"",'CONFIGURAÇÃO'!$J$1288&amp;"")</f>
        <v/>
      </c>
      <c r="C7052" s="194">
        <f>"'CONFIGURAÇÃO'!J1288"</f>
        <v/>
      </c>
      <c r="D7052" s="194" t="inlineStr">
        <is>
          <t>configuração</t>
        </is>
      </c>
    </row>
    <row r="7053">
      <c r="A7053" s="194" t="inlineStr">
        <is>
          <t>custom.melhoria.22.mestre_viu</t>
        </is>
      </c>
      <c r="B7053" s="194">
        <f>N('CONFIGURAÇÃO'!$N$1273)&amp;""</f>
        <v/>
      </c>
      <c r="C7053" s="194">
        <f>"'CONFIGURAÇÃO'!N1273"</f>
        <v/>
      </c>
      <c r="D7053" s="194" t="inlineStr">
        <is>
          <t>configuração</t>
        </is>
      </c>
    </row>
    <row r="7054">
      <c r="A7054" s="194" t="inlineStr">
        <is>
          <t>custom.melhoria.23.nome</t>
        </is>
      </c>
      <c r="B7054" s="194">
        <f>IF(ISBLANK('CONFIGURAÇÃO'!$B$1301),"",'CONFIGURAÇÃO'!$B$1301&amp;"")</f>
        <v/>
      </c>
      <c r="C7054" s="194">
        <f>"'CONFIGURAÇÃO'!B1301"</f>
        <v/>
      </c>
      <c r="D7054" s="194" t="inlineStr">
        <is>
          <t>configuração</t>
        </is>
      </c>
    </row>
    <row r="7055">
      <c r="A7055" s="194" t="inlineStr">
        <is>
          <t>custom.melhoria.23.base</t>
        </is>
      </c>
      <c r="B7055" s="194">
        <f>IF(ISBLANK('CONFIGURAÇÃO'!$E$1302),"",'CONFIGURAÇÃO'!$E$1302&amp;"")</f>
        <v/>
      </c>
      <c r="C7055" s="194">
        <f>"'CONFIGURAÇÃO'!E1302"</f>
        <v/>
      </c>
      <c r="D7055" s="194" t="inlineStr">
        <is>
          <t>configuração</t>
        </is>
      </c>
    </row>
    <row r="7056">
      <c r="A7056" s="194" t="inlineStr">
        <is>
          <t>custom.melhoria.23.familia</t>
        </is>
      </c>
      <c r="B7056" s="194">
        <f>IF(ISBLANK('CONFIGURAÇÃO'!$E$1303),"",'CONFIGURAÇÃO'!$E$1303&amp;"")</f>
        <v/>
      </c>
      <c r="C7056" s="194">
        <f>"'CONFIGURAÇÃO'!E1303"</f>
        <v/>
      </c>
      <c r="D7056" s="194" t="inlineStr">
        <is>
          <t>configuração</t>
        </is>
      </c>
    </row>
    <row r="7057">
      <c r="A7057" s="194" t="inlineStr">
        <is>
          <t>custom.melhoria.23.peso</t>
        </is>
      </c>
      <c r="B7057" s="194">
        <f>IF(ISBLANK('CONFIGURAÇÃO'!$E$1304),"",'CONFIGURAÇÃO'!$E$1304&amp;"")</f>
        <v/>
      </c>
      <c r="C7057" s="194">
        <f>"'CONFIGURAÇÃO'!E1304"</f>
        <v/>
      </c>
      <c r="D7057" s="194" t="inlineStr">
        <is>
          <t>configuração</t>
        </is>
      </c>
    </row>
    <row r="7058">
      <c r="A7058" s="194" t="inlineStr">
        <is>
          <t>custom.melhoria.23.exige_tr</t>
        </is>
      </c>
      <c r="B7058" s="194">
        <f>IF(ISBLANK('CONFIGURAÇÃO'!$E$1305),"",'CONFIGURAÇÃO'!$E$1305&amp;"")</f>
        <v/>
      </c>
      <c r="C7058" s="194">
        <f>"'CONFIGURAÇÃO'!E1305"</f>
        <v/>
      </c>
      <c r="D7058" s="194" t="inlineStr">
        <is>
          <t>configuração</t>
        </is>
      </c>
    </row>
    <row r="7059">
      <c r="A7059" s="194" t="inlineStr">
        <is>
          <t>custom.melhoria.23.requisitos</t>
        </is>
      </c>
      <c r="B7059" s="194">
        <f>IF(ISBLANK('CONFIGURAÇÃO'!$B$1308),"",'CONFIGURAÇÃO'!$B$1308&amp;"")</f>
        <v/>
      </c>
      <c r="C7059" s="194">
        <f>"'CONFIGURAÇÃO'!B1308"</f>
        <v/>
      </c>
      <c r="D7059" s="194" t="inlineStr">
        <is>
          <t>configuração</t>
        </is>
      </c>
    </row>
    <row r="7060">
      <c r="A7060" s="194" t="inlineStr">
        <is>
          <t>custom.melhoria.23.efeito</t>
        </is>
      </c>
      <c r="B7060" s="194">
        <f>IF(ISBLANK('CONFIGURAÇÃO'!$B$1314),"",'CONFIGURAÇÃO'!$B$1314&amp;"")</f>
        <v/>
      </c>
      <c r="C7060" s="194">
        <f>"'CONFIGURAÇÃO'!B1314"</f>
        <v/>
      </c>
      <c r="D7060" s="194" t="inlineStr">
        <is>
          <t>configuração</t>
        </is>
      </c>
    </row>
    <row r="7061">
      <c r="A7061" s="194" t="inlineStr">
        <is>
          <t>custom.melhoria.23.mestre_viu</t>
        </is>
      </c>
      <c r="B7061" s="194">
        <f>N('CONFIGURAÇÃO'!$F$1299)&amp;""</f>
        <v/>
      </c>
      <c r="C7061" s="194">
        <f>"'CONFIGURAÇÃO'!F1299"</f>
        <v/>
      </c>
      <c r="D7061" s="194" t="inlineStr">
        <is>
          <t>configuração</t>
        </is>
      </c>
    </row>
    <row r="7062">
      <c r="A7062" s="194" t="inlineStr">
        <is>
          <t>custom.melhoria.24.nome</t>
        </is>
      </c>
      <c r="B7062" s="194">
        <f>IF(ISBLANK('CONFIGURAÇÃO'!$J$1301),"",'CONFIGURAÇÃO'!$J$1301&amp;"")</f>
        <v/>
      </c>
      <c r="C7062" s="194">
        <f>"'CONFIGURAÇÃO'!J1301"</f>
        <v/>
      </c>
      <c r="D7062" s="194" t="inlineStr">
        <is>
          <t>configuração</t>
        </is>
      </c>
    </row>
    <row r="7063">
      <c r="A7063" s="194" t="inlineStr">
        <is>
          <t>custom.melhoria.24.base</t>
        </is>
      </c>
      <c r="B7063" s="194">
        <f>IF(ISBLANK('CONFIGURAÇÃO'!$M$1302),"",'CONFIGURAÇÃO'!$M$1302&amp;"")</f>
        <v/>
      </c>
      <c r="C7063" s="194">
        <f>"'CONFIGURAÇÃO'!M1302"</f>
        <v/>
      </c>
      <c r="D7063" s="194" t="inlineStr">
        <is>
          <t>configuração</t>
        </is>
      </c>
    </row>
    <row r="7064">
      <c r="A7064" s="194" t="inlineStr">
        <is>
          <t>custom.melhoria.24.familia</t>
        </is>
      </c>
      <c r="B7064" s="194">
        <f>IF(ISBLANK('CONFIGURAÇÃO'!$M$1303),"",'CONFIGURAÇÃO'!$M$1303&amp;"")</f>
        <v/>
      </c>
      <c r="C7064" s="194">
        <f>"'CONFIGURAÇÃO'!M1303"</f>
        <v/>
      </c>
      <c r="D7064" s="194" t="inlineStr">
        <is>
          <t>configuração</t>
        </is>
      </c>
    </row>
    <row r="7065">
      <c r="A7065" s="194" t="inlineStr">
        <is>
          <t>custom.melhoria.24.peso</t>
        </is>
      </c>
      <c r="B7065" s="194">
        <f>IF(ISBLANK('CONFIGURAÇÃO'!$M$1304),"",'CONFIGURAÇÃO'!$M$1304&amp;"")</f>
        <v/>
      </c>
      <c r="C7065" s="194">
        <f>"'CONFIGURAÇÃO'!M1304"</f>
        <v/>
      </c>
      <c r="D7065" s="194" t="inlineStr">
        <is>
          <t>configuração</t>
        </is>
      </c>
    </row>
    <row r="7066">
      <c r="A7066" s="194" t="inlineStr">
        <is>
          <t>custom.melhoria.24.exige_tr</t>
        </is>
      </c>
      <c r="B7066" s="194">
        <f>IF(ISBLANK('CONFIGURAÇÃO'!$M$1305),"",'CONFIGURAÇÃO'!$M$1305&amp;"")</f>
        <v/>
      </c>
      <c r="C7066" s="194">
        <f>"'CONFIGURAÇÃO'!M1305"</f>
        <v/>
      </c>
      <c r="D7066" s="194" t="inlineStr">
        <is>
          <t>configuração</t>
        </is>
      </c>
    </row>
    <row r="7067">
      <c r="A7067" s="194" t="inlineStr">
        <is>
          <t>custom.melhoria.24.requisitos</t>
        </is>
      </c>
      <c r="B7067" s="194">
        <f>IF(ISBLANK('CONFIGURAÇÃO'!$J$1308),"",'CONFIGURAÇÃO'!$J$1308&amp;"")</f>
        <v/>
      </c>
      <c r="C7067" s="194">
        <f>"'CONFIGURAÇÃO'!J1308"</f>
        <v/>
      </c>
      <c r="D7067" s="194" t="inlineStr">
        <is>
          <t>configuração</t>
        </is>
      </c>
    </row>
    <row r="7068">
      <c r="A7068" s="194" t="inlineStr">
        <is>
          <t>custom.melhoria.24.efeito</t>
        </is>
      </c>
      <c r="B7068" s="194">
        <f>IF(ISBLANK('CONFIGURAÇÃO'!$J$1314),"",'CONFIGURAÇÃO'!$J$1314&amp;"")</f>
        <v/>
      </c>
      <c r="C7068" s="194">
        <f>"'CONFIGURAÇÃO'!J1314"</f>
        <v/>
      </c>
      <c r="D7068" s="194" t="inlineStr">
        <is>
          <t>configuração</t>
        </is>
      </c>
    </row>
    <row r="7069">
      <c r="A7069" s="194" t="inlineStr">
        <is>
          <t>custom.melhoria.24.mestre_viu</t>
        </is>
      </c>
      <c r="B7069" s="194">
        <f>N('CONFIGURAÇÃO'!$N$1299)&amp;""</f>
        <v/>
      </c>
      <c r="C7069" s="194">
        <f>"'CONFIGURAÇÃO'!N1299"</f>
        <v/>
      </c>
      <c r="D7069" s="194" t="inlineStr">
        <is>
          <t>configuração</t>
        </is>
      </c>
    </row>
    <row r="7070">
      <c r="A7070" s="194" t="inlineStr">
        <is>
          <t>custom.melhoria.25.nome</t>
        </is>
      </c>
      <c r="B7070" s="194">
        <f>IF(ISBLANK('CONFIGURAÇÃO'!$B$1327),"",'CONFIGURAÇÃO'!$B$1327&amp;"")</f>
        <v/>
      </c>
      <c r="C7070" s="194">
        <f>"'CONFIGURAÇÃO'!B1327"</f>
        <v/>
      </c>
      <c r="D7070" s="194" t="inlineStr">
        <is>
          <t>configuração</t>
        </is>
      </c>
    </row>
    <row r="7071">
      <c r="A7071" s="194" t="inlineStr">
        <is>
          <t>custom.melhoria.25.base</t>
        </is>
      </c>
      <c r="B7071" s="194">
        <f>IF(ISBLANK('CONFIGURAÇÃO'!$E$1328),"",'CONFIGURAÇÃO'!$E$1328&amp;"")</f>
        <v/>
      </c>
      <c r="C7071" s="194">
        <f>"'CONFIGURAÇÃO'!E1328"</f>
        <v/>
      </c>
      <c r="D7071" s="194" t="inlineStr">
        <is>
          <t>configuração</t>
        </is>
      </c>
    </row>
    <row r="7072">
      <c r="A7072" s="194" t="inlineStr">
        <is>
          <t>custom.melhoria.25.familia</t>
        </is>
      </c>
      <c r="B7072" s="194">
        <f>IF(ISBLANK('CONFIGURAÇÃO'!$E$1329),"",'CONFIGURAÇÃO'!$E$1329&amp;"")</f>
        <v/>
      </c>
      <c r="C7072" s="194">
        <f>"'CONFIGURAÇÃO'!E1329"</f>
        <v/>
      </c>
      <c r="D7072" s="194" t="inlineStr">
        <is>
          <t>configuração</t>
        </is>
      </c>
    </row>
    <row r="7073">
      <c r="A7073" s="194" t="inlineStr">
        <is>
          <t>custom.melhoria.25.peso</t>
        </is>
      </c>
      <c r="B7073" s="194">
        <f>IF(ISBLANK('CONFIGURAÇÃO'!$E$1330),"",'CONFIGURAÇÃO'!$E$1330&amp;"")</f>
        <v/>
      </c>
      <c r="C7073" s="194">
        <f>"'CONFIGURAÇÃO'!E1330"</f>
        <v/>
      </c>
      <c r="D7073" s="194" t="inlineStr">
        <is>
          <t>configuração</t>
        </is>
      </c>
    </row>
    <row r="7074">
      <c r="A7074" s="194" t="inlineStr">
        <is>
          <t>custom.melhoria.25.exige_tr</t>
        </is>
      </c>
      <c r="B7074" s="194">
        <f>IF(ISBLANK('CONFIGURAÇÃO'!$E$1331),"",'CONFIGURAÇÃO'!$E$1331&amp;"")</f>
        <v/>
      </c>
      <c r="C7074" s="194">
        <f>"'CONFIGURAÇÃO'!E1331"</f>
        <v/>
      </c>
      <c r="D7074" s="194" t="inlineStr">
        <is>
          <t>configuração</t>
        </is>
      </c>
    </row>
    <row r="7075">
      <c r="A7075" s="194" t="inlineStr">
        <is>
          <t>custom.melhoria.25.requisitos</t>
        </is>
      </c>
      <c r="B7075" s="194">
        <f>IF(ISBLANK('CONFIGURAÇÃO'!$B$1334),"",'CONFIGURAÇÃO'!$B$1334&amp;"")</f>
        <v/>
      </c>
      <c r="C7075" s="194">
        <f>"'CONFIGURAÇÃO'!B1334"</f>
        <v/>
      </c>
      <c r="D7075" s="194" t="inlineStr">
        <is>
          <t>configuração</t>
        </is>
      </c>
    </row>
    <row r="7076">
      <c r="A7076" s="194" t="inlineStr">
        <is>
          <t>custom.melhoria.25.efeito</t>
        </is>
      </c>
      <c r="B7076" s="194">
        <f>IF(ISBLANK('CONFIGURAÇÃO'!$B$1340),"",'CONFIGURAÇÃO'!$B$1340&amp;"")</f>
        <v/>
      </c>
      <c r="C7076" s="194">
        <f>"'CONFIGURAÇÃO'!B1340"</f>
        <v/>
      </c>
      <c r="D7076" s="194" t="inlineStr">
        <is>
          <t>configuração</t>
        </is>
      </c>
    </row>
    <row r="7077">
      <c r="A7077" s="194" t="inlineStr">
        <is>
          <t>custom.melhoria.25.mestre_viu</t>
        </is>
      </c>
      <c r="B7077" s="194">
        <f>N('CONFIGURAÇÃO'!$F$1325)&amp;""</f>
        <v/>
      </c>
      <c r="C7077" s="194">
        <f>"'CONFIGURAÇÃO'!F1325"</f>
        <v/>
      </c>
      <c r="D7077" s="194" t="inlineStr">
        <is>
          <t>configuração</t>
        </is>
      </c>
    </row>
    <row r="7078">
      <c r="A7078" s="194" t="inlineStr">
        <is>
          <t>custom.melhoria.26.nome</t>
        </is>
      </c>
      <c r="B7078" s="194">
        <f>IF(ISBLANK('CONFIGURAÇÃO'!$J$1327),"",'CONFIGURAÇÃO'!$J$1327&amp;"")</f>
        <v/>
      </c>
      <c r="C7078" s="194">
        <f>"'CONFIGURAÇÃO'!J1327"</f>
        <v/>
      </c>
      <c r="D7078" s="194" t="inlineStr">
        <is>
          <t>configuração</t>
        </is>
      </c>
    </row>
    <row r="7079">
      <c r="A7079" s="194" t="inlineStr">
        <is>
          <t>custom.melhoria.26.base</t>
        </is>
      </c>
      <c r="B7079" s="194">
        <f>IF(ISBLANK('CONFIGURAÇÃO'!$M$1328),"",'CONFIGURAÇÃO'!$M$1328&amp;"")</f>
        <v/>
      </c>
      <c r="C7079" s="194">
        <f>"'CONFIGURAÇÃO'!M1328"</f>
        <v/>
      </c>
      <c r="D7079" s="194" t="inlineStr">
        <is>
          <t>configuração</t>
        </is>
      </c>
    </row>
    <row r="7080">
      <c r="A7080" s="194" t="inlineStr">
        <is>
          <t>custom.melhoria.26.familia</t>
        </is>
      </c>
      <c r="B7080" s="194">
        <f>IF(ISBLANK('CONFIGURAÇÃO'!$M$1329),"",'CONFIGURAÇÃO'!$M$1329&amp;"")</f>
        <v/>
      </c>
      <c r="C7080" s="194">
        <f>"'CONFIGURAÇÃO'!M1329"</f>
        <v/>
      </c>
      <c r="D7080" s="194" t="inlineStr">
        <is>
          <t>configuração</t>
        </is>
      </c>
    </row>
    <row r="7081">
      <c r="A7081" s="194" t="inlineStr">
        <is>
          <t>custom.melhoria.26.peso</t>
        </is>
      </c>
      <c r="B7081" s="194">
        <f>IF(ISBLANK('CONFIGURAÇÃO'!$M$1330),"",'CONFIGURAÇÃO'!$M$1330&amp;"")</f>
        <v/>
      </c>
      <c r="C7081" s="194">
        <f>"'CONFIGURAÇÃO'!M1330"</f>
        <v/>
      </c>
      <c r="D7081" s="194" t="inlineStr">
        <is>
          <t>configuração</t>
        </is>
      </c>
    </row>
    <row r="7082">
      <c r="A7082" s="194" t="inlineStr">
        <is>
          <t>custom.melhoria.26.exige_tr</t>
        </is>
      </c>
      <c r="B7082" s="194">
        <f>IF(ISBLANK('CONFIGURAÇÃO'!$M$1331),"",'CONFIGURAÇÃO'!$M$1331&amp;"")</f>
        <v/>
      </c>
      <c r="C7082" s="194">
        <f>"'CONFIGURAÇÃO'!M1331"</f>
        <v/>
      </c>
      <c r="D7082" s="194" t="inlineStr">
        <is>
          <t>configuração</t>
        </is>
      </c>
    </row>
    <row r="7083">
      <c r="A7083" s="194" t="inlineStr">
        <is>
          <t>custom.melhoria.26.requisitos</t>
        </is>
      </c>
      <c r="B7083" s="194">
        <f>IF(ISBLANK('CONFIGURAÇÃO'!$J$1334),"",'CONFIGURAÇÃO'!$J$1334&amp;"")</f>
        <v/>
      </c>
      <c r="C7083" s="194">
        <f>"'CONFIGURAÇÃO'!J1334"</f>
        <v/>
      </c>
      <c r="D7083" s="194" t="inlineStr">
        <is>
          <t>configuração</t>
        </is>
      </c>
    </row>
    <row r="7084">
      <c r="A7084" s="194" t="inlineStr">
        <is>
          <t>custom.melhoria.26.efeito</t>
        </is>
      </c>
      <c r="B7084" s="194">
        <f>IF(ISBLANK('CONFIGURAÇÃO'!$J$1340),"",'CONFIGURAÇÃO'!$J$1340&amp;"")</f>
        <v/>
      </c>
      <c r="C7084" s="194">
        <f>"'CONFIGURAÇÃO'!J1340"</f>
        <v/>
      </c>
      <c r="D7084" s="194" t="inlineStr">
        <is>
          <t>configuração</t>
        </is>
      </c>
    </row>
    <row r="7085">
      <c r="A7085" s="194" t="inlineStr">
        <is>
          <t>custom.melhoria.26.mestre_viu</t>
        </is>
      </c>
      <c r="B7085" s="194">
        <f>N('CONFIGURAÇÃO'!$N$1325)&amp;""</f>
        <v/>
      </c>
      <c r="C7085" s="194">
        <f>"'CONFIGURAÇÃO'!N1325"</f>
        <v/>
      </c>
      <c r="D7085" s="194" t="inlineStr">
        <is>
          <t>configuração</t>
        </is>
      </c>
    </row>
    <row r="7086">
      <c r="A7086" s="194" t="inlineStr">
        <is>
          <t>custom.melhoria.27.nome</t>
        </is>
      </c>
      <c r="B7086" s="194">
        <f>IF(ISBLANK('CONFIGURAÇÃO'!$B$1353),"",'CONFIGURAÇÃO'!$B$1353&amp;"")</f>
        <v/>
      </c>
      <c r="C7086" s="194">
        <f>"'CONFIGURAÇÃO'!B1353"</f>
        <v/>
      </c>
      <c r="D7086" s="194" t="inlineStr">
        <is>
          <t>configuração</t>
        </is>
      </c>
    </row>
    <row r="7087">
      <c r="A7087" s="194" t="inlineStr">
        <is>
          <t>custom.melhoria.27.base</t>
        </is>
      </c>
      <c r="B7087" s="194">
        <f>IF(ISBLANK('CONFIGURAÇÃO'!$E$1354),"",'CONFIGURAÇÃO'!$E$1354&amp;"")</f>
        <v/>
      </c>
      <c r="C7087" s="194">
        <f>"'CONFIGURAÇÃO'!E1354"</f>
        <v/>
      </c>
      <c r="D7087" s="194" t="inlineStr">
        <is>
          <t>configuração</t>
        </is>
      </c>
    </row>
    <row r="7088">
      <c r="A7088" s="194" t="inlineStr">
        <is>
          <t>custom.melhoria.27.familia</t>
        </is>
      </c>
      <c r="B7088" s="194">
        <f>IF(ISBLANK('CONFIGURAÇÃO'!$E$1355),"",'CONFIGURAÇÃO'!$E$1355&amp;"")</f>
        <v/>
      </c>
      <c r="C7088" s="194">
        <f>"'CONFIGURAÇÃO'!E1355"</f>
        <v/>
      </c>
      <c r="D7088" s="194" t="inlineStr">
        <is>
          <t>configuração</t>
        </is>
      </c>
    </row>
    <row r="7089">
      <c r="A7089" s="194" t="inlineStr">
        <is>
          <t>custom.melhoria.27.peso</t>
        </is>
      </c>
      <c r="B7089" s="194">
        <f>IF(ISBLANK('CONFIGURAÇÃO'!$E$1356),"",'CONFIGURAÇÃO'!$E$1356&amp;"")</f>
        <v/>
      </c>
      <c r="C7089" s="194">
        <f>"'CONFIGURAÇÃO'!E1356"</f>
        <v/>
      </c>
      <c r="D7089" s="194" t="inlineStr">
        <is>
          <t>configuração</t>
        </is>
      </c>
    </row>
    <row r="7090">
      <c r="A7090" s="194" t="inlineStr">
        <is>
          <t>custom.melhoria.27.exige_tr</t>
        </is>
      </c>
      <c r="B7090" s="194">
        <f>IF(ISBLANK('CONFIGURAÇÃO'!$E$1357),"",'CONFIGURAÇÃO'!$E$1357&amp;"")</f>
        <v/>
      </c>
      <c r="C7090" s="194">
        <f>"'CONFIGURAÇÃO'!E1357"</f>
        <v/>
      </c>
      <c r="D7090" s="194" t="inlineStr">
        <is>
          <t>configuração</t>
        </is>
      </c>
    </row>
    <row r="7091">
      <c r="A7091" s="194" t="inlineStr">
        <is>
          <t>custom.melhoria.27.requisitos</t>
        </is>
      </c>
      <c r="B7091" s="194">
        <f>IF(ISBLANK('CONFIGURAÇÃO'!$B$1360),"",'CONFIGURAÇÃO'!$B$1360&amp;"")</f>
        <v/>
      </c>
      <c r="C7091" s="194">
        <f>"'CONFIGURAÇÃO'!B1360"</f>
        <v/>
      </c>
      <c r="D7091" s="194" t="inlineStr">
        <is>
          <t>configuração</t>
        </is>
      </c>
    </row>
    <row r="7092">
      <c r="A7092" s="194" t="inlineStr">
        <is>
          <t>custom.melhoria.27.efeito</t>
        </is>
      </c>
      <c r="B7092" s="194">
        <f>IF(ISBLANK('CONFIGURAÇÃO'!$B$1366),"",'CONFIGURAÇÃO'!$B$1366&amp;"")</f>
        <v/>
      </c>
      <c r="C7092" s="194">
        <f>"'CONFIGURAÇÃO'!B1366"</f>
        <v/>
      </c>
      <c r="D7092" s="194" t="inlineStr">
        <is>
          <t>configuração</t>
        </is>
      </c>
    </row>
    <row r="7093">
      <c r="A7093" s="194" t="inlineStr">
        <is>
          <t>custom.melhoria.27.mestre_viu</t>
        </is>
      </c>
      <c r="B7093" s="194">
        <f>N('CONFIGURAÇÃO'!$F$1351)&amp;""</f>
        <v/>
      </c>
      <c r="C7093" s="194">
        <f>"'CONFIGURAÇÃO'!F1351"</f>
        <v/>
      </c>
      <c r="D7093" s="194" t="inlineStr">
        <is>
          <t>configuração</t>
        </is>
      </c>
    </row>
    <row r="7094">
      <c r="A7094" s="194" t="inlineStr">
        <is>
          <t>custom.melhoria.28.nome</t>
        </is>
      </c>
      <c r="B7094" s="194">
        <f>IF(ISBLANK('CONFIGURAÇÃO'!$J$1353),"",'CONFIGURAÇÃO'!$J$1353&amp;"")</f>
        <v/>
      </c>
      <c r="C7094" s="194">
        <f>"'CONFIGURAÇÃO'!J1353"</f>
        <v/>
      </c>
      <c r="D7094" s="194" t="inlineStr">
        <is>
          <t>configuração</t>
        </is>
      </c>
    </row>
    <row r="7095">
      <c r="A7095" s="194" t="inlineStr">
        <is>
          <t>custom.melhoria.28.base</t>
        </is>
      </c>
      <c r="B7095" s="194">
        <f>IF(ISBLANK('CONFIGURAÇÃO'!$M$1354),"",'CONFIGURAÇÃO'!$M$1354&amp;"")</f>
        <v/>
      </c>
      <c r="C7095" s="194">
        <f>"'CONFIGURAÇÃO'!M1354"</f>
        <v/>
      </c>
      <c r="D7095" s="194" t="inlineStr">
        <is>
          <t>configuração</t>
        </is>
      </c>
    </row>
    <row r="7096">
      <c r="A7096" s="194" t="inlineStr">
        <is>
          <t>custom.melhoria.28.familia</t>
        </is>
      </c>
      <c r="B7096" s="194">
        <f>IF(ISBLANK('CONFIGURAÇÃO'!$M$1355),"",'CONFIGURAÇÃO'!$M$1355&amp;"")</f>
        <v/>
      </c>
      <c r="C7096" s="194">
        <f>"'CONFIGURAÇÃO'!M1355"</f>
        <v/>
      </c>
      <c r="D7096" s="194" t="inlineStr">
        <is>
          <t>configuração</t>
        </is>
      </c>
    </row>
    <row r="7097">
      <c r="A7097" s="194" t="inlineStr">
        <is>
          <t>custom.melhoria.28.peso</t>
        </is>
      </c>
      <c r="B7097" s="194">
        <f>IF(ISBLANK('CONFIGURAÇÃO'!$M$1356),"",'CONFIGURAÇÃO'!$M$1356&amp;"")</f>
        <v/>
      </c>
      <c r="C7097" s="194">
        <f>"'CONFIGURAÇÃO'!M1356"</f>
        <v/>
      </c>
      <c r="D7097" s="194" t="inlineStr">
        <is>
          <t>configuração</t>
        </is>
      </c>
    </row>
    <row r="7098">
      <c r="A7098" s="194" t="inlineStr">
        <is>
          <t>custom.melhoria.28.exige_tr</t>
        </is>
      </c>
      <c r="B7098" s="194">
        <f>IF(ISBLANK('CONFIGURAÇÃO'!$M$1357),"",'CONFIGURAÇÃO'!$M$1357&amp;"")</f>
        <v/>
      </c>
      <c r="C7098" s="194">
        <f>"'CONFIGURAÇÃO'!M1357"</f>
        <v/>
      </c>
      <c r="D7098" s="194" t="inlineStr">
        <is>
          <t>configuração</t>
        </is>
      </c>
    </row>
    <row r="7099">
      <c r="A7099" s="194" t="inlineStr">
        <is>
          <t>custom.melhoria.28.requisitos</t>
        </is>
      </c>
      <c r="B7099" s="194">
        <f>IF(ISBLANK('CONFIGURAÇÃO'!$J$1360),"",'CONFIGURAÇÃO'!$J$1360&amp;"")</f>
        <v/>
      </c>
      <c r="C7099" s="194">
        <f>"'CONFIGURAÇÃO'!J1360"</f>
        <v/>
      </c>
      <c r="D7099" s="194" t="inlineStr">
        <is>
          <t>configuração</t>
        </is>
      </c>
    </row>
    <row r="7100">
      <c r="A7100" s="194" t="inlineStr">
        <is>
          <t>custom.melhoria.28.efeito</t>
        </is>
      </c>
      <c r="B7100" s="194">
        <f>IF(ISBLANK('CONFIGURAÇÃO'!$J$1366),"",'CONFIGURAÇÃO'!$J$1366&amp;"")</f>
        <v/>
      </c>
      <c r="C7100" s="194">
        <f>"'CONFIGURAÇÃO'!J1366"</f>
        <v/>
      </c>
      <c r="D7100" s="194" t="inlineStr">
        <is>
          <t>configuração</t>
        </is>
      </c>
    </row>
    <row r="7101">
      <c r="A7101" s="194" t="inlineStr">
        <is>
          <t>custom.melhoria.28.mestre_viu</t>
        </is>
      </c>
      <c r="B7101" s="194">
        <f>N('CONFIGURAÇÃO'!$N$1351)&amp;""</f>
        <v/>
      </c>
      <c r="C7101" s="194">
        <f>"'CONFIGURAÇÃO'!N1351"</f>
        <v/>
      </c>
      <c r="D7101" s="194" t="inlineStr">
        <is>
          <t>configuração</t>
        </is>
      </c>
    </row>
    <row r="7102">
      <c r="A7102" s="194" t="inlineStr">
        <is>
          <t>custom.melhoria.29.nome</t>
        </is>
      </c>
      <c r="B7102" s="194">
        <f>IF(ISBLANK('CONFIGURAÇÃO'!$B$1379),"",'CONFIGURAÇÃO'!$B$1379&amp;"")</f>
        <v/>
      </c>
      <c r="C7102" s="194">
        <f>"'CONFIGURAÇÃO'!B1379"</f>
        <v/>
      </c>
      <c r="D7102" s="194" t="inlineStr">
        <is>
          <t>configuração</t>
        </is>
      </c>
    </row>
    <row r="7103">
      <c r="A7103" s="194" t="inlineStr">
        <is>
          <t>custom.melhoria.29.base</t>
        </is>
      </c>
      <c r="B7103" s="194">
        <f>IF(ISBLANK('CONFIGURAÇÃO'!$E$1380),"",'CONFIGURAÇÃO'!$E$1380&amp;"")</f>
        <v/>
      </c>
      <c r="C7103" s="194">
        <f>"'CONFIGURAÇÃO'!E1380"</f>
        <v/>
      </c>
      <c r="D7103" s="194" t="inlineStr">
        <is>
          <t>configuração</t>
        </is>
      </c>
    </row>
    <row r="7104">
      <c r="A7104" s="194" t="inlineStr">
        <is>
          <t>custom.melhoria.29.familia</t>
        </is>
      </c>
      <c r="B7104" s="194">
        <f>IF(ISBLANK('CONFIGURAÇÃO'!$E$1381),"",'CONFIGURAÇÃO'!$E$1381&amp;"")</f>
        <v/>
      </c>
      <c r="C7104" s="194">
        <f>"'CONFIGURAÇÃO'!E1381"</f>
        <v/>
      </c>
      <c r="D7104" s="194" t="inlineStr">
        <is>
          <t>configuração</t>
        </is>
      </c>
    </row>
    <row r="7105">
      <c r="A7105" s="194" t="inlineStr">
        <is>
          <t>custom.melhoria.29.peso</t>
        </is>
      </c>
      <c r="B7105" s="194">
        <f>IF(ISBLANK('CONFIGURAÇÃO'!$E$1382),"",'CONFIGURAÇÃO'!$E$1382&amp;"")</f>
        <v/>
      </c>
      <c r="C7105" s="194">
        <f>"'CONFIGURAÇÃO'!E1382"</f>
        <v/>
      </c>
      <c r="D7105" s="194" t="inlineStr">
        <is>
          <t>configuração</t>
        </is>
      </c>
    </row>
    <row r="7106">
      <c r="A7106" s="194" t="inlineStr">
        <is>
          <t>custom.melhoria.29.exige_tr</t>
        </is>
      </c>
      <c r="B7106" s="194">
        <f>IF(ISBLANK('CONFIGURAÇÃO'!$E$1383),"",'CONFIGURAÇÃO'!$E$1383&amp;"")</f>
        <v/>
      </c>
      <c r="C7106" s="194">
        <f>"'CONFIGURAÇÃO'!E1383"</f>
        <v/>
      </c>
      <c r="D7106" s="194" t="inlineStr">
        <is>
          <t>configuração</t>
        </is>
      </c>
    </row>
    <row r="7107">
      <c r="A7107" s="194" t="inlineStr">
        <is>
          <t>custom.melhoria.29.requisitos</t>
        </is>
      </c>
      <c r="B7107" s="194">
        <f>IF(ISBLANK('CONFIGURAÇÃO'!$B$1386),"",'CONFIGURAÇÃO'!$B$1386&amp;"")</f>
        <v/>
      </c>
      <c r="C7107" s="194">
        <f>"'CONFIGURAÇÃO'!B1386"</f>
        <v/>
      </c>
      <c r="D7107" s="194" t="inlineStr">
        <is>
          <t>configuração</t>
        </is>
      </c>
    </row>
    <row r="7108">
      <c r="A7108" s="194" t="inlineStr">
        <is>
          <t>custom.melhoria.29.efeito</t>
        </is>
      </c>
      <c r="B7108" s="194">
        <f>IF(ISBLANK('CONFIGURAÇÃO'!$B$1392),"",'CONFIGURAÇÃO'!$B$1392&amp;"")</f>
        <v/>
      </c>
      <c r="C7108" s="194">
        <f>"'CONFIGURAÇÃO'!B1392"</f>
        <v/>
      </c>
      <c r="D7108" s="194" t="inlineStr">
        <is>
          <t>configuração</t>
        </is>
      </c>
    </row>
    <row r="7109">
      <c r="A7109" s="194" t="inlineStr">
        <is>
          <t>custom.melhoria.29.mestre_viu</t>
        </is>
      </c>
      <c r="B7109" s="194">
        <f>N('CONFIGURAÇÃO'!$F$1377)&amp;""</f>
        <v/>
      </c>
      <c r="C7109" s="194">
        <f>"'CONFIGURAÇÃO'!F1377"</f>
        <v/>
      </c>
      <c r="D7109" s="194" t="inlineStr">
        <is>
          <t>configuração</t>
        </is>
      </c>
    </row>
    <row r="7110">
      <c r="A7110" s="194" t="inlineStr">
        <is>
          <t>custom.melhoria.30.nome</t>
        </is>
      </c>
      <c r="B7110" s="194">
        <f>IF(ISBLANK('CONFIGURAÇÃO'!$J$1379),"",'CONFIGURAÇÃO'!$J$1379&amp;"")</f>
        <v/>
      </c>
      <c r="C7110" s="194">
        <f>"'CONFIGURAÇÃO'!J1379"</f>
        <v/>
      </c>
      <c r="D7110" s="194" t="inlineStr">
        <is>
          <t>configuração</t>
        </is>
      </c>
    </row>
    <row r="7111">
      <c r="A7111" s="194" t="inlineStr">
        <is>
          <t>custom.melhoria.30.base</t>
        </is>
      </c>
      <c r="B7111" s="194">
        <f>IF(ISBLANK('CONFIGURAÇÃO'!$M$1380),"",'CONFIGURAÇÃO'!$M$1380&amp;"")</f>
        <v/>
      </c>
      <c r="C7111" s="194">
        <f>"'CONFIGURAÇÃO'!M1380"</f>
        <v/>
      </c>
      <c r="D7111" s="194" t="inlineStr">
        <is>
          <t>configuração</t>
        </is>
      </c>
    </row>
    <row r="7112">
      <c r="A7112" s="194" t="inlineStr">
        <is>
          <t>custom.melhoria.30.familia</t>
        </is>
      </c>
      <c r="B7112" s="194">
        <f>IF(ISBLANK('CONFIGURAÇÃO'!$M$1381),"",'CONFIGURAÇÃO'!$M$1381&amp;"")</f>
        <v/>
      </c>
      <c r="C7112" s="194">
        <f>"'CONFIGURAÇÃO'!M1381"</f>
        <v/>
      </c>
      <c r="D7112" s="194" t="inlineStr">
        <is>
          <t>configuração</t>
        </is>
      </c>
    </row>
    <row r="7113">
      <c r="A7113" s="194" t="inlineStr">
        <is>
          <t>custom.melhoria.30.peso</t>
        </is>
      </c>
      <c r="B7113" s="194">
        <f>IF(ISBLANK('CONFIGURAÇÃO'!$M$1382),"",'CONFIGURAÇÃO'!$M$1382&amp;"")</f>
        <v/>
      </c>
      <c r="C7113" s="194">
        <f>"'CONFIGURAÇÃO'!M1382"</f>
        <v/>
      </c>
      <c r="D7113" s="194" t="inlineStr">
        <is>
          <t>configuração</t>
        </is>
      </c>
    </row>
    <row r="7114">
      <c r="A7114" s="194" t="inlineStr">
        <is>
          <t>custom.melhoria.30.exige_tr</t>
        </is>
      </c>
      <c r="B7114" s="194">
        <f>IF(ISBLANK('CONFIGURAÇÃO'!$M$1383),"",'CONFIGURAÇÃO'!$M$1383&amp;"")</f>
        <v/>
      </c>
      <c r="C7114" s="194">
        <f>"'CONFIGURAÇÃO'!M1383"</f>
        <v/>
      </c>
      <c r="D7114" s="194" t="inlineStr">
        <is>
          <t>configuração</t>
        </is>
      </c>
    </row>
    <row r="7115">
      <c r="A7115" s="194" t="inlineStr">
        <is>
          <t>custom.melhoria.30.requisitos</t>
        </is>
      </c>
      <c r="B7115" s="194">
        <f>IF(ISBLANK('CONFIGURAÇÃO'!$J$1386),"",'CONFIGURAÇÃO'!$J$1386&amp;"")</f>
        <v/>
      </c>
      <c r="C7115" s="194">
        <f>"'CONFIGURAÇÃO'!J1386"</f>
        <v/>
      </c>
      <c r="D7115" s="194" t="inlineStr">
        <is>
          <t>configuração</t>
        </is>
      </c>
    </row>
    <row r="7116">
      <c r="A7116" s="194" t="inlineStr">
        <is>
          <t>custom.melhoria.30.efeito</t>
        </is>
      </c>
      <c r="B7116" s="194">
        <f>IF(ISBLANK('CONFIGURAÇÃO'!$J$1392),"",'CONFIGURAÇÃO'!$J$1392&amp;"")</f>
        <v/>
      </c>
      <c r="C7116" s="194">
        <f>"'CONFIGURAÇÃO'!J1392"</f>
        <v/>
      </c>
      <c r="D7116" s="194" t="inlineStr">
        <is>
          <t>configuração</t>
        </is>
      </c>
    </row>
    <row r="7117">
      <c r="A7117" s="194" t="inlineStr">
        <is>
          <t>custom.melhoria.30.mestre_viu</t>
        </is>
      </c>
      <c r="B7117" s="194">
        <f>N('CONFIGURAÇÃO'!$N$1377)&amp;""</f>
        <v/>
      </c>
      <c r="C7117" s="194">
        <f>"'CONFIGURAÇÃO'!N1377"</f>
        <v/>
      </c>
      <c r="D7117" s="194" t="inlineStr">
        <is>
          <t>configuração</t>
        </is>
      </c>
    </row>
    <row r="7118">
      <c r="A7118" s="194" t="inlineStr">
        <is>
          <t>custom.restricao.1.nome</t>
        </is>
      </c>
      <c r="B7118" s="194">
        <f>IF(ISBLANK('CONFIGURAÇÃO'!$B$1408),"",'CONFIGURAÇÃO'!$B$1408&amp;"")</f>
        <v/>
      </c>
      <c r="C7118" s="194">
        <f>"'CONFIGURAÇÃO'!B1408"</f>
        <v/>
      </c>
      <c r="D7118" s="194" t="inlineStr">
        <is>
          <t>configuração</t>
        </is>
      </c>
    </row>
    <row r="7119">
      <c r="A7119" s="194" t="inlineStr">
        <is>
          <t>custom.restricao.1.base</t>
        </is>
      </c>
      <c r="B7119" s="194">
        <f>IF(ISBLANK('CONFIGURAÇÃO'!$E$1409),"",'CONFIGURAÇÃO'!$E$1409&amp;"")</f>
        <v/>
      </c>
      <c r="C7119" s="194">
        <f>"'CONFIGURAÇÃO'!E1409"</f>
        <v/>
      </c>
      <c r="D7119" s="194" t="inlineStr">
        <is>
          <t>configuração</t>
        </is>
      </c>
    </row>
    <row r="7120">
      <c r="A7120" s="194" t="inlineStr">
        <is>
          <t>custom.restricao.1.devolucao</t>
        </is>
      </c>
      <c r="B7120" s="194">
        <f>IF(ISBLANK('CONFIGURAÇÃO'!$E$1410),"",'CONFIGURAÇÃO'!$E$1410&amp;"")</f>
        <v/>
      </c>
      <c r="C7120" s="194">
        <f>"'CONFIGURAÇÃO'!E1410"</f>
        <v/>
      </c>
      <c r="D7120" s="194" t="inlineStr">
        <is>
          <t>configuração</t>
        </is>
      </c>
    </row>
    <row r="7121">
      <c r="A7121" s="194" t="inlineStr">
        <is>
          <t>custom.restricao.1.frequencia</t>
        </is>
      </c>
      <c r="B7121" s="194">
        <f>IF(ISBLANK('CONFIGURAÇÃO'!$E$1411),"",'CONFIGURAÇÃO'!$E$1411&amp;"")</f>
        <v/>
      </c>
      <c r="C7121" s="194">
        <f>"'CONFIGURAÇÃO'!E1411"</f>
        <v/>
      </c>
      <c r="D7121" s="194" t="inlineStr">
        <is>
          <t>configuração</t>
        </is>
      </c>
    </row>
    <row r="7122">
      <c r="A7122" s="194" t="inlineStr">
        <is>
          <t>custom.restricao.1.efeito</t>
        </is>
      </c>
      <c r="B7122" s="194">
        <f>IF(ISBLANK('CONFIGURAÇÃO'!$B$1414),"",'CONFIGURAÇÃO'!$B$1414&amp;"")</f>
        <v/>
      </c>
      <c r="C7122" s="194">
        <f>"'CONFIGURAÇÃO'!B1414"</f>
        <v/>
      </c>
      <c r="D7122" s="194" t="inlineStr">
        <is>
          <t>configuração</t>
        </is>
      </c>
    </row>
    <row r="7123">
      <c r="A7123" s="194" t="inlineStr">
        <is>
          <t>custom.restricao.1.mestre_viu</t>
        </is>
      </c>
      <c r="B7123" s="194">
        <f>N('CONFIGURAÇÃO'!$F$1406)&amp;""</f>
        <v/>
      </c>
      <c r="C7123" s="194">
        <f>"'CONFIGURAÇÃO'!F1406"</f>
        <v/>
      </c>
      <c r="D7123" s="194" t="inlineStr">
        <is>
          <t>configuração</t>
        </is>
      </c>
    </row>
    <row r="7124">
      <c r="A7124" s="194" t="inlineStr">
        <is>
          <t>custom.restricao.2.nome</t>
        </is>
      </c>
      <c r="B7124" s="194">
        <f>IF(ISBLANK('CONFIGURAÇÃO'!$J$1408),"",'CONFIGURAÇÃO'!$J$1408&amp;"")</f>
        <v/>
      </c>
      <c r="C7124" s="194">
        <f>"'CONFIGURAÇÃO'!J1408"</f>
        <v/>
      </c>
      <c r="D7124" s="194" t="inlineStr">
        <is>
          <t>configuração</t>
        </is>
      </c>
    </row>
    <row r="7125">
      <c r="A7125" s="194" t="inlineStr">
        <is>
          <t>custom.restricao.2.base</t>
        </is>
      </c>
      <c r="B7125" s="194">
        <f>IF(ISBLANK('CONFIGURAÇÃO'!$M$1409),"",'CONFIGURAÇÃO'!$M$1409&amp;"")</f>
        <v/>
      </c>
      <c r="C7125" s="194">
        <f>"'CONFIGURAÇÃO'!M1409"</f>
        <v/>
      </c>
      <c r="D7125" s="194" t="inlineStr">
        <is>
          <t>configuração</t>
        </is>
      </c>
    </row>
    <row r="7126">
      <c r="A7126" s="194" t="inlineStr">
        <is>
          <t>custom.restricao.2.devolucao</t>
        </is>
      </c>
      <c r="B7126" s="194">
        <f>IF(ISBLANK('CONFIGURAÇÃO'!$M$1410),"",'CONFIGURAÇÃO'!$M$1410&amp;"")</f>
        <v/>
      </c>
      <c r="C7126" s="194">
        <f>"'CONFIGURAÇÃO'!M1410"</f>
        <v/>
      </c>
      <c r="D7126" s="194" t="inlineStr">
        <is>
          <t>configuração</t>
        </is>
      </c>
    </row>
    <row r="7127">
      <c r="A7127" s="194" t="inlineStr">
        <is>
          <t>custom.restricao.2.frequencia</t>
        </is>
      </c>
      <c r="B7127" s="194">
        <f>IF(ISBLANK('CONFIGURAÇÃO'!$M$1411),"",'CONFIGURAÇÃO'!$M$1411&amp;"")</f>
        <v/>
      </c>
      <c r="C7127" s="194">
        <f>"'CONFIGURAÇÃO'!M1411"</f>
        <v/>
      </c>
      <c r="D7127" s="194" t="inlineStr">
        <is>
          <t>configuração</t>
        </is>
      </c>
    </row>
    <row r="7128">
      <c r="A7128" s="194" t="inlineStr">
        <is>
          <t>custom.restricao.2.efeito</t>
        </is>
      </c>
      <c r="B7128" s="194">
        <f>IF(ISBLANK('CONFIGURAÇÃO'!$J$1414),"",'CONFIGURAÇÃO'!$J$1414&amp;"")</f>
        <v/>
      </c>
      <c r="C7128" s="194">
        <f>"'CONFIGURAÇÃO'!J1414"</f>
        <v/>
      </c>
      <c r="D7128" s="194" t="inlineStr">
        <is>
          <t>configuração</t>
        </is>
      </c>
    </row>
    <row r="7129">
      <c r="A7129" s="194" t="inlineStr">
        <is>
          <t>custom.restricao.2.mestre_viu</t>
        </is>
      </c>
      <c r="B7129" s="194">
        <f>N('CONFIGURAÇÃO'!$N$1406)&amp;""</f>
        <v/>
      </c>
      <c r="C7129" s="194">
        <f>"'CONFIGURAÇÃO'!N1406"</f>
        <v/>
      </c>
      <c r="D7129" s="194" t="inlineStr">
        <is>
          <t>configuração</t>
        </is>
      </c>
    </row>
    <row r="7130">
      <c r="A7130" s="194" t="inlineStr">
        <is>
          <t>custom.restricao.3.nome</t>
        </is>
      </c>
      <c r="B7130" s="194">
        <f>IF(ISBLANK('CONFIGURAÇÃO'!$B$1430),"",'CONFIGURAÇÃO'!$B$1430&amp;"")</f>
        <v/>
      </c>
      <c r="C7130" s="194">
        <f>"'CONFIGURAÇÃO'!B1430"</f>
        <v/>
      </c>
      <c r="D7130" s="194" t="inlineStr">
        <is>
          <t>configuração</t>
        </is>
      </c>
    </row>
    <row r="7131">
      <c r="A7131" s="194" t="inlineStr">
        <is>
          <t>custom.restricao.3.base</t>
        </is>
      </c>
      <c r="B7131" s="194">
        <f>IF(ISBLANK('CONFIGURAÇÃO'!$E$1431),"",'CONFIGURAÇÃO'!$E$1431&amp;"")</f>
        <v/>
      </c>
      <c r="C7131" s="194">
        <f>"'CONFIGURAÇÃO'!E1431"</f>
        <v/>
      </c>
      <c r="D7131" s="194" t="inlineStr">
        <is>
          <t>configuração</t>
        </is>
      </c>
    </row>
    <row r="7132">
      <c r="A7132" s="194" t="inlineStr">
        <is>
          <t>custom.restricao.3.devolucao</t>
        </is>
      </c>
      <c r="B7132" s="194">
        <f>IF(ISBLANK('CONFIGURAÇÃO'!$E$1432),"",'CONFIGURAÇÃO'!$E$1432&amp;"")</f>
        <v/>
      </c>
      <c r="C7132" s="194">
        <f>"'CONFIGURAÇÃO'!E1432"</f>
        <v/>
      </c>
      <c r="D7132" s="194" t="inlineStr">
        <is>
          <t>configuração</t>
        </is>
      </c>
    </row>
    <row r="7133">
      <c r="A7133" s="194" t="inlineStr">
        <is>
          <t>custom.restricao.3.frequencia</t>
        </is>
      </c>
      <c r="B7133" s="194">
        <f>IF(ISBLANK('CONFIGURAÇÃO'!$E$1433),"",'CONFIGURAÇÃO'!$E$1433&amp;"")</f>
        <v/>
      </c>
      <c r="C7133" s="194">
        <f>"'CONFIGURAÇÃO'!E1433"</f>
        <v/>
      </c>
      <c r="D7133" s="194" t="inlineStr">
        <is>
          <t>configuração</t>
        </is>
      </c>
    </row>
    <row r="7134">
      <c r="A7134" s="194" t="inlineStr">
        <is>
          <t>custom.restricao.3.efeito</t>
        </is>
      </c>
      <c r="B7134" s="194">
        <f>IF(ISBLANK('CONFIGURAÇÃO'!$B$1436),"",'CONFIGURAÇÃO'!$B$1436&amp;"")</f>
        <v/>
      </c>
      <c r="C7134" s="194">
        <f>"'CONFIGURAÇÃO'!B1436"</f>
        <v/>
      </c>
      <c r="D7134" s="194" t="inlineStr">
        <is>
          <t>configuração</t>
        </is>
      </c>
    </row>
    <row r="7135">
      <c r="A7135" s="194" t="inlineStr">
        <is>
          <t>custom.restricao.3.mestre_viu</t>
        </is>
      </c>
      <c r="B7135" s="194">
        <f>N('CONFIGURAÇÃO'!$F$1428)&amp;""</f>
        <v/>
      </c>
      <c r="C7135" s="194">
        <f>"'CONFIGURAÇÃO'!F1428"</f>
        <v/>
      </c>
      <c r="D7135" s="194" t="inlineStr">
        <is>
          <t>configuração</t>
        </is>
      </c>
    </row>
    <row r="7136">
      <c r="A7136" s="194" t="inlineStr">
        <is>
          <t>custom.restricao.4.nome</t>
        </is>
      </c>
      <c r="B7136" s="194">
        <f>IF(ISBLANK('CONFIGURAÇÃO'!$J$1430),"",'CONFIGURAÇÃO'!$J$1430&amp;"")</f>
        <v/>
      </c>
      <c r="C7136" s="194">
        <f>"'CONFIGURAÇÃO'!J1430"</f>
        <v/>
      </c>
      <c r="D7136" s="194" t="inlineStr">
        <is>
          <t>configuração</t>
        </is>
      </c>
    </row>
    <row r="7137">
      <c r="A7137" s="194" t="inlineStr">
        <is>
          <t>custom.restricao.4.base</t>
        </is>
      </c>
      <c r="B7137" s="194">
        <f>IF(ISBLANK('CONFIGURAÇÃO'!$M$1431),"",'CONFIGURAÇÃO'!$M$1431&amp;"")</f>
        <v/>
      </c>
      <c r="C7137" s="194">
        <f>"'CONFIGURAÇÃO'!M1431"</f>
        <v/>
      </c>
      <c r="D7137" s="194" t="inlineStr">
        <is>
          <t>configuração</t>
        </is>
      </c>
    </row>
    <row r="7138">
      <c r="A7138" s="194" t="inlineStr">
        <is>
          <t>custom.restricao.4.devolucao</t>
        </is>
      </c>
      <c r="B7138" s="194">
        <f>IF(ISBLANK('CONFIGURAÇÃO'!$M$1432),"",'CONFIGURAÇÃO'!$M$1432&amp;"")</f>
        <v/>
      </c>
      <c r="C7138" s="194">
        <f>"'CONFIGURAÇÃO'!M1432"</f>
        <v/>
      </c>
      <c r="D7138" s="194" t="inlineStr">
        <is>
          <t>configuração</t>
        </is>
      </c>
    </row>
    <row r="7139">
      <c r="A7139" s="194" t="inlineStr">
        <is>
          <t>custom.restricao.4.frequencia</t>
        </is>
      </c>
      <c r="B7139" s="194">
        <f>IF(ISBLANK('CONFIGURAÇÃO'!$M$1433),"",'CONFIGURAÇÃO'!$M$1433&amp;"")</f>
        <v/>
      </c>
      <c r="C7139" s="194">
        <f>"'CONFIGURAÇÃO'!M1433"</f>
        <v/>
      </c>
      <c r="D7139" s="194" t="inlineStr">
        <is>
          <t>configuração</t>
        </is>
      </c>
    </row>
    <row r="7140">
      <c r="A7140" s="194" t="inlineStr">
        <is>
          <t>custom.restricao.4.efeito</t>
        </is>
      </c>
      <c r="B7140" s="194">
        <f>IF(ISBLANK('CONFIGURAÇÃO'!$J$1436),"",'CONFIGURAÇÃO'!$J$1436&amp;"")</f>
        <v/>
      </c>
      <c r="C7140" s="194">
        <f>"'CONFIGURAÇÃO'!J1436"</f>
        <v/>
      </c>
      <c r="D7140" s="194" t="inlineStr">
        <is>
          <t>configuração</t>
        </is>
      </c>
    </row>
    <row r="7141">
      <c r="A7141" s="194" t="inlineStr">
        <is>
          <t>custom.restricao.4.mestre_viu</t>
        </is>
      </c>
      <c r="B7141" s="194">
        <f>N('CONFIGURAÇÃO'!$N$1428)&amp;""</f>
        <v/>
      </c>
      <c r="C7141" s="194">
        <f>"'CONFIGURAÇÃO'!N1428"</f>
        <v/>
      </c>
      <c r="D7141" s="194" t="inlineStr">
        <is>
          <t>configuração</t>
        </is>
      </c>
    </row>
    <row r="7142">
      <c r="A7142" s="194" t="inlineStr">
        <is>
          <t>custom.restricao.5.nome</t>
        </is>
      </c>
      <c r="B7142" s="194">
        <f>IF(ISBLANK('CONFIGURAÇÃO'!$B$1452),"",'CONFIGURAÇÃO'!$B$1452&amp;"")</f>
        <v/>
      </c>
      <c r="C7142" s="194">
        <f>"'CONFIGURAÇÃO'!B1452"</f>
        <v/>
      </c>
      <c r="D7142" s="194" t="inlineStr">
        <is>
          <t>configuração</t>
        </is>
      </c>
    </row>
    <row r="7143">
      <c r="A7143" s="194" t="inlineStr">
        <is>
          <t>custom.restricao.5.base</t>
        </is>
      </c>
      <c r="B7143" s="194">
        <f>IF(ISBLANK('CONFIGURAÇÃO'!$E$1453),"",'CONFIGURAÇÃO'!$E$1453&amp;"")</f>
        <v/>
      </c>
      <c r="C7143" s="194">
        <f>"'CONFIGURAÇÃO'!E1453"</f>
        <v/>
      </c>
      <c r="D7143" s="194" t="inlineStr">
        <is>
          <t>configuração</t>
        </is>
      </c>
    </row>
    <row r="7144">
      <c r="A7144" s="194" t="inlineStr">
        <is>
          <t>custom.restricao.5.devolucao</t>
        </is>
      </c>
      <c r="B7144" s="194">
        <f>IF(ISBLANK('CONFIGURAÇÃO'!$E$1454),"",'CONFIGURAÇÃO'!$E$1454&amp;"")</f>
        <v/>
      </c>
      <c r="C7144" s="194">
        <f>"'CONFIGURAÇÃO'!E1454"</f>
        <v/>
      </c>
      <c r="D7144" s="194" t="inlineStr">
        <is>
          <t>configuração</t>
        </is>
      </c>
    </row>
    <row r="7145">
      <c r="A7145" s="194" t="inlineStr">
        <is>
          <t>custom.restricao.5.frequencia</t>
        </is>
      </c>
      <c r="B7145" s="194">
        <f>IF(ISBLANK('CONFIGURAÇÃO'!$E$1455),"",'CONFIGURAÇÃO'!$E$1455&amp;"")</f>
        <v/>
      </c>
      <c r="C7145" s="194">
        <f>"'CONFIGURAÇÃO'!E1455"</f>
        <v/>
      </c>
      <c r="D7145" s="194" t="inlineStr">
        <is>
          <t>configuração</t>
        </is>
      </c>
    </row>
    <row r="7146">
      <c r="A7146" s="194" t="inlineStr">
        <is>
          <t>custom.restricao.5.efeito</t>
        </is>
      </c>
      <c r="B7146" s="194">
        <f>IF(ISBLANK('CONFIGURAÇÃO'!$B$1458),"",'CONFIGURAÇÃO'!$B$1458&amp;"")</f>
        <v/>
      </c>
      <c r="C7146" s="194">
        <f>"'CONFIGURAÇÃO'!B1458"</f>
        <v/>
      </c>
      <c r="D7146" s="194" t="inlineStr">
        <is>
          <t>configuração</t>
        </is>
      </c>
    </row>
    <row r="7147">
      <c r="A7147" s="194" t="inlineStr">
        <is>
          <t>custom.restricao.5.mestre_viu</t>
        </is>
      </c>
      <c r="B7147" s="194">
        <f>N('CONFIGURAÇÃO'!$F$1450)&amp;""</f>
        <v/>
      </c>
      <c r="C7147" s="194">
        <f>"'CONFIGURAÇÃO'!F1450"</f>
        <v/>
      </c>
      <c r="D7147" s="194" t="inlineStr">
        <is>
          <t>configuração</t>
        </is>
      </c>
    </row>
    <row r="7148">
      <c r="A7148" s="194" t="inlineStr">
        <is>
          <t>custom.restricao.6.nome</t>
        </is>
      </c>
      <c r="B7148" s="194">
        <f>IF(ISBLANK('CONFIGURAÇÃO'!$J$1452),"",'CONFIGURAÇÃO'!$J$1452&amp;"")</f>
        <v/>
      </c>
      <c r="C7148" s="194">
        <f>"'CONFIGURAÇÃO'!J1452"</f>
        <v/>
      </c>
      <c r="D7148" s="194" t="inlineStr">
        <is>
          <t>configuração</t>
        </is>
      </c>
    </row>
    <row r="7149">
      <c r="A7149" s="194" t="inlineStr">
        <is>
          <t>custom.restricao.6.base</t>
        </is>
      </c>
      <c r="B7149" s="194">
        <f>IF(ISBLANK('CONFIGURAÇÃO'!$M$1453),"",'CONFIGURAÇÃO'!$M$1453&amp;"")</f>
        <v/>
      </c>
      <c r="C7149" s="194">
        <f>"'CONFIGURAÇÃO'!M1453"</f>
        <v/>
      </c>
      <c r="D7149" s="194" t="inlineStr">
        <is>
          <t>configuração</t>
        </is>
      </c>
    </row>
    <row r="7150">
      <c r="A7150" s="194" t="inlineStr">
        <is>
          <t>custom.restricao.6.devolucao</t>
        </is>
      </c>
      <c r="B7150" s="194">
        <f>IF(ISBLANK('CONFIGURAÇÃO'!$M$1454),"",'CONFIGURAÇÃO'!$M$1454&amp;"")</f>
        <v/>
      </c>
      <c r="C7150" s="194">
        <f>"'CONFIGURAÇÃO'!M1454"</f>
        <v/>
      </c>
      <c r="D7150" s="194" t="inlineStr">
        <is>
          <t>configuração</t>
        </is>
      </c>
    </row>
    <row r="7151">
      <c r="A7151" s="194" t="inlineStr">
        <is>
          <t>custom.restricao.6.frequencia</t>
        </is>
      </c>
      <c r="B7151" s="194">
        <f>IF(ISBLANK('CONFIGURAÇÃO'!$M$1455),"",'CONFIGURAÇÃO'!$M$1455&amp;"")</f>
        <v/>
      </c>
      <c r="C7151" s="194">
        <f>"'CONFIGURAÇÃO'!M1455"</f>
        <v/>
      </c>
      <c r="D7151" s="194" t="inlineStr">
        <is>
          <t>configuração</t>
        </is>
      </c>
    </row>
    <row r="7152">
      <c r="A7152" s="194" t="inlineStr">
        <is>
          <t>custom.restricao.6.efeito</t>
        </is>
      </c>
      <c r="B7152" s="194">
        <f>IF(ISBLANK('CONFIGURAÇÃO'!$J$1458),"",'CONFIGURAÇÃO'!$J$1458&amp;"")</f>
        <v/>
      </c>
      <c r="C7152" s="194">
        <f>"'CONFIGURAÇÃO'!J1458"</f>
        <v/>
      </c>
      <c r="D7152" s="194" t="inlineStr">
        <is>
          <t>configuração</t>
        </is>
      </c>
    </row>
    <row r="7153">
      <c r="A7153" s="194" t="inlineStr">
        <is>
          <t>custom.restricao.6.mestre_viu</t>
        </is>
      </c>
      <c r="B7153" s="194">
        <f>N('CONFIGURAÇÃO'!$N$1450)&amp;""</f>
        <v/>
      </c>
      <c r="C7153" s="194">
        <f>"'CONFIGURAÇÃO'!N1450"</f>
        <v/>
      </c>
      <c r="D7153" s="194" t="inlineStr">
        <is>
          <t>configuração</t>
        </is>
      </c>
    </row>
    <row r="7154">
      <c r="A7154" s="194" t="inlineStr">
        <is>
          <t>custom.restricao.7.nome</t>
        </is>
      </c>
      <c r="B7154" s="194">
        <f>IF(ISBLANK('CONFIGURAÇÃO'!$B$1474),"",'CONFIGURAÇÃO'!$B$1474&amp;"")</f>
        <v/>
      </c>
      <c r="C7154" s="194">
        <f>"'CONFIGURAÇÃO'!B1474"</f>
        <v/>
      </c>
      <c r="D7154" s="194" t="inlineStr">
        <is>
          <t>configuração</t>
        </is>
      </c>
    </row>
    <row r="7155">
      <c r="A7155" s="194" t="inlineStr">
        <is>
          <t>custom.restricao.7.base</t>
        </is>
      </c>
      <c r="B7155" s="194">
        <f>IF(ISBLANK('CONFIGURAÇÃO'!$E$1475),"",'CONFIGURAÇÃO'!$E$1475&amp;"")</f>
        <v/>
      </c>
      <c r="C7155" s="194">
        <f>"'CONFIGURAÇÃO'!E1475"</f>
        <v/>
      </c>
      <c r="D7155" s="194" t="inlineStr">
        <is>
          <t>configuração</t>
        </is>
      </c>
    </row>
    <row r="7156">
      <c r="A7156" s="194" t="inlineStr">
        <is>
          <t>custom.restricao.7.devolucao</t>
        </is>
      </c>
      <c r="B7156" s="194">
        <f>IF(ISBLANK('CONFIGURAÇÃO'!$E$1476),"",'CONFIGURAÇÃO'!$E$1476&amp;"")</f>
        <v/>
      </c>
      <c r="C7156" s="194">
        <f>"'CONFIGURAÇÃO'!E1476"</f>
        <v/>
      </c>
      <c r="D7156" s="194" t="inlineStr">
        <is>
          <t>configuração</t>
        </is>
      </c>
    </row>
    <row r="7157">
      <c r="A7157" s="194" t="inlineStr">
        <is>
          <t>custom.restricao.7.frequencia</t>
        </is>
      </c>
      <c r="B7157" s="194">
        <f>IF(ISBLANK('CONFIGURAÇÃO'!$E$1477),"",'CONFIGURAÇÃO'!$E$1477&amp;"")</f>
        <v/>
      </c>
      <c r="C7157" s="194">
        <f>"'CONFIGURAÇÃO'!E1477"</f>
        <v/>
      </c>
      <c r="D7157" s="194" t="inlineStr">
        <is>
          <t>configuração</t>
        </is>
      </c>
    </row>
    <row r="7158">
      <c r="A7158" s="194" t="inlineStr">
        <is>
          <t>custom.restricao.7.efeito</t>
        </is>
      </c>
      <c r="B7158" s="194">
        <f>IF(ISBLANK('CONFIGURAÇÃO'!$B$1480),"",'CONFIGURAÇÃO'!$B$1480&amp;"")</f>
        <v/>
      </c>
      <c r="C7158" s="194">
        <f>"'CONFIGURAÇÃO'!B1480"</f>
        <v/>
      </c>
      <c r="D7158" s="194" t="inlineStr">
        <is>
          <t>configuração</t>
        </is>
      </c>
    </row>
    <row r="7159">
      <c r="A7159" s="194" t="inlineStr">
        <is>
          <t>custom.restricao.7.mestre_viu</t>
        </is>
      </c>
      <c r="B7159" s="194">
        <f>N('CONFIGURAÇÃO'!$F$1472)&amp;""</f>
        <v/>
      </c>
      <c r="C7159" s="194">
        <f>"'CONFIGURAÇÃO'!F1472"</f>
        <v/>
      </c>
      <c r="D7159" s="194" t="inlineStr">
        <is>
          <t>configuração</t>
        </is>
      </c>
    </row>
    <row r="7160">
      <c r="A7160" s="194" t="inlineStr">
        <is>
          <t>custom.restricao.8.nome</t>
        </is>
      </c>
      <c r="B7160" s="194">
        <f>IF(ISBLANK('CONFIGURAÇÃO'!$J$1474),"",'CONFIGURAÇÃO'!$J$1474&amp;"")</f>
        <v/>
      </c>
      <c r="C7160" s="194">
        <f>"'CONFIGURAÇÃO'!J1474"</f>
        <v/>
      </c>
      <c r="D7160" s="194" t="inlineStr">
        <is>
          <t>configuração</t>
        </is>
      </c>
    </row>
    <row r="7161">
      <c r="A7161" s="194" t="inlineStr">
        <is>
          <t>custom.restricao.8.base</t>
        </is>
      </c>
      <c r="B7161" s="194">
        <f>IF(ISBLANK('CONFIGURAÇÃO'!$M$1475),"",'CONFIGURAÇÃO'!$M$1475&amp;"")</f>
        <v/>
      </c>
      <c r="C7161" s="194">
        <f>"'CONFIGURAÇÃO'!M1475"</f>
        <v/>
      </c>
      <c r="D7161" s="194" t="inlineStr">
        <is>
          <t>configuração</t>
        </is>
      </c>
    </row>
    <row r="7162">
      <c r="A7162" s="194" t="inlineStr">
        <is>
          <t>custom.restricao.8.devolucao</t>
        </is>
      </c>
      <c r="B7162" s="194">
        <f>IF(ISBLANK('CONFIGURAÇÃO'!$M$1476),"",'CONFIGURAÇÃO'!$M$1476&amp;"")</f>
        <v/>
      </c>
      <c r="C7162" s="194">
        <f>"'CONFIGURAÇÃO'!M1476"</f>
        <v/>
      </c>
      <c r="D7162" s="194" t="inlineStr">
        <is>
          <t>configuração</t>
        </is>
      </c>
    </row>
    <row r="7163">
      <c r="A7163" s="194" t="inlineStr">
        <is>
          <t>custom.restricao.8.frequencia</t>
        </is>
      </c>
      <c r="B7163" s="194">
        <f>IF(ISBLANK('CONFIGURAÇÃO'!$M$1477),"",'CONFIGURAÇÃO'!$M$1477&amp;"")</f>
        <v/>
      </c>
      <c r="C7163" s="194">
        <f>"'CONFIGURAÇÃO'!M1477"</f>
        <v/>
      </c>
      <c r="D7163" s="194" t="inlineStr">
        <is>
          <t>configuração</t>
        </is>
      </c>
    </row>
    <row r="7164">
      <c r="A7164" s="194" t="inlineStr">
        <is>
          <t>custom.restricao.8.efeito</t>
        </is>
      </c>
      <c r="B7164" s="194">
        <f>IF(ISBLANK('CONFIGURAÇÃO'!$J$1480),"",'CONFIGURAÇÃO'!$J$1480&amp;"")</f>
        <v/>
      </c>
      <c r="C7164" s="194">
        <f>"'CONFIGURAÇÃO'!J1480"</f>
        <v/>
      </c>
      <c r="D7164" s="194" t="inlineStr">
        <is>
          <t>configuração</t>
        </is>
      </c>
    </row>
    <row r="7165">
      <c r="A7165" s="194" t="inlineStr">
        <is>
          <t>custom.restricao.8.mestre_viu</t>
        </is>
      </c>
      <c r="B7165" s="194">
        <f>N('CONFIGURAÇÃO'!$N$1472)&amp;""</f>
        <v/>
      </c>
      <c r="C7165" s="194">
        <f>"'CONFIGURAÇÃO'!N1472"</f>
        <v/>
      </c>
      <c r="D7165" s="194" t="inlineStr">
        <is>
          <t>configuração</t>
        </is>
      </c>
    </row>
    <row r="7166">
      <c r="A7166" s="194" t="inlineStr">
        <is>
          <t>custom.restricao.9.nome</t>
        </is>
      </c>
      <c r="B7166" s="194">
        <f>IF(ISBLANK('CONFIGURAÇÃO'!$B$1496),"",'CONFIGURAÇÃO'!$B$1496&amp;"")</f>
        <v/>
      </c>
      <c r="C7166" s="194">
        <f>"'CONFIGURAÇÃO'!B1496"</f>
        <v/>
      </c>
      <c r="D7166" s="194" t="inlineStr">
        <is>
          <t>configuração</t>
        </is>
      </c>
    </row>
    <row r="7167">
      <c r="A7167" s="194" t="inlineStr">
        <is>
          <t>custom.restricao.9.base</t>
        </is>
      </c>
      <c r="B7167" s="194">
        <f>IF(ISBLANK('CONFIGURAÇÃO'!$E$1497),"",'CONFIGURAÇÃO'!$E$1497&amp;"")</f>
        <v/>
      </c>
      <c r="C7167" s="194">
        <f>"'CONFIGURAÇÃO'!E1497"</f>
        <v/>
      </c>
      <c r="D7167" s="194" t="inlineStr">
        <is>
          <t>configuração</t>
        </is>
      </c>
    </row>
    <row r="7168">
      <c r="A7168" s="194" t="inlineStr">
        <is>
          <t>custom.restricao.9.devolucao</t>
        </is>
      </c>
      <c r="B7168" s="194">
        <f>IF(ISBLANK('CONFIGURAÇÃO'!$E$1498),"",'CONFIGURAÇÃO'!$E$1498&amp;"")</f>
        <v/>
      </c>
      <c r="C7168" s="194">
        <f>"'CONFIGURAÇÃO'!E1498"</f>
        <v/>
      </c>
      <c r="D7168" s="194" t="inlineStr">
        <is>
          <t>configuração</t>
        </is>
      </c>
    </row>
    <row r="7169">
      <c r="A7169" s="194" t="inlineStr">
        <is>
          <t>custom.restricao.9.frequencia</t>
        </is>
      </c>
      <c r="B7169" s="194">
        <f>IF(ISBLANK('CONFIGURAÇÃO'!$E$1499),"",'CONFIGURAÇÃO'!$E$1499&amp;"")</f>
        <v/>
      </c>
      <c r="C7169" s="194">
        <f>"'CONFIGURAÇÃO'!E1499"</f>
        <v/>
      </c>
      <c r="D7169" s="194" t="inlineStr">
        <is>
          <t>configuração</t>
        </is>
      </c>
    </row>
    <row r="7170">
      <c r="A7170" s="194" t="inlineStr">
        <is>
          <t>custom.restricao.9.efeito</t>
        </is>
      </c>
      <c r="B7170" s="194">
        <f>IF(ISBLANK('CONFIGURAÇÃO'!$B$1502),"",'CONFIGURAÇÃO'!$B$1502&amp;"")</f>
        <v/>
      </c>
      <c r="C7170" s="194">
        <f>"'CONFIGURAÇÃO'!B1502"</f>
        <v/>
      </c>
      <c r="D7170" s="194" t="inlineStr">
        <is>
          <t>configuração</t>
        </is>
      </c>
    </row>
    <row r="7171">
      <c r="A7171" s="194" t="inlineStr">
        <is>
          <t>custom.restricao.9.mestre_viu</t>
        </is>
      </c>
      <c r="B7171" s="194">
        <f>N('CONFIGURAÇÃO'!$F$1494)&amp;""</f>
        <v/>
      </c>
      <c r="C7171" s="194">
        <f>"'CONFIGURAÇÃO'!F1494"</f>
        <v/>
      </c>
      <c r="D7171" s="194" t="inlineStr">
        <is>
          <t>configuração</t>
        </is>
      </c>
    </row>
    <row r="7172">
      <c r="A7172" s="194" t="inlineStr">
        <is>
          <t>custom.restricao.10.nome</t>
        </is>
      </c>
      <c r="B7172" s="194">
        <f>IF(ISBLANK('CONFIGURAÇÃO'!$J$1496),"",'CONFIGURAÇÃO'!$J$1496&amp;"")</f>
        <v/>
      </c>
      <c r="C7172" s="194">
        <f>"'CONFIGURAÇÃO'!J1496"</f>
        <v/>
      </c>
      <c r="D7172" s="194" t="inlineStr">
        <is>
          <t>configuração</t>
        </is>
      </c>
    </row>
    <row r="7173">
      <c r="A7173" s="194" t="inlineStr">
        <is>
          <t>custom.restricao.10.base</t>
        </is>
      </c>
      <c r="B7173" s="194">
        <f>IF(ISBLANK('CONFIGURAÇÃO'!$M$1497),"",'CONFIGURAÇÃO'!$M$1497&amp;"")</f>
        <v/>
      </c>
      <c r="C7173" s="194">
        <f>"'CONFIGURAÇÃO'!M1497"</f>
        <v/>
      </c>
      <c r="D7173" s="194" t="inlineStr">
        <is>
          <t>configuração</t>
        </is>
      </c>
    </row>
    <row r="7174">
      <c r="A7174" s="194" t="inlineStr">
        <is>
          <t>custom.restricao.10.devolucao</t>
        </is>
      </c>
      <c r="B7174" s="194">
        <f>IF(ISBLANK('CONFIGURAÇÃO'!$M$1498),"",'CONFIGURAÇÃO'!$M$1498&amp;"")</f>
        <v/>
      </c>
      <c r="C7174" s="194">
        <f>"'CONFIGURAÇÃO'!M1498"</f>
        <v/>
      </c>
      <c r="D7174" s="194" t="inlineStr">
        <is>
          <t>configuração</t>
        </is>
      </c>
    </row>
    <row r="7175">
      <c r="A7175" s="194" t="inlineStr">
        <is>
          <t>custom.restricao.10.frequencia</t>
        </is>
      </c>
      <c r="B7175" s="194">
        <f>IF(ISBLANK('CONFIGURAÇÃO'!$M$1499),"",'CONFIGURAÇÃO'!$M$1499&amp;"")</f>
        <v/>
      </c>
      <c r="C7175" s="194">
        <f>"'CONFIGURAÇÃO'!M1499"</f>
        <v/>
      </c>
      <c r="D7175" s="194" t="inlineStr">
        <is>
          <t>configuração</t>
        </is>
      </c>
    </row>
    <row r="7176">
      <c r="A7176" s="194" t="inlineStr">
        <is>
          <t>custom.restricao.10.efeito</t>
        </is>
      </c>
      <c r="B7176" s="194">
        <f>IF(ISBLANK('CONFIGURAÇÃO'!$J$1502),"",'CONFIGURAÇÃO'!$J$1502&amp;"")</f>
        <v/>
      </c>
      <c r="C7176" s="194">
        <f>"'CONFIGURAÇÃO'!J1502"</f>
        <v/>
      </c>
      <c r="D7176" s="194" t="inlineStr">
        <is>
          <t>configuração</t>
        </is>
      </c>
    </row>
    <row r="7177">
      <c r="A7177" s="194" t="inlineStr">
        <is>
          <t>custom.restricao.10.mestre_viu</t>
        </is>
      </c>
      <c r="B7177" s="194">
        <f>N('CONFIGURAÇÃO'!$N$1494)&amp;""</f>
        <v/>
      </c>
      <c r="C7177" s="194">
        <f>"'CONFIGURAÇÃO'!N1494"</f>
        <v/>
      </c>
      <c r="D7177" s="194" t="inlineStr">
        <is>
          <t>configuração</t>
        </is>
      </c>
    </row>
    <row r="7178">
      <c r="A7178" s="194" t="inlineStr">
        <is>
          <t>custom.restricao.11.nome</t>
        </is>
      </c>
      <c r="B7178" s="194">
        <f>IF(ISBLANK('CONFIGURAÇÃO'!$B$1518),"",'CONFIGURAÇÃO'!$B$1518&amp;"")</f>
        <v/>
      </c>
      <c r="C7178" s="194">
        <f>"'CONFIGURAÇÃO'!B1518"</f>
        <v/>
      </c>
      <c r="D7178" s="194" t="inlineStr">
        <is>
          <t>configuração</t>
        </is>
      </c>
    </row>
    <row r="7179">
      <c r="A7179" s="194" t="inlineStr">
        <is>
          <t>custom.restricao.11.base</t>
        </is>
      </c>
      <c r="B7179" s="194">
        <f>IF(ISBLANK('CONFIGURAÇÃO'!$E$1519),"",'CONFIGURAÇÃO'!$E$1519&amp;"")</f>
        <v/>
      </c>
      <c r="C7179" s="194">
        <f>"'CONFIGURAÇÃO'!E1519"</f>
        <v/>
      </c>
      <c r="D7179" s="194" t="inlineStr">
        <is>
          <t>configuração</t>
        </is>
      </c>
    </row>
    <row r="7180">
      <c r="A7180" s="194" t="inlineStr">
        <is>
          <t>custom.restricao.11.devolucao</t>
        </is>
      </c>
      <c r="B7180" s="194">
        <f>IF(ISBLANK('CONFIGURAÇÃO'!$E$1520),"",'CONFIGURAÇÃO'!$E$1520&amp;"")</f>
        <v/>
      </c>
      <c r="C7180" s="194">
        <f>"'CONFIGURAÇÃO'!E1520"</f>
        <v/>
      </c>
      <c r="D7180" s="194" t="inlineStr">
        <is>
          <t>configuração</t>
        </is>
      </c>
    </row>
    <row r="7181">
      <c r="A7181" s="194" t="inlineStr">
        <is>
          <t>custom.restricao.11.frequencia</t>
        </is>
      </c>
      <c r="B7181" s="194">
        <f>IF(ISBLANK('CONFIGURAÇÃO'!$E$1521),"",'CONFIGURAÇÃO'!$E$1521&amp;"")</f>
        <v/>
      </c>
      <c r="C7181" s="194">
        <f>"'CONFIGURAÇÃO'!E1521"</f>
        <v/>
      </c>
      <c r="D7181" s="194" t="inlineStr">
        <is>
          <t>configuração</t>
        </is>
      </c>
    </row>
    <row r="7182">
      <c r="A7182" s="194" t="inlineStr">
        <is>
          <t>custom.restricao.11.efeito</t>
        </is>
      </c>
      <c r="B7182" s="194">
        <f>IF(ISBLANK('CONFIGURAÇÃO'!$B$1524),"",'CONFIGURAÇÃO'!$B$1524&amp;"")</f>
        <v/>
      </c>
      <c r="C7182" s="194">
        <f>"'CONFIGURAÇÃO'!B1524"</f>
        <v/>
      </c>
      <c r="D7182" s="194" t="inlineStr">
        <is>
          <t>configuração</t>
        </is>
      </c>
    </row>
    <row r="7183">
      <c r="A7183" s="194" t="inlineStr">
        <is>
          <t>custom.restricao.11.mestre_viu</t>
        </is>
      </c>
      <c r="B7183" s="194">
        <f>N('CONFIGURAÇÃO'!$F$1516)&amp;""</f>
        <v/>
      </c>
      <c r="C7183" s="194">
        <f>"'CONFIGURAÇÃO'!F1516"</f>
        <v/>
      </c>
      <c r="D7183" s="194" t="inlineStr">
        <is>
          <t>configuração</t>
        </is>
      </c>
    </row>
    <row r="7184">
      <c r="A7184" s="194" t="inlineStr">
        <is>
          <t>custom.restricao.12.nome</t>
        </is>
      </c>
      <c r="B7184" s="194">
        <f>IF(ISBLANK('CONFIGURAÇÃO'!$J$1518),"",'CONFIGURAÇÃO'!$J$1518&amp;"")</f>
        <v/>
      </c>
      <c r="C7184" s="194">
        <f>"'CONFIGURAÇÃO'!J1518"</f>
        <v/>
      </c>
      <c r="D7184" s="194" t="inlineStr">
        <is>
          <t>configuração</t>
        </is>
      </c>
    </row>
    <row r="7185">
      <c r="A7185" s="194" t="inlineStr">
        <is>
          <t>custom.restricao.12.base</t>
        </is>
      </c>
      <c r="B7185" s="194">
        <f>IF(ISBLANK('CONFIGURAÇÃO'!$M$1519),"",'CONFIGURAÇÃO'!$M$1519&amp;"")</f>
        <v/>
      </c>
      <c r="C7185" s="194">
        <f>"'CONFIGURAÇÃO'!M1519"</f>
        <v/>
      </c>
      <c r="D7185" s="194" t="inlineStr">
        <is>
          <t>configuração</t>
        </is>
      </c>
    </row>
    <row r="7186">
      <c r="A7186" s="194" t="inlineStr">
        <is>
          <t>custom.restricao.12.devolucao</t>
        </is>
      </c>
      <c r="B7186" s="194">
        <f>IF(ISBLANK('CONFIGURAÇÃO'!$M$1520),"",'CONFIGURAÇÃO'!$M$1520&amp;"")</f>
        <v/>
      </c>
      <c r="C7186" s="194">
        <f>"'CONFIGURAÇÃO'!M1520"</f>
        <v/>
      </c>
      <c r="D7186" s="194" t="inlineStr">
        <is>
          <t>configuração</t>
        </is>
      </c>
    </row>
    <row r="7187">
      <c r="A7187" s="194" t="inlineStr">
        <is>
          <t>custom.restricao.12.frequencia</t>
        </is>
      </c>
      <c r="B7187" s="194">
        <f>IF(ISBLANK('CONFIGURAÇÃO'!$M$1521),"",'CONFIGURAÇÃO'!$M$1521&amp;"")</f>
        <v/>
      </c>
      <c r="C7187" s="194">
        <f>"'CONFIGURAÇÃO'!M1521"</f>
        <v/>
      </c>
      <c r="D7187" s="194" t="inlineStr">
        <is>
          <t>configuração</t>
        </is>
      </c>
    </row>
    <row r="7188">
      <c r="A7188" s="194" t="inlineStr">
        <is>
          <t>custom.restricao.12.efeito</t>
        </is>
      </c>
      <c r="B7188" s="194">
        <f>IF(ISBLANK('CONFIGURAÇÃO'!$J$1524),"",'CONFIGURAÇÃO'!$J$1524&amp;"")</f>
        <v/>
      </c>
      <c r="C7188" s="194">
        <f>"'CONFIGURAÇÃO'!J1524"</f>
        <v/>
      </c>
      <c r="D7188" s="194" t="inlineStr">
        <is>
          <t>configuração</t>
        </is>
      </c>
    </row>
    <row r="7189">
      <c r="A7189" s="194" t="inlineStr">
        <is>
          <t>custom.restricao.12.mestre_viu</t>
        </is>
      </c>
      <c r="B7189" s="194">
        <f>N('CONFIGURAÇÃO'!$N$1516)&amp;""</f>
        <v/>
      </c>
      <c r="C7189" s="194">
        <f>"'CONFIGURAÇÃO'!N1516"</f>
        <v/>
      </c>
      <c r="D7189" s="194" t="inlineStr">
        <is>
          <t>configuração</t>
        </is>
      </c>
    </row>
    <row r="7190">
      <c r="A7190" s="194" t="inlineStr">
        <is>
          <t>custom.restricao.13.nome</t>
        </is>
      </c>
      <c r="B7190" s="194">
        <f>IF(ISBLANK('CONFIGURAÇÃO'!$B$1540),"",'CONFIGURAÇÃO'!$B$1540&amp;"")</f>
        <v/>
      </c>
      <c r="C7190" s="194">
        <f>"'CONFIGURAÇÃO'!B1540"</f>
        <v/>
      </c>
      <c r="D7190" s="194" t="inlineStr">
        <is>
          <t>configuração</t>
        </is>
      </c>
    </row>
    <row r="7191">
      <c r="A7191" s="194" t="inlineStr">
        <is>
          <t>custom.restricao.13.base</t>
        </is>
      </c>
      <c r="B7191" s="194">
        <f>IF(ISBLANK('CONFIGURAÇÃO'!$E$1541),"",'CONFIGURAÇÃO'!$E$1541&amp;"")</f>
        <v/>
      </c>
      <c r="C7191" s="194">
        <f>"'CONFIGURAÇÃO'!E1541"</f>
        <v/>
      </c>
      <c r="D7191" s="194" t="inlineStr">
        <is>
          <t>configuração</t>
        </is>
      </c>
    </row>
    <row r="7192">
      <c r="A7192" s="194" t="inlineStr">
        <is>
          <t>custom.restricao.13.devolucao</t>
        </is>
      </c>
      <c r="B7192" s="194">
        <f>IF(ISBLANK('CONFIGURAÇÃO'!$E$1542),"",'CONFIGURAÇÃO'!$E$1542&amp;"")</f>
        <v/>
      </c>
      <c r="C7192" s="194">
        <f>"'CONFIGURAÇÃO'!E1542"</f>
        <v/>
      </c>
      <c r="D7192" s="194" t="inlineStr">
        <is>
          <t>configuração</t>
        </is>
      </c>
    </row>
    <row r="7193">
      <c r="A7193" s="194" t="inlineStr">
        <is>
          <t>custom.restricao.13.frequencia</t>
        </is>
      </c>
      <c r="B7193" s="194">
        <f>IF(ISBLANK('CONFIGURAÇÃO'!$E$1543),"",'CONFIGURAÇÃO'!$E$1543&amp;"")</f>
        <v/>
      </c>
      <c r="C7193" s="194">
        <f>"'CONFIGURAÇÃO'!E1543"</f>
        <v/>
      </c>
      <c r="D7193" s="194" t="inlineStr">
        <is>
          <t>configuração</t>
        </is>
      </c>
    </row>
    <row r="7194">
      <c r="A7194" s="194" t="inlineStr">
        <is>
          <t>custom.restricao.13.efeito</t>
        </is>
      </c>
      <c r="B7194" s="194">
        <f>IF(ISBLANK('CONFIGURAÇÃO'!$B$1546),"",'CONFIGURAÇÃO'!$B$1546&amp;"")</f>
        <v/>
      </c>
      <c r="C7194" s="194">
        <f>"'CONFIGURAÇÃO'!B1546"</f>
        <v/>
      </c>
      <c r="D7194" s="194" t="inlineStr">
        <is>
          <t>configuração</t>
        </is>
      </c>
    </row>
    <row r="7195">
      <c r="A7195" s="194" t="inlineStr">
        <is>
          <t>custom.restricao.13.mestre_viu</t>
        </is>
      </c>
      <c r="B7195" s="194">
        <f>N('CONFIGURAÇÃO'!$F$1538)&amp;""</f>
        <v/>
      </c>
      <c r="C7195" s="194">
        <f>"'CONFIGURAÇÃO'!F1538"</f>
        <v/>
      </c>
      <c r="D7195" s="194" t="inlineStr">
        <is>
          <t>configuração</t>
        </is>
      </c>
    </row>
    <row r="7196">
      <c r="A7196" s="194" t="inlineStr">
        <is>
          <t>custom.restricao.14.nome</t>
        </is>
      </c>
      <c r="B7196" s="194">
        <f>IF(ISBLANK('CONFIGURAÇÃO'!$J$1540),"",'CONFIGURAÇÃO'!$J$1540&amp;"")</f>
        <v/>
      </c>
      <c r="C7196" s="194">
        <f>"'CONFIGURAÇÃO'!J1540"</f>
        <v/>
      </c>
      <c r="D7196" s="194" t="inlineStr">
        <is>
          <t>configuração</t>
        </is>
      </c>
    </row>
    <row r="7197">
      <c r="A7197" s="194" t="inlineStr">
        <is>
          <t>custom.restricao.14.base</t>
        </is>
      </c>
      <c r="B7197" s="194">
        <f>IF(ISBLANK('CONFIGURAÇÃO'!$M$1541),"",'CONFIGURAÇÃO'!$M$1541&amp;"")</f>
        <v/>
      </c>
      <c r="C7197" s="194">
        <f>"'CONFIGURAÇÃO'!M1541"</f>
        <v/>
      </c>
      <c r="D7197" s="194" t="inlineStr">
        <is>
          <t>configuração</t>
        </is>
      </c>
    </row>
    <row r="7198">
      <c r="A7198" s="194" t="inlineStr">
        <is>
          <t>custom.restricao.14.devolucao</t>
        </is>
      </c>
      <c r="B7198" s="194">
        <f>IF(ISBLANK('CONFIGURAÇÃO'!$M$1542),"",'CONFIGURAÇÃO'!$M$1542&amp;"")</f>
        <v/>
      </c>
      <c r="C7198" s="194">
        <f>"'CONFIGURAÇÃO'!M1542"</f>
        <v/>
      </c>
      <c r="D7198" s="194" t="inlineStr">
        <is>
          <t>configuração</t>
        </is>
      </c>
    </row>
    <row r="7199">
      <c r="A7199" s="194" t="inlineStr">
        <is>
          <t>custom.restricao.14.frequencia</t>
        </is>
      </c>
      <c r="B7199" s="194">
        <f>IF(ISBLANK('CONFIGURAÇÃO'!$M$1543),"",'CONFIGURAÇÃO'!$M$1543&amp;"")</f>
        <v/>
      </c>
      <c r="C7199" s="194">
        <f>"'CONFIGURAÇÃO'!M1543"</f>
        <v/>
      </c>
      <c r="D7199" s="194" t="inlineStr">
        <is>
          <t>configuração</t>
        </is>
      </c>
    </row>
    <row r="7200">
      <c r="A7200" s="194" t="inlineStr">
        <is>
          <t>custom.restricao.14.efeito</t>
        </is>
      </c>
      <c r="B7200" s="194">
        <f>IF(ISBLANK('CONFIGURAÇÃO'!$J$1546),"",'CONFIGURAÇÃO'!$J$1546&amp;"")</f>
        <v/>
      </c>
      <c r="C7200" s="194">
        <f>"'CONFIGURAÇÃO'!J1546"</f>
        <v/>
      </c>
      <c r="D7200" s="194" t="inlineStr">
        <is>
          <t>configuração</t>
        </is>
      </c>
    </row>
    <row r="7201">
      <c r="A7201" s="194" t="inlineStr">
        <is>
          <t>custom.restricao.14.mestre_viu</t>
        </is>
      </c>
      <c r="B7201" s="194">
        <f>N('CONFIGURAÇÃO'!$N$1538)&amp;""</f>
        <v/>
      </c>
      <c r="C7201" s="194">
        <f>"'CONFIGURAÇÃO'!N1538"</f>
        <v/>
      </c>
      <c r="D7201" s="194" t="inlineStr">
        <is>
          <t>configuração</t>
        </is>
      </c>
    </row>
    <row r="7202">
      <c r="A7202" s="194" t="inlineStr">
        <is>
          <t>custom.restricao.15.nome</t>
        </is>
      </c>
      <c r="B7202" s="194">
        <f>IF(ISBLANK('CONFIGURAÇÃO'!$B$1562),"",'CONFIGURAÇÃO'!$B$1562&amp;"")</f>
        <v/>
      </c>
      <c r="C7202" s="194">
        <f>"'CONFIGURAÇÃO'!B1562"</f>
        <v/>
      </c>
      <c r="D7202" s="194" t="inlineStr">
        <is>
          <t>configuração</t>
        </is>
      </c>
    </row>
    <row r="7203">
      <c r="A7203" s="194" t="inlineStr">
        <is>
          <t>custom.restricao.15.base</t>
        </is>
      </c>
      <c r="B7203" s="194">
        <f>IF(ISBLANK('CONFIGURAÇÃO'!$E$1563),"",'CONFIGURAÇÃO'!$E$1563&amp;"")</f>
        <v/>
      </c>
      <c r="C7203" s="194">
        <f>"'CONFIGURAÇÃO'!E1563"</f>
        <v/>
      </c>
      <c r="D7203" s="194" t="inlineStr">
        <is>
          <t>configuração</t>
        </is>
      </c>
    </row>
    <row r="7204">
      <c r="A7204" s="194" t="inlineStr">
        <is>
          <t>custom.restricao.15.devolucao</t>
        </is>
      </c>
      <c r="B7204" s="194">
        <f>IF(ISBLANK('CONFIGURAÇÃO'!$E$1564),"",'CONFIGURAÇÃO'!$E$1564&amp;"")</f>
        <v/>
      </c>
      <c r="C7204" s="194">
        <f>"'CONFIGURAÇÃO'!E1564"</f>
        <v/>
      </c>
      <c r="D7204" s="194" t="inlineStr">
        <is>
          <t>configuração</t>
        </is>
      </c>
    </row>
    <row r="7205">
      <c r="A7205" s="194" t="inlineStr">
        <is>
          <t>custom.restricao.15.frequencia</t>
        </is>
      </c>
      <c r="B7205" s="194">
        <f>IF(ISBLANK('CONFIGURAÇÃO'!$E$1565),"",'CONFIGURAÇÃO'!$E$1565&amp;"")</f>
        <v/>
      </c>
      <c r="C7205" s="194">
        <f>"'CONFIGURAÇÃO'!E1565"</f>
        <v/>
      </c>
      <c r="D7205" s="194" t="inlineStr">
        <is>
          <t>configuração</t>
        </is>
      </c>
    </row>
    <row r="7206">
      <c r="A7206" s="194" t="inlineStr">
        <is>
          <t>custom.restricao.15.efeito</t>
        </is>
      </c>
      <c r="B7206" s="194">
        <f>IF(ISBLANK('CONFIGURAÇÃO'!$B$1568),"",'CONFIGURAÇÃO'!$B$1568&amp;"")</f>
        <v/>
      </c>
      <c r="C7206" s="194">
        <f>"'CONFIGURAÇÃO'!B1568"</f>
        <v/>
      </c>
      <c r="D7206" s="194" t="inlineStr">
        <is>
          <t>configuração</t>
        </is>
      </c>
    </row>
    <row r="7207">
      <c r="A7207" s="194" t="inlineStr">
        <is>
          <t>custom.restricao.15.mestre_viu</t>
        </is>
      </c>
      <c r="B7207" s="194">
        <f>N('CONFIGURAÇÃO'!$F$1560)&amp;""</f>
        <v/>
      </c>
      <c r="C7207" s="194">
        <f>"'CONFIGURAÇÃO'!F1560"</f>
        <v/>
      </c>
      <c r="D7207" s="194" t="inlineStr">
        <is>
          <t>configuração</t>
        </is>
      </c>
    </row>
    <row r="7208">
      <c r="A7208" s="194" t="inlineStr">
        <is>
          <t>custom.restricao.16.nome</t>
        </is>
      </c>
      <c r="B7208" s="194">
        <f>IF(ISBLANK('CONFIGURAÇÃO'!$J$1562),"",'CONFIGURAÇÃO'!$J$1562&amp;"")</f>
        <v/>
      </c>
      <c r="C7208" s="194">
        <f>"'CONFIGURAÇÃO'!J1562"</f>
        <v/>
      </c>
      <c r="D7208" s="194" t="inlineStr">
        <is>
          <t>configuração</t>
        </is>
      </c>
    </row>
    <row r="7209">
      <c r="A7209" s="194" t="inlineStr">
        <is>
          <t>custom.restricao.16.base</t>
        </is>
      </c>
      <c r="B7209" s="194">
        <f>IF(ISBLANK('CONFIGURAÇÃO'!$M$1563),"",'CONFIGURAÇÃO'!$M$1563&amp;"")</f>
        <v/>
      </c>
      <c r="C7209" s="194">
        <f>"'CONFIGURAÇÃO'!M1563"</f>
        <v/>
      </c>
      <c r="D7209" s="194" t="inlineStr">
        <is>
          <t>configuração</t>
        </is>
      </c>
    </row>
    <row r="7210">
      <c r="A7210" s="194" t="inlineStr">
        <is>
          <t>custom.restricao.16.devolucao</t>
        </is>
      </c>
      <c r="B7210" s="194">
        <f>IF(ISBLANK('CONFIGURAÇÃO'!$M$1564),"",'CONFIGURAÇÃO'!$M$1564&amp;"")</f>
        <v/>
      </c>
      <c r="C7210" s="194">
        <f>"'CONFIGURAÇÃO'!M1564"</f>
        <v/>
      </c>
      <c r="D7210" s="194" t="inlineStr">
        <is>
          <t>configuração</t>
        </is>
      </c>
    </row>
    <row r="7211">
      <c r="A7211" s="194" t="inlineStr">
        <is>
          <t>custom.restricao.16.frequencia</t>
        </is>
      </c>
      <c r="B7211" s="194">
        <f>IF(ISBLANK('CONFIGURAÇÃO'!$M$1565),"",'CONFIGURAÇÃO'!$M$1565&amp;"")</f>
        <v/>
      </c>
      <c r="C7211" s="194">
        <f>"'CONFIGURAÇÃO'!M1565"</f>
        <v/>
      </c>
      <c r="D7211" s="194" t="inlineStr">
        <is>
          <t>configuração</t>
        </is>
      </c>
    </row>
    <row r="7212">
      <c r="A7212" s="194" t="inlineStr">
        <is>
          <t>custom.restricao.16.efeito</t>
        </is>
      </c>
      <c r="B7212" s="194">
        <f>IF(ISBLANK('CONFIGURAÇÃO'!$J$1568),"",'CONFIGURAÇÃO'!$J$1568&amp;"")</f>
        <v/>
      </c>
      <c r="C7212" s="194">
        <f>"'CONFIGURAÇÃO'!J1568"</f>
        <v/>
      </c>
      <c r="D7212" s="194" t="inlineStr">
        <is>
          <t>configuração</t>
        </is>
      </c>
    </row>
    <row r="7213">
      <c r="A7213" s="194" t="inlineStr">
        <is>
          <t>custom.restricao.16.mestre_viu</t>
        </is>
      </c>
      <c r="B7213" s="194">
        <f>N('CONFIGURAÇÃO'!$N$1560)&amp;""</f>
        <v/>
      </c>
      <c r="C7213" s="194">
        <f>"'CONFIGURAÇÃO'!N1560"</f>
        <v/>
      </c>
      <c r="D7213" s="194" t="inlineStr">
        <is>
          <t>configuração</t>
        </is>
      </c>
    </row>
    <row r="7214">
      <c r="A7214" s="194" t="inlineStr">
        <is>
          <t>custom.restricao.17.nome</t>
        </is>
      </c>
      <c r="B7214" s="194">
        <f>IF(ISBLANK('CONFIGURAÇÃO'!$B$1584),"",'CONFIGURAÇÃO'!$B$1584&amp;"")</f>
        <v/>
      </c>
      <c r="C7214" s="194">
        <f>"'CONFIGURAÇÃO'!B1584"</f>
        <v/>
      </c>
      <c r="D7214" s="194" t="inlineStr">
        <is>
          <t>configuração</t>
        </is>
      </c>
    </row>
    <row r="7215">
      <c r="A7215" s="194" t="inlineStr">
        <is>
          <t>custom.restricao.17.base</t>
        </is>
      </c>
      <c r="B7215" s="194">
        <f>IF(ISBLANK('CONFIGURAÇÃO'!$E$1585),"",'CONFIGURAÇÃO'!$E$1585&amp;"")</f>
        <v/>
      </c>
      <c r="C7215" s="194">
        <f>"'CONFIGURAÇÃO'!E1585"</f>
        <v/>
      </c>
      <c r="D7215" s="194" t="inlineStr">
        <is>
          <t>configuração</t>
        </is>
      </c>
    </row>
    <row r="7216">
      <c r="A7216" s="194" t="inlineStr">
        <is>
          <t>custom.restricao.17.devolucao</t>
        </is>
      </c>
      <c r="B7216" s="194">
        <f>IF(ISBLANK('CONFIGURAÇÃO'!$E$1586),"",'CONFIGURAÇÃO'!$E$1586&amp;"")</f>
        <v/>
      </c>
      <c r="C7216" s="194">
        <f>"'CONFIGURAÇÃO'!E1586"</f>
        <v/>
      </c>
      <c r="D7216" s="194" t="inlineStr">
        <is>
          <t>configuração</t>
        </is>
      </c>
    </row>
    <row r="7217">
      <c r="A7217" s="194" t="inlineStr">
        <is>
          <t>custom.restricao.17.frequencia</t>
        </is>
      </c>
      <c r="B7217" s="194">
        <f>IF(ISBLANK('CONFIGURAÇÃO'!$E$1587),"",'CONFIGURAÇÃO'!$E$1587&amp;"")</f>
        <v/>
      </c>
      <c r="C7217" s="194">
        <f>"'CONFIGURAÇÃO'!E1587"</f>
        <v/>
      </c>
      <c r="D7217" s="194" t="inlineStr">
        <is>
          <t>configuração</t>
        </is>
      </c>
    </row>
    <row r="7218">
      <c r="A7218" s="194" t="inlineStr">
        <is>
          <t>custom.restricao.17.efeito</t>
        </is>
      </c>
      <c r="B7218" s="194">
        <f>IF(ISBLANK('CONFIGURAÇÃO'!$B$1590),"",'CONFIGURAÇÃO'!$B$1590&amp;"")</f>
        <v/>
      </c>
      <c r="C7218" s="194">
        <f>"'CONFIGURAÇÃO'!B1590"</f>
        <v/>
      </c>
      <c r="D7218" s="194" t="inlineStr">
        <is>
          <t>configuração</t>
        </is>
      </c>
    </row>
    <row r="7219">
      <c r="A7219" s="194" t="inlineStr">
        <is>
          <t>custom.restricao.17.mestre_viu</t>
        </is>
      </c>
      <c r="B7219" s="194">
        <f>N('CONFIGURAÇÃO'!$F$1582)&amp;""</f>
        <v/>
      </c>
      <c r="C7219" s="194">
        <f>"'CONFIGURAÇÃO'!F1582"</f>
        <v/>
      </c>
      <c r="D7219" s="194" t="inlineStr">
        <is>
          <t>configuração</t>
        </is>
      </c>
    </row>
    <row r="7220">
      <c r="A7220" s="194" t="inlineStr">
        <is>
          <t>custom.restricao.18.nome</t>
        </is>
      </c>
      <c r="B7220" s="194">
        <f>IF(ISBLANK('CONFIGURAÇÃO'!$J$1584),"",'CONFIGURAÇÃO'!$J$1584&amp;"")</f>
        <v/>
      </c>
      <c r="C7220" s="194">
        <f>"'CONFIGURAÇÃO'!J1584"</f>
        <v/>
      </c>
      <c r="D7220" s="194" t="inlineStr">
        <is>
          <t>configuração</t>
        </is>
      </c>
    </row>
    <row r="7221">
      <c r="A7221" s="194" t="inlineStr">
        <is>
          <t>custom.restricao.18.base</t>
        </is>
      </c>
      <c r="B7221" s="194">
        <f>IF(ISBLANK('CONFIGURAÇÃO'!$M$1585),"",'CONFIGURAÇÃO'!$M$1585&amp;"")</f>
        <v/>
      </c>
      <c r="C7221" s="194">
        <f>"'CONFIGURAÇÃO'!M1585"</f>
        <v/>
      </c>
      <c r="D7221" s="194" t="inlineStr">
        <is>
          <t>configuração</t>
        </is>
      </c>
    </row>
    <row r="7222">
      <c r="A7222" s="194" t="inlineStr">
        <is>
          <t>custom.restricao.18.devolucao</t>
        </is>
      </c>
      <c r="B7222" s="194">
        <f>IF(ISBLANK('CONFIGURAÇÃO'!$M$1586),"",'CONFIGURAÇÃO'!$M$1586&amp;"")</f>
        <v/>
      </c>
      <c r="C7222" s="194">
        <f>"'CONFIGURAÇÃO'!M1586"</f>
        <v/>
      </c>
      <c r="D7222" s="194" t="inlineStr">
        <is>
          <t>configuração</t>
        </is>
      </c>
    </row>
    <row r="7223">
      <c r="A7223" s="194" t="inlineStr">
        <is>
          <t>custom.restricao.18.frequencia</t>
        </is>
      </c>
      <c r="B7223" s="194">
        <f>IF(ISBLANK('CONFIGURAÇÃO'!$M$1587),"",'CONFIGURAÇÃO'!$M$1587&amp;"")</f>
        <v/>
      </c>
      <c r="C7223" s="194">
        <f>"'CONFIGURAÇÃO'!M1587"</f>
        <v/>
      </c>
      <c r="D7223" s="194" t="inlineStr">
        <is>
          <t>configuração</t>
        </is>
      </c>
    </row>
    <row r="7224">
      <c r="A7224" s="194" t="inlineStr">
        <is>
          <t>custom.restricao.18.efeito</t>
        </is>
      </c>
      <c r="B7224" s="194">
        <f>IF(ISBLANK('CONFIGURAÇÃO'!$J$1590),"",'CONFIGURAÇÃO'!$J$1590&amp;"")</f>
        <v/>
      </c>
      <c r="C7224" s="194">
        <f>"'CONFIGURAÇÃO'!J1590"</f>
        <v/>
      </c>
      <c r="D7224" s="194" t="inlineStr">
        <is>
          <t>configuração</t>
        </is>
      </c>
    </row>
    <row r="7225">
      <c r="A7225" s="194" t="inlineStr">
        <is>
          <t>custom.restricao.18.mestre_viu</t>
        </is>
      </c>
      <c r="B7225" s="194">
        <f>N('CONFIGURAÇÃO'!$N$1582)&amp;""</f>
        <v/>
      </c>
      <c r="C7225" s="194">
        <f>"'CONFIGURAÇÃO'!N1582"</f>
        <v/>
      </c>
      <c r="D7225" s="194" t="inlineStr">
        <is>
          <t>configuração</t>
        </is>
      </c>
    </row>
    <row r="7226">
      <c r="A7226" s="194" t="inlineStr">
        <is>
          <t>custom.restricao.19.nome</t>
        </is>
      </c>
      <c r="B7226" s="194">
        <f>IF(ISBLANK('CONFIGURAÇÃO'!$B$1606),"",'CONFIGURAÇÃO'!$B$1606&amp;"")</f>
        <v/>
      </c>
      <c r="C7226" s="194">
        <f>"'CONFIGURAÇÃO'!B1606"</f>
        <v/>
      </c>
      <c r="D7226" s="194" t="inlineStr">
        <is>
          <t>configuração</t>
        </is>
      </c>
    </row>
    <row r="7227">
      <c r="A7227" s="194" t="inlineStr">
        <is>
          <t>custom.restricao.19.base</t>
        </is>
      </c>
      <c r="B7227" s="194">
        <f>IF(ISBLANK('CONFIGURAÇÃO'!$E$1607),"",'CONFIGURAÇÃO'!$E$1607&amp;"")</f>
        <v/>
      </c>
      <c r="C7227" s="194">
        <f>"'CONFIGURAÇÃO'!E1607"</f>
        <v/>
      </c>
      <c r="D7227" s="194" t="inlineStr">
        <is>
          <t>configuração</t>
        </is>
      </c>
    </row>
    <row r="7228">
      <c r="A7228" s="194" t="inlineStr">
        <is>
          <t>custom.restricao.19.devolucao</t>
        </is>
      </c>
      <c r="B7228" s="194">
        <f>IF(ISBLANK('CONFIGURAÇÃO'!$E$1608),"",'CONFIGURAÇÃO'!$E$1608&amp;"")</f>
        <v/>
      </c>
      <c r="C7228" s="194">
        <f>"'CONFIGURAÇÃO'!E1608"</f>
        <v/>
      </c>
      <c r="D7228" s="194" t="inlineStr">
        <is>
          <t>configuração</t>
        </is>
      </c>
    </row>
    <row r="7229">
      <c r="A7229" s="194" t="inlineStr">
        <is>
          <t>custom.restricao.19.frequencia</t>
        </is>
      </c>
      <c r="B7229" s="194">
        <f>IF(ISBLANK('CONFIGURAÇÃO'!$E$1609),"",'CONFIGURAÇÃO'!$E$1609&amp;"")</f>
        <v/>
      </c>
      <c r="C7229" s="194">
        <f>"'CONFIGURAÇÃO'!E1609"</f>
        <v/>
      </c>
      <c r="D7229" s="194" t="inlineStr">
        <is>
          <t>configuração</t>
        </is>
      </c>
    </row>
    <row r="7230">
      <c r="A7230" s="194" t="inlineStr">
        <is>
          <t>custom.restricao.19.efeito</t>
        </is>
      </c>
      <c r="B7230" s="194">
        <f>IF(ISBLANK('CONFIGURAÇÃO'!$B$1612),"",'CONFIGURAÇÃO'!$B$1612&amp;"")</f>
        <v/>
      </c>
      <c r="C7230" s="194">
        <f>"'CONFIGURAÇÃO'!B1612"</f>
        <v/>
      </c>
      <c r="D7230" s="194" t="inlineStr">
        <is>
          <t>configuração</t>
        </is>
      </c>
    </row>
    <row r="7231">
      <c r="A7231" s="194" t="inlineStr">
        <is>
          <t>custom.restricao.19.mestre_viu</t>
        </is>
      </c>
      <c r="B7231" s="194">
        <f>N('CONFIGURAÇÃO'!$F$1604)&amp;""</f>
        <v/>
      </c>
      <c r="C7231" s="194">
        <f>"'CONFIGURAÇÃO'!F1604"</f>
        <v/>
      </c>
      <c r="D7231" s="194" t="inlineStr">
        <is>
          <t>configuração</t>
        </is>
      </c>
    </row>
    <row r="7232">
      <c r="A7232" s="194" t="inlineStr">
        <is>
          <t>custom.restricao.20.nome</t>
        </is>
      </c>
      <c r="B7232" s="194">
        <f>IF(ISBLANK('CONFIGURAÇÃO'!$J$1606),"",'CONFIGURAÇÃO'!$J$1606&amp;"")</f>
        <v/>
      </c>
      <c r="C7232" s="194">
        <f>"'CONFIGURAÇÃO'!J1606"</f>
        <v/>
      </c>
      <c r="D7232" s="194" t="inlineStr">
        <is>
          <t>configuração</t>
        </is>
      </c>
    </row>
    <row r="7233">
      <c r="A7233" s="194" t="inlineStr">
        <is>
          <t>custom.restricao.20.base</t>
        </is>
      </c>
      <c r="B7233" s="194">
        <f>IF(ISBLANK('CONFIGURAÇÃO'!$M$1607),"",'CONFIGURAÇÃO'!$M$1607&amp;"")</f>
        <v/>
      </c>
      <c r="C7233" s="194">
        <f>"'CONFIGURAÇÃO'!M1607"</f>
        <v/>
      </c>
      <c r="D7233" s="194" t="inlineStr">
        <is>
          <t>configuração</t>
        </is>
      </c>
    </row>
    <row r="7234">
      <c r="A7234" s="194" t="inlineStr">
        <is>
          <t>custom.restricao.20.devolucao</t>
        </is>
      </c>
      <c r="B7234" s="194">
        <f>IF(ISBLANK('CONFIGURAÇÃO'!$M$1608),"",'CONFIGURAÇÃO'!$M$1608&amp;"")</f>
        <v/>
      </c>
      <c r="C7234" s="194">
        <f>"'CONFIGURAÇÃO'!M1608"</f>
        <v/>
      </c>
      <c r="D7234" s="194" t="inlineStr">
        <is>
          <t>configuração</t>
        </is>
      </c>
    </row>
    <row r="7235">
      <c r="A7235" s="194" t="inlineStr">
        <is>
          <t>custom.restricao.20.frequencia</t>
        </is>
      </c>
      <c r="B7235" s="194">
        <f>IF(ISBLANK('CONFIGURAÇÃO'!$M$1609),"",'CONFIGURAÇÃO'!$M$1609&amp;"")</f>
        <v/>
      </c>
      <c r="C7235" s="194">
        <f>"'CONFIGURAÇÃO'!M1609"</f>
        <v/>
      </c>
      <c r="D7235" s="194" t="inlineStr">
        <is>
          <t>configuração</t>
        </is>
      </c>
    </row>
    <row r="7236">
      <c r="A7236" s="194" t="inlineStr">
        <is>
          <t>custom.restricao.20.efeito</t>
        </is>
      </c>
      <c r="B7236" s="194">
        <f>IF(ISBLANK('CONFIGURAÇÃO'!$J$1612),"",'CONFIGURAÇÃO'!$J$1612&amp;"")</f>
        <v/>
      </c>
      <c r="C7236" s="194">
        <f>"'CONFIGURAÇÃO'!J1612"</f>
        <v/>
      </c>
      <c r="D7236" s="194" t="inlineStr">
        <is>
          <t>configuração</t>
        </is>
      </c>
    </row>
    <row r="7237">
      <c r="A7237" s="194" t="inlineStr">
        <is>
          <t>custom.restricao.20.mestre_viu</t>
        </is>
      </c>
      <c r="B7237" s="194">
        <f>N('CONFIGURAÇÃO'!$N$1604)&amp;""</f>
        <v/>
      </c>
      <c r="C7237" s="194">
        <f>"'CONFIGURAÇÃO'!N1604"</f>
        <v/>
      </c>
      <c r="D7237" s="194" t="inlineStr">
        <is>
          <t>configuração</t>
        </is>
      </c>
    </row>
    <row r="7238">
      <c r="A7238" s="194" t="inlineStr">
        <is>
          <t>custom.restricao.21.nome</t>
        </is>
      </c>
      <c r="B7238" s="194">
        <f>IF(ISBLANK('CONFIGURAÇÃO'!$B$1628),"",'CONFIGURAÇÃO'!$B$1628&amp;"")</f>
        <v/>
      </c>
      <c r="C7238" s="194">
        <f>"'CONFIGURAÇÃO'!B1628"</f>
        <v/>
      </c>
      <c r="D7238" s="194" t="inlineStr">
        <is>
          <t>configuração</t>
        </is>
      </c>
    </row>
    <row r="7239">
      <c r="A7239" s="194" t="inlineStr">
        <is>
          <t>custom.restricao.21.base</t>
        </is>
      </c>
      <c r="B7239" s="194">
        <f>IF(ISBLANK('CONFIGURAÇÃO'!$E$1629),"",'CONFIGURAÇÃO'!$E$1629&amp;"")</f>
        <v/>
      </c>
      <c r="C7239" s="194">
        <f>"'CONFIGURAÇÃO'!E1629"</f>
        <v/>
      </c>
      <c r="D7239" s="194" t="inlineStr">
        <is>
          <t>configuração</t>
        </is>
      </c>
    </row>
    <row r="7240">
      <c r="A7240" s="194" t="inlineStr">
        <is>
          <t>custom.restricao.21.devolucao</t>
        </is>
      </c>
      <c r="B7240" s="194">
        <f>IF(ISBLANK('CONFIGURAÇÃO'!$E$1630),"",'CONFIGURAÇÃO'!$E$1630&amp;"")</f>
        <v/>
      </c>
      <c r="C7240" s="194">
        <f>"'CONFIGURAÇÃO'!E1630"</f>
        <v/>
      </c>
      <c r="D7240" s="194" t="inlineStr">
        <is>
          <t>configuração</t>
        </is>
      </c>
    </row>
    <row r="7241">
      <c r="A7241" s="194" t="inlineStr">
        <is>
          <t>custom.restricao.21.frequencia</t>
        </is>
      </c>
      <c r="B7241" s="194">
        <f>IF(ISBLANK('CONFIGURAÇÃO'!$E$1631),"",'CONFIGURAÇÃO'!$E$1631&amp;"")</f>
        <v/>
      </c>
      <c r="C7241" s="194">
        <f>"'CONFIGURAÇÃO'!E1631"</f>
        <v/>
      </c>
      <c r="D7241" s="194" t="inlineStr">
        <is>
          <t>configuração</t>
        </is>
      </c>
    </row>
    <row r="7242">
      <c r="A7242" s="194" t="inlineStr">
        <is>
          <t>custom.restricao.21.efeito</t>
        </is>
      </c>
      <c r="B7242" s="194">
        <f>IF(ISBLANK('CONFIGURAÇÃO'!$B$1634),"",'CONFIGURAÇÃO'!$B$1634&amp;"")</f>
        <v/>
      </c>
      <c r="C7242" s="194">
        <f>"'CONFIGURAÇÃO'!B1634"</f>
        <v/>
      </c>
      <c r="D7242" s="194" t="inlineStr">
        <is>
          <t>configuração</t>
        </is>
      </c>
    </row>
    <row r="7243">
      <c r="A7243" s="194" t="inlineStr">
        <is>
          <t>custom.restricao.21.mestre_viu</t>
        </is>
      </c>
      <c r="B7243" s="194">
        <f>N('CONFIGURAÇÃO'!$F$1626)&amp;""</f>
        <v/>
      </c>
      <c r="C7243" s="194">
        <f>"'CONFIGURAÇÃO'!F1626"</f>
        <v/>
      </c>
      <c r="D7243" s="194" t="inlineStr">
        <is>
          <t>configuração</t>
        </is>
      </c>
    </row>
    <row r="7244">
      <c r="A7244" s="194" t="inlineStr">
        <is>
          <t>custom.restricao.22.nome</t>
        </is>
      </c>
      <c r="B7244" s="194">
        <f>IF(ISBLANK('CONFIGURAÇÃO'!$J$1628),"",'CONFIGURAÇÃO'!$J$1628&amp;"")</f>
        <v/>
      </c>
      <c r="C7244" s="194">
        <f>"'CONFIGURAÇÃO'!J1628"</f>
        <v/>
      </c>
      <c r="D7244" s="194" t="inlineStr">
        <is>
          <t>configuração</t>
        </is>
      </c>
    </row>
    <row r="7245">
      <c r="A7245" s="194" t="inlineStr">
        <is>
          <t>custom.restricao.22.base</t>
        </is>
      </c>
      <c r="B7245" s="194">
        <f>IF(ISBLANK('CONFIGURAÇÃO'!$M$1629),"",'CONFIGURAÇÃO'!$M$1629&amp;"")</f>
        <v/>
      </c>
      <c r="C7245" s="194">
        <f>"'CONFIGURAÇÃO'!M1629"</f>
        <v/>
      </c>
      <c r="D7245" s="194" t="inlineStr">
        <is>
          <t>configuração</t>
        </is>
      </c>
    </row>
    <row r="7246">
      <c r="A7246" s="194" t="inlineStr">
        <is>
          <t>custom.restricao.22.devolucao</t>
        </is>
      </c>
      <c r="B7246" s="194">
        <f>IF(ISBLANK('CONFIGURAÇÃO'!$M$1630),"",'CONFIGURAÇÃO'!$M$1630&amp;"")</f>
        <v/>
      </c>
      <c r="C7246" s="194">
        <f>"'CONFIGURAÇÃO'!M1630"</f>
        <v/>
      </c>
      <c r="D7246" s="194" t="inlineStr">
        <is>
          <t>configuração</t>
        </is>
      </c>
    </row>
    <row r="7247">
      <c r="A7247" s="194" t="inlineStr">
        <is>
          <t>custom.restricao.22.frequencia</t>
        </is>
      </c>
      <c r="B7247" s="194">
        <f>IF(ISBLANK('CONFIGURAÇÃO'!$M$1631),"",'CONFIGURAÇÃO'!$M$1631&amp;"")</f>
        <v/>
      </c>
      <c r="C7247" s="194">
        <f>"'CONFIGURAÇÃO'!M1631"</f>
        <v/>
      </c>
      <c r="D7247" s="194" t="inlineStr">
        <is>
          <t>configuração</t>
        </is>
      </c>
    </row>
    <row r="7248">
      <c r="A7248" s="194" t="inlineStr">
        <is>
          <t>custom.restricao.22.efeito</t>
        </is>
      </c>
      <c r="B7248" s="194">
        <f>IF(ISBLANK('CONFIGURAÇÃO'!$J$1634),"",'CONFIGURAÇÃO'!$J$1634&amp;"")</f>
        <v/>
      </c>
      <c r="C7248" s="194">
        <f>"'CONFIGURAÇÃO'!J1634"</f>
        <v/>
      </c>
      <c r="D7248" s="194" t="inlineStr">
        <is>
          <t>configuração</t>
        </is>
      </c>
    </row>
    <row r="7249">
      <c r="A7249" s="194" t="inlineStr">
        <is>
          <t>custom.restricao.22.mestre_viu</t>
        </is>
      </c>
      <c r="B7249" s="194">
        <f>N('CONFIGURAÇÃO'!$N$1626)&amp;""</f>
        <v/>
      </c>
      <c r="C7249" s="194">
        <f>"'CONFIGURAÇÃO'!N1626"</f>
        <v/>
      </c>
      <c r="D7249" s="194" t="inlineStr">
        <is>
          <t>configuração</t>
        </is>
      </c>
    </row>
    <row r="7250">
      <c r="A7250" s="194" t="inlineStr">
        <is>
          <t>custom.restricao.23.nome</t>
        </is>
      </c>
      <c r="B7250" s="194">
        <f>IF(ISBLANK('CONFIGURAÇÃO'!$B$1650),"",'CONFIGURAÇÃO'!$B$1650&amp;"")</f>
        <v/>
      </c>
      <c r="C7250" s="194">
        <f>"'CONFIGURAÇÃO'!B1650"</f>
        <v/>
      </c>
      <c r="D7250" s="194" t="inlineStr">
        <is>
          <t>configuração</t>
        </is>
      </c>
    </row>
    <row r="7251">
      <c r="A7251" s="194" t="inlineStr">
        <is>
          <t>custom.restricao.23.base</t>
        </is>
      </c>
      <c r="B7251" s="194">
        <f>IF(ISBLANK('CONFIGURAÇÃO'!$E$1651),"",'CONFIGURAÇÃO'!$E$1651&amp;"")</f>
        <v/>
      </c>
      <c r="C7251" s="194">
        <f>"'CONFIGURAÇÃO'!E1651"</f>
        <v/>
      </c>
      <c r="D7251" s="194" t="inlineStr">
        <is>
          <t>configuração</t>
        </is>
      </c>
    </row>
    <row r="7252">
      <c r="A7252" s="194" t="inlineStr">
        <is>
          <t>custom.restricao.23.devolucao</t>
        </is>
      </c>
      <c r="B7252" s="194">
        <f>IF(ISBLANK('CONFIGURAÇÃO'!$E$1652),"",'CONFIGURAÇÃO'!$E$1652&amp;"")</f>
        <v/>
      </c>
      <c r="C7252" s="194">
        <f>"'CONFIGURAÇÃO'!E1652"</f>
        <v/>
      </c>
      <c r="D7252" s="194" t="inlineStr">
        <is>
          <t>configuração</t>
        </is>
      </c>
    </row>
    <row r="7253">
      <c r="A7253" s="194" t="inlineStr">
        <is>
          <t>custom.restricao.23.frequencia</t>
        </is>
      </c>
      <c r="B7253" s="194">
        <f>IF(ISBLANK('CONFIGURAÇÃO'!$E$1653),"",'CONFIGURAÇÃO'!$E$1653&amp;"")</f>
        <v/>
      </c>
      <c r="C7253" s="194">
        <f>"'CONFIGURAÇÃO'!E1653"</f>
        <v/>
      </c>
      <c r="D7253" s="194" t="inlineStr">
        <is>
          <t>configuração</t>
        </is>
      </c>
    </row>
    <row r="7254">
      <c r="A7254" s="194" t="inlineStr">
        <is>
          <t>custom.restricao.23.efeito</t>
        </is>
      </c>
      <c r="B7254" s="194">
        <f>IF(ISBLANK('CONFIGURAÇÃO'!$B$1656),"",'CONFIGURAÇÃO'!$B$1656&amp;"")</f>
        <v/>
      </c>
      <c r="C7254" s="194">
        <f>"'CONFIGURAÇÃO'!B1656"</f>
        <v/>
      </c>
      <c r="D7254" s="194" t="inlineStr">
        <is>
          <t>configuração</t>
        </is>
      </c>
    </row>
    <row r="7255">
      <c r="A7255" s="194" t="inlineStr">
        <is>
          <t>custom.restricao.23.mestre_viu</t>
        </is>
      </c>
      <c r="B7255" s="194">
        <f>N('CONFIGURAÇÃO'!$F$1648)&amp;""</f>
        <v/>
      </c>
      <c r="C7255" s="194">
        <f>"'CONFIGURAÇÃO'!F1648"</f>
        <v/>
      </c>
      <c r="D7255" s="194" t="inlineStr">
        <is>
          <t>configuração</t>
        </is>
      </c>
    </row>
    <row r="7256">
      <c r="A7256" s="194" t="inlineStr">
        <is>
          <t>custom.restricao.24.nome</t>
        </is>
      </c>
      <c r="B7256" s="194">
        <f>IF(ISBLANK('CONFIGURAÇÃO'!$J$1650),"",'CONFIGURAÇÃO'!$J$1650&amp;"")</f>
        <v/>
      </c>
      <c r="C7256" s="194">
        <f>"'CONFIGURAÇÃO'!J1650"</f>
        <v/>
      </c>
      <c r="D7256" s="194" t="inlineStr">
        <is>
          <t>configuração</t>
        </is>
      </c>
    </row>
    <row r="7257">
      <c r="A7257" s="194" t="inlineStr">
        <is>
          <t>custom.restricao.24.base</t>
        </is>
      </c>
      <c r="B7257" s="194">
        <f>IF(ISBLANK('CONFIGURAÇÃO'!$M$1651),"",'CONFIGURAÇÃO'!$M$1651&amp;"")</f>
        <v/>
      </c>
      <c r="C7257" s="194">
        <f>"'CONFIGURAÇÃO'!M1651"</f>
        <v/>
      </c>
      <c r="D7257" s="194" t="inlineStr">
        <is>
          <t>configuração</t>
        </is>
      </c>
    </row>
    <row r="7258">
      <c r="A7258" s="194" t="inlineStr">
        <is>
          <t>custom.restricao.24.devolucao</t>
        </is>
      </c>
      <c r="B7258" s="194">
        <f>IF(ISBLANK('CONFIGURAÇÃO'!$M$1652),"",'CONFIGURAÇÃO'!$M$1652&amp;"")</f>
        <v/>
      </c>
      <c r="C7258" s="194">
        <f>"'CONFIGURAÇÃO'!M1652"</f>
        <v/>
      </c>
      <c r="D7258" s="194" t="inlineStr">
        <is>
          <t>configuração</t>
        </is>
      </c>
    </row>
    <row r="7259">
      <c r="A7259" s="194" t="inlineStr">
        <is>
          <t>custom.restricao.24.frequencia</t>
        </is>
      </c>
      <c r="B7259" s="194">
        <f>IF(ISBLANK('CONFIGURAÇÃO'!$M$1653),"",'CONFIGURAÇÃO'!$M$1653&amp;"")</f>
        <v/>
      </c>
      <c r="C7259" s="194">
        <f>"'CONFIGURAÇÃO'!M1653"</f>
        <v/>
      </c>
      <c r="D7259" s="194" t="inlineStr">
        <is>
          <t>configuração</t>
        </is>
      </c>
    </row>
    <row r="7260">
      <c r="A7260" s="194" t="inlineStr">
        <is>
          <t>custom.restricao.24.efeito</t>
        </is>
      </c>
      <c r="B7260" s="194">
        <f>IF(ISBLANK('CONFIGURAÇÃO'!$J$1656),"",'CONFIGURAÇÃO'!$J$1656&amp;"")</f>
        <v/>
      </c>
      <c r="C7260" s="194">
        <f>"'CONFIGURAÇÃO'!J1656"</f>
        <v/>
      </c>
      <c r="D7260" s="194" t="inlineStr">
        <is>
          <t>configuração</t>
        </is>
      </c>
    </row>
    <row r="7261">
      <c r="A7261" s="194" t="inlineStr">
        <is>
          <t>custom.restricao.24.mestre_viu</t>
        </is>
      </c>
      <c r="B7261" s="194">
        <f>N('CONFIGURAÇÃO'!$N$1648)&amp;""</f>
        <v/>
      </c>
      <c r="C7261" s="194">
        <f>"'CONFIGURAÇÃO'!N1648"</f>
        <v/>
      </c>
      <c r="D7261" s="194" t="inlineStr">
        <is>
          <t>configuração</t>
        </is>
      </c>
    </row>
    <row r="7262">
      <c r="A7262" s="194" t="inlineStr">
        <is>
          <t>custom.restricao.25.nome</t>
        </is>
      </c>
      <c r="B7262" s="194">
        <f>IF(ISBLANK('CONFIGURAÇÃO'!$B$1672),"",'CONFIGURAÇÃO'!$B$1672&amp;"")</f>
        <v/>
      </c>
      <c r="C7262" s="194">
        <f>"'CONFIGURAÇÃO'!B1672"</f>
        <v/>
      </c>
      <c r="D7262" s="194" t="inlineStr">
        <is>
          <t>configuração</t>
        </is>
      </c>
    </row>
    <row r="7263">
      <c r="A7263" s="194" t="inlineStr">
        <is>
          <t>custom.restricao.25.base</t>
        </is>
      </c>
      <c r="B7263" s="194">
        <f>IF(ISBLANK('CONFIGURAÇÃO'!$E$1673),"",'CONFIGURAÇÃO'!$E$1673&amp;"")</f>
        <v/>
      </c>
      <c r="C7263" s="194">
        <f>"'CONFIGURAÇÃO'!E1673"</f>
        <v/>
      </c>
      <c r="D7263" s="194" t="inlineStr">
        <is>
          <t>configuração</t>
        </is>
      </c>
    </row>
    <row r="7264">
      <c r="A7264" s="194" t="inlineStr">
        <is>
          <t>custom.restricao.25.devolucao</t>
        </is>
      </c>
      <c r="B7264" s="194">
        <f>IF(ISBLANK('CONFIGURAÇÃO'!$E$1674),"",'CONFIGURAÇÃO'!$E$1674&amp;"")</f>
        <v/>
      </c>
      <c r="C7264" s="194">
        <f>"'CONFIGURAÇÃO'!E1674"</f>
        <v/>
      </c>
      <c r="D7264" s="194" t="inlineStr">
        <is>
          <t>configuração</t>
        </is>
      </c>
    </row>
    <row r="7265">
      <c r="A7265" s="194" t="inlineStr">
        <is>
          <t>custom.restricao.25.frequencia</t>
        </is>
      </c>
      <c r="B7265" s="194">
        <f>IF(ISBLANK('CONFIGURAÇÃO'!$E$1675),"",'CONFIGURAÇÃO'!$E$1675&amp;"")</f>
        <v/>
      </c>
      <c r="C7265" s="194">
        <f>"'CONFIGURAÇÃO'!E1675"</f>
        <v/>
      </c>
      <c r="D7265" s="194" t="inlineStr">
        <is>
          <t>configuração</t>
        </is>
      </c>
    </row>
    <row r="7266">
      <c r="A7266" s="194" t="inlineStr">
        <is>
          <t>custom.restricao.25.efeito</t>
        </is>
      </c>
      <c r="B7266" s="194">
        <f>IF(ISBLANK('CONFIGURAÇÃO'!$B$1678),"",'CONFIGURAÇÃO'!$B$1678&amp;"")</f>
        <v/>
      </c>
      <c r="C7266" s="194">
        <f>"'CONFIGURAÇÃO'!B1678"</f>
        <v/>
      </c>
      <c r="D7266" s="194" t="inlineStr">
        <is>
          <t>configuração</t>
        </is>
      </c>
    </row>
    <row r="7267">
      <c r="A7267" s="194" t="inlineStr">
        <is>
          <t>custom.restricao.25.mestre_viu</t>
        </is>
      </c>
      <c r="B7267" s="194">
        <f>N('CONFIGURAÇÃO'!$F$1670)&amp;""</f>
        <v/>
      </c>
      <c r="C7267" s="194">
        <f>"'CONFIGURAÇÃO'!F1670"</f>
        <v/>
      </c>
      <c r="D7267" s="194" t="inlineStr">
        <is>
          <t>configuração</t>
        </is>
      </c>
    </row>
    <row r="7268">
      <c r="A7268" s="194" t="inlineStr">
        <is>
          <t>custom.restricao.26.nome</t>
        </is>
      </c>
      <c r="B7268" s="194">
        <f>IF(ISBLANK('CONFIGURAÇÃO'!$J$1672),"",'CONFIGURAÇÃO'!$J$1672&amp;"")</f>
        <v/>
      </c>
      <c r="C7268" s="194">
        <f>"'CONFIGURAÇÃO'!J1672"</f>
        <v/>
      </c>
      <c r="D7268" s="194" t="inlineStr">
        <is>
          <t>configuração</t>
        </is>
      </c>
    </row>
    <row r="7269">
      <c r="A7269" s="194" t="inlineStr">
        <is>
          <t>custom.restricao.26.base</t>
        </is>
      </c>
      <c r="B7269" s="194">
        <f>IF(ISBLANK('CONFIGURAÇÃO'!$M$1673),"",'CONFIGURAÇÃO'!$M$1673&amp;"")</f>
        <v/>
      </c>
      <c r="C7269" s="194">
        <f>"'CONFIGURAÇÃO'!M1673"</f>
        <v/>
      </c>
      <c r="D7269" s="194" t="inlineStr">
        <is>
          <t>configuração</t>
        </is>
      </c>
    </row>
    <row r="7270">
      <c r="A7270" s="194" t="inlineStr">
        <is>
          <t>custom.restricao.26.devolucao</t>
        </is>
      </c>
      <c r="B7270" s="194">
        <f>IF(ISBLANK('CONFIGURAÇÃO'!$M$1674),"",'CONFIGURAÇÃO'!$M$1674&amp;"")</f>
        <v/>
      </c>
      <c r="C7270" s="194">
        <f>"'CONFIGURAÇÃO'!M1674"</f>
        <v/>
      </c>
      <c r="D7270" s="194" t="inlineStr">
        <is>
          <t>configuração</t>
        </is>
      </c>
    </row>
    <row r="7271">
      <c r="A7271" s="194" t="inlineStr">
        <is>
          <t>custom.restricao.26.frequencia</t>
        </is>
      </c>
      <c r="B7271" s="194">
        <f>IF(ISBLANK('CONFIGURAÇÃO'!$M$1675),"",'CONFIGURAÇÃO'!$M$1675&amp;"")</f>
        <v/>
      </c>
      <c r="C7271" s="194">
        <f>"'CONFIGURAÇÃO'!M1675"</f>
        <v/>
      </c>
      <c r="D7271" s="194" t="inlineStr">
        <is>
          <t>configuração</t>
        </is>
      </c>
    </row>
    <row r="7272">
      <c r="A7272" s="194" t="inlineStr">
        <is>
          <t>custom.restricao.26.efeito</t>
        </is>
      </c>
      <c r="B7272" s="194">
        <f>IF(ISBLANK('CONFIGURAÇÃO'!$J$1678),"",'CONFIGURAÇÃO'!$J$1678&amp;"")</f>
        <v/>
      </c>
      <c r="C7272" s="194">
        <f>"'CONFIGURAÇÃO'!J1678"</f>
        <v/>
      </c>
      <c r="D7272" s="194" t="inlineStr">
        <is>
          <t>configuração</t>
        </is>
      </c>
    </row>
    <row r="7273">
      <c r="A7273" s="194" t="inlineStr">
        <is>
          <t>custom.restricao.26.mestre_viu</t>
        </is>
      </c>
      <c r="B7273" s="194">
        <f>N('CONFIGURAÇÃO'!$N$1670)&amp;""</f>
        <v/>
      </c>
      <c r="C7273" s="194">
        <f>"'CONFIGURAÇÃO'!N1670"</f>
        <v/>
      </c>
      <c r="D7273" s="194" t="inlineStr">
        <is>
          <t>configuração</t>
        </is>
      </c>
    </row>
    <row r="7274">
      <c r="A7274" s="194" t="inlineStr">
        <is>
          <t>custom.restricao.27.nome</t>
        </is>
      </c>
      <c r="B7274" s="194">
        <f>IF(ISBLANK('CONFIGURAÇÃO'!$B$1694),"",'CONFIGURAÇÃO'!$B$1694&amp;"")</f>
        <v/>
      </c>
      <c r="C7274" s="194">
        <f>"'CONFIGURAÇÃO'!B1694"</f>
        <v/>
      </c>
      <c r="D7274" s="194" t="inlineStr">
        <is>
          <t>configuração</t>
        </is>
      </c>
    </row>
    <row r="7275">
      <c r="A7275" s="194" t="inlineStr">
        <is>
          <t>custom.restricao.27.base</t>
        </is>
      </c>
      <c r="B7275" s="194">
        <f>IF(ISBLANK('CONFIGURAÇÃO'!$E$1695),"",'CONFIGURAÇÃO'!$E$1695&amp;"")</f>
        <v/>
      </c>
      <c r="C7275" s="194">
        <f>"'CONFIGURAÇÃO'!E1695"</f>
        <v/>
      </c>
      <c r="D7275" s="194" t="inlineStr">
        <is>
          <t>configuração</t>
        </is>
      </c>
    </row>
    <row r="7276">
      <c r="A7276" s="194" t="inlineStr">
        <is>
          <t>custom.restricao.27.devolucao</t>
        </is>
      </c>
      <c r="B7276" s="194">
        <f>IF(ISBLANK('CONFIGURAÇÃO'!$E$1696),"",'CONFIGURAÇÃO'!$E$1696&amp;"")</f>
        <v/>
      </c>
      <c r="C7276" s="194">
        <f>"'CONFIGURAÇÃO'!E1696"</f>
        <v/>
      </c>
      <c r="D7276" s="194" t="inlineStr">
        <is>
          <t>configuração</t>
        </is>
      </c>
    </row>
    <row r="7277">
      <c r="A7277" s="194" t="inlineStr">
        <is>
          <t>custom.restricao.27.frequencia</t>
        </is>
      </c>
      <c r="B7277" s="194">
        <f>IF(ISBLANK('CONFIGURAÇÃO'!$E$1697),"",'CONFIGURAÇÃO'!$E$1697&amp;"")</f>
        <v/>
      </c>
      <c r="C7277" s="194">
        <f>"'CONFIGURAÇÃO'!E1697"</f>
        <v/>
      </c>
      <c r="D7277" s="194" t="inlineStr">
        <is>
          <t>configuração</t>
        </is>
      </c>
    </row>
    <row r="7278">
      <c r="A7278" s="194" t="inlineStr">
        <is>
          <t>custom.restricao.27.efeito</t>
        </is>
      </c>
      <c r="B7278" s="194">
        <f>IF(ISBLANK('CONFIGURAÇÃO'!$B$1700),"",'CONFIGURAÇÃO'!$B$1700&amp;"")</f>
        <v/>
      </c>
      <c r="C7278" s="194">
        <f>"'CONFIGURAÇÃO'!B1700"</f>
        <v/>
      </c>
      <c r="D7278" s="194" t="inlineStr">
        <is>
          <t>configuração</t>
        </is>
      </c>
    </row>
    <row r="7279">
      <c r="A7279" s="194" t="inlineStr">
        <is>
          <t>custom.restricao.27.mestre_viu</t>
        </is>
      </c>
      <c r="B7279" s="194">
        <f>N('CONFIGURAÇÃO'!$F$1692)&amp;""</f>
        <v/>
      </c>
      <c r="C7279" s="194">
        <f>"'CONFIGURAÇÃO'!F1692"</f>
        <v/>
      </c>
      <c r="D7279" s="194" t="inlineStr">
        <is>
          <t>configuração</t>
        </is>
      </c>
    </row>
    <row r="7280">
      <c r="A7280" s="194" t="inlineStr">
        <is>
          <t>custom.restricao.28.nome</t>
        </is>
      </c>
      <c r="B7280" s="194">
        <f>IF(ISBLANK('CONFIGURAÇÃO'!$J$1694),"",'CONFIGURAÇÃO'!$J$1694&amp;"")</f>
        <v/>
      </c>
      <c r="C7280" s="194">
        <f>"'CONFIGURAÇÃO'!J1694"</f>
        <v/>
      </c>
      <c r="D7280" s="194" t="inlineStr">
        <is>
          <t>configuração</t>
        </is>
      </c>
    </row>
    <row r="7281">
      <c r="A7281" s="194" t="inlineStr">
        <is>
          <t>custom.restricao.28.base</t>
        </is>
      </c>
      <c r="B7281" s="194">
        <f>IF(ISBLANK('CONFIGURAÇÃO'!$M$1695),"",'CONFIGURAÇÃO'!$M$1695&amp;"")</f>
        <v/>
      </c>
      <c r="C7281" s="194">
        <f>"'CONFIGURAÇÃO'!M1695"</f>
        <v/>
      </c>
      <c r="D7281" s="194" t="inlineStr">
        <is>
          <t>configuração</t>
        </is>
      </c>
    </row>
    <row r="7282">
      <c r="A7282" s="194" t="inlineStr">
        <is>
          <t>custom.restricao.28.devolucao</t>
        </is>
      </c>
      <c r="B7282" s="194">
        <f>IF(ISBLANK('CONFIGURAÇÃO'!$M$1696),"",'CONFIGURAÇÃO'!$M$1696&amp;"")</f>
        <v/>
      </c>
      <c r="C7282" s="194">
        <f>"'CONFIGURAÇÃO'!M1696"</f>
        <v/>
      </c>
      <c r="D7282" s="194" t="inlineStr">
        <is>
          <t>configuração</t>
        </is>
      </c>
    </row>
    <row r="7283">
      <c r="A7283" s="194" t="inlineStr">
        <is>
          <t>custom.restricao.28.frequencia</t>
        </is>
      </c>
      <c r="B7283" s="194">
        <f>IF(ISBLANK('CONFIGURAÇÃO'!$M$1697),"",'CONFIGURAÇÃO'!$M$1697&amp;"")</f>
        <v/>
      </c>
      <c r="C7283" s="194">
        <f>"'CONFIGURAÇÃO'!M1697"</f>
        <v/>
      </c>
      <c r="D7283" s="194" t="inlineStr">
        <is>
          <t>configuração</t>
        </is>
      </c>
    </row>
    <row r="7284">
      <c r="A7284" s="194" t="inlineStr">
        <is>
          <t>custom.restricao.28.efeito</t>
        </is>
      </c>
      <c r="B7284" s="194">
        <f>IF(ISBLANK('CONFIGURAÇÃO'!$J$1700),"",'CONFIGURAÇÃO'!$J$1700&amp;"")</f>
        <v/>
      </c>
      <c r="C7284" s="194">
        <f>"'CONFIGURAÇÃO'!J1700"</f>
        <v/>
      </c>
      <c r="D7284" s="194" t="inlineStr">
        <is>
          <t>configuração</t>
        </is>
      </c>
    </row>
    <row r="7285">
      <c r="A7285" s="194" t="inlineStr">
        <is>
          <t>custom.restricao.28.mestre_viu</t>
        </is>
      </c>
      <c r="B7285" s="194">
        <f>N('CONFIGURAÇÃO'!$N$1692)&amp;""</f>
        <v/>
      </c>
      <c r="C7285" s="194">
        <f>"'CONFIGURAÇÃO'!N1692"</f>
        <v/>
      </c>
      <c r="D7285" s="194" t="inlineStr">
        <is>
          <t>configuração</t>
        </is>
      </c>
    </row>
    <row r="7286">
      <c r="A7286" s="194" t="inlineStr">
        <is>
          <t>custom.restricao.29.nome</t>
        </is>
      </c>
      <c r="B7286" s="194">
        <f>IF(ISBLANK('CONFIGURAÇÃO'!$B$1716),"",'CONFIGURAÇÃO'!$B$1716&amp;"")</f>
        <v/>
      </c>
      <c r="C7286" s="194">
        <f>"'CONFIGURAÇÃO'!B1716"</f>
        <v/>
      </c>
      <c r="D7286" s="194" t="inlineStr">
        <is>
          <t>configuração</t>
        </is>
      </c>
    </row>
    <row r="7287">
      <c r="A7287" s="194" t="inlineStr">
        <is>
          <t>custom.restricao.29.base</t>
        </is>
      </c>
      <c r="B7287" s="194">
        <f>IF(ISBLANK('CONFIGURAÇÃO'!$E$1717),"",'CONFIGURAÇÃO'!$E$1717&amp;"")</f>
        <v/>
      </c>
      <c r="C7287" s="194">
        <f>"'CONFIGURAÇÃO'!E1717"</f>
        <v/>
      </c>
      <c r="D7287" s="194" t="inlineStr">
        <is>
          <t>configuração</t>
        </is>
      </c>
    </row>
    <row r="7288">
      <c r="A7288" s="194" t="inlineStr">
        <is>
          <t>custom.restricao.29.devolucao</t>
        </is>
      </c>
      <c r="B7288" s="194">
        <f>IF(ISBLANK('CONFIGURAÇÃO'!$E$1718),"",'CONFIGURAÇÃO'!$E$1718&amp;"")</f>
        <v/>
      </c>
      <c r="C7288" s="194">
        <f>"'CONFIGURAÇÃO'!E1718"</f>
        <v/>
      </c>
      <c r="D7288" s="194" t="inlineStr">
        <is>
          <t>configuração</t>
        </is>
      </c>
    </row>
    <row r="7289">
      <c r="A7289" s="194" t="inlineStr">
        <is>
          <t>custom.restricao.29.frequencia</t>
        </is>
      </c>
      <c r="B7289" s="194">
        <f>IF(ISBLANK('CONFIGURAÇÃO'!$E$1719),"",'CONFIGURAÇÃO'!$E$1719&amp;"")</f>
        <v/>
      </c>
      <c r="C7289" s="194">
        <f>"'CONFIGURAÇÃO'!E1719"</f>
        <v/>
      </c>
      <c r="D7289" s="194" t="inlineStr">
        <is>
          <t>configuração</t>
        </is>
      </c>
    </row>
    <row r="7290">
      <c r="A7290" s="194" t="inlineStr">
        <is>
          <t>custom.restricao.29.efeito</t>
        </is>
      </c>
      <c r="B7290" s="194">
        <f>IF(ISBLANK('CONFIGURAÇÃO'!$B$1722),"",'CONFIGURAÇÃO'!$B$1722&amp;"")</f>
        <v/>
      </c>
      <c r="C7290" s="194">
        <f>"'CONFIGURAÇÃO'!B1722"</f>
        <v/>
      </c>
      <c r="D7290" s="194" t="inlineStr">
        <is>
          <t>configuração</t>
        </is>
      </c>
    </row>
    <row r="7291">
      <c r="A7291" s="194" t="inlineStr">
        <is>
          <t>custom.restricao.29.mestre_viu</t>
        </is>
      </c>
      <c r="B7291" s="194">
        <f>N('CONFIGURAÇÃO'!$F$1714)&amp;""</f>
        <v/>
      </c>
      <c r="C7291" s="194">
        <f>"'CONFIGURAÇÃO'!F1714"</f>
        <v/>
      </c>
      <c r="D7291" s="194" t="inlineStr">
        <is>
          <t>configuração</t>
        </is>
      </c>
    </row>
    <row r="7292">
      <c r="A7292" s="194" t="inlineStr">
        <is>
          <t>custom.restricao.30.nome</t>
        </is>
      </c>
      <c r="B7292" s="194">
        <f>IF(ISBLANK('CONFIGURAÇÃO'!$J$1716),"",'CONFIGURAÇÃO'!$J$1716&amp;"")</f>
        <v/>
      </c>
      <c r="C7292" s="194">
        <f>"'CONFIGURAÇÃO'!J1716"</f>
        <v/>
      </c>
      <c r="D7292" s="194" t="inlineStr">
        <is>
          <t>configuração</t>
        </is>
      </c>
    </row>
    <row r="7293">
      <c r="A7293" s="194" t="inlineStr">
        <is>
          <t>custom.restricao.30.base</t>
        </is>
      </c>
      <c r="B7293" s="194">
        <f>IF(ISBLANK('CONFIGURAÇÃO'!$M$1717),"",'CONFIGURAÇÃO'!$M$1717&amp;"")</f>
        <v/>
      </c>
      <c r="C7293" s="194">
        <f>"'CONFIGURAÇÃO'!M1717"</f>
        <v/>
      </c>
      <c r="D7293" s="194" t="inlineStr">
        <is>
          <t>configuração</t>
        </is>
      </c>
    </row>
    <row r="7294">
      <c r="A7294" s="194" t="inlineStr">
        <is>
          <t>custom.restricao.30.devolucao</t>
        </is>
      </c>
      <c r="B7294" s="194">
        <f>IF(ISBLANK('CONFIGURAÇÃO'!$M$1718),"",'CONFIGURAÇÃO'!$M$1718&amp;"")</f>
        <v/>
      </c>
      <c r="C7294" s="194">
        <f>"'CONFIGURAÇÃO'!M1718"</f>
        <v/>
      </c>
      <c r="D7294" s="194" t="inlineStr">
        <is>
          <t>configuração</t>
        </is>
      </c>
    </row>
    <row r="7295">
      <c r="A7295" s="194" t="inlineStr">
        <is>
          <t>custom.restricao.30.frequencia</t>
        </is>
      </c>
      <c r="B7295" s="194">
        <f>IF(ISBLANK('CONFIGURAÇÃO'!$M$1719),"",'CONFIGURAÇÃO'!$M$1719&amp;"")</f>
        <v/>
      </c>
      <c r="C7295" s="194">
        <f>"'CONFIGURAÇÃO'!M1719"</f>
        <v/>
      </c>
      <c r="D7295" s="194" t="inlineStr">
        <is>
          <t>configuração</t>
        </is>
      </c>
    </row>
    <row r="7296">
      <c r="A7296" s="194" t="inlineStr">
        <is>
          <t>custom.restricao.30.efeito</t>
        </is>
      </c>
      <c r="B7296" s="194">
        <f>IF(ISBLANK('CONFIGURAÇÃO'!$J$1722),"",'CONFIGURAÇÃO'!$J$1722&amp;"")</f>
        <v/>
      </c>
      <c r="C7296" s="194">
        <f>"'CONFIGURAÇÃO'!J1722"</f>
        <v/>
      </c>
      <c r="D7296" s="194" t="inlineStr">
        <is>
          <t>configuração</t>
        </is>
      </c>
    </row>
    <row r="7297">
      <c r="A7297" s="194" t="inlineStr">
        <is>
          <t>custom.restricao.30.mestre_viu</t>
        </is>
      </c>
      <c r="B7297" s="194">
        <f>N('CONFIGURAÇÃO'!$N$1714)&amp;""</f>
        <v/>
      </c>
      <c r="C7297" s="194">
        <f>"'CONFIGURAÇÃO'!N1714"</f>
        <v/>
      </c>
      <c r="D7297" s="194" t="inlineStr">
        <is>
          <t>configuração</t>
        </is>
      </c>
    </row>
    <row r="7298">
      <c r="A7298" s="194" t="inlineStr">
        <is>
          <t>aviso.custom.melhoria.1</t>
        </is>
      </c>
      <c r="B7298" s="194">
        <f>'DADOS_MELHORIAS'!$M$2&amp;""</f>
        <v/>
      </c>
      <c r="C7298" s="194">
        <f>"'DADOS_MELHORIAS'!M2"</f>
        <v/>
      </c>
      <c r="D7298" s="194" t="inlineStr">
        <is>
          <t>aviso</t>
        </is>
      </c>
    </row>
    <row r="7299">
      <c r="A7299" s="194" t="inlineStr">
        <is>
          <t>aviso.custom.melhoria.2</t>
        </is>
      </c>
      <c r="B7299" s="194">
        <f>'DADOS_MELHORIAS'!$M$3&amp;""</f>
        <v/>
      </c>
      <c r="C7299" s="194">
        <f>"'DADOS_MELHORIAS'!M3"</f>
        <v/>
      </c>
      <c r="D7299" s="194" t="inlineStr">
        <is>
          <t>aviso</t>
        </is>
      </c>
    </row>
    <row r="7300">
      <c r="A7300" s="194" t="inlineStr">
        <is>
          <t>aviso.custom.melhoria.3</t>
        </is>
      </c>
      <c r="B7300" s="194">
        <f>'DADOS_MELHORIAS'!$M$4&amp;""</f>
        <v/>
      </c>
      <c r="C7300" s="194">
        <f>"'DADOS_MELHORIAS'!M4"</f>
        <v/>
      </c>
      <c r="D7300" s="194" t="inlineStr">
        <is>
          <t>aviso</t>
        </is>
      </c>
    </row>
    <row r="7301">
      <c r="A7301" s="194" t="inlineStr">
        <is>
          <t>aviso.custom.melhoria.4</t>
        </is>
      </c>
      <c r="B7301" s="194">
        <f>'DADOS_MELHORIAS'!$M$5&amp;""</f>
        <v/>
      </c>
      <c r="C7301" s="194">
        <f>"'DADOS_MELHORIAS'!M5"</f>
        <v/>
      </c>
      <c r="D7301" s="194" t="inlineStr">
        <is>
          <t>aviso</t>
        </is>
      </c>
    </row>
    <row r="7302">
      <c r="A7302" s="194" t="inlineStr">
        <is>
          <t>aviso.custom.melhoria.5</t>
        </is>
      </c>
      <c r="B7302" s="194">
        <f>'DADOS_MELHORIAS'!$M$6&amp;""</f>
        <v/>
      </c>
      <c r="C7302" s="194">
        <f>"'DADOS_MELHORIAS'!M6"</f>
        <v/>
      </c>
      <c r="D7302" s="194" t="inlineStr">
        <is>
          <t>aviso</t>
        </is>
      </c>
    </row>
    <row r="7303">
      <c r="A7303" s="194" t="inlineStr">
        <is>
          <t>aviso.custom.melhoria.6</t>
        </is>
      </c>
      <c r="B7303" s="194">
        <f>'DADOS_MELHORIAS'!$M$7&amp;""</f>
        <v/>
      </c>
      <c r="C7303" s="194">
        <f>"'DADOS_MELHORIAS'!M7"</f>
        <v/>
      </c>
      <c r="D7303" s="194" t="inlineStr">
        <is>
          <t>aviso</t>
        </is>
      </c>
    </row>
    <row r="7304">
      <c r="A7304" s="194" t="inlineStr">
        <is>
          <t>aviso.custom.melhoria.7</t>
        </is>
      </c>
      <c r="B7304" s="194">
        <f>'DADOS_MELHORIAS'!$M$8&amp;""</f>
        <v/>
      </c>
      <c r="C7304" s="194">
        <f>"'DADOS_MELHORIAS'!M8"</f>
        <v/>
      </c>
      <c r="D7304" s="194" t="inlineStr">
        <is>
          <t>aviso</t>
        </is>
      </c>
    </row>
    <row r="7305">
      <c r="A7305" s="194" t="inlineStr">
        <is>
          <t>aviso.custom.melhoria.8</t>
        </is>
      </c>
      <c r="B7305" s="194">
        <f>'DADOS_MELHORIAS'!$M$9&amp;""</f>
        <v/>
      </c>
      <c r="C7305" s="194">
        <f>"'DADOS_MELHORIAS'!M9"</f>
        <v/>
      </c>
      <c r="D7305" s="194" t="inlineStr">
        <is>
          <t>aviso</t>
        </is>
      </c>
    </row>
    <row r="7306">
      <c r="A7306" s="194" t="inlineStr">
        <is>
          <t>aviso.custom.melhoria.9</t>
        </is>
      </c>
      <c r="B7306" s="194">
        <f>'DADOS_MELHORIAS'!$M$10&amp;""</f>
        <v/>
      </c>
      <c r="C7306" s="194">
        <f>"'DADOS_MELHORIAS'!M10"</f>
        <v/>
      </c>
      <c r="D7306" s="194" t="inlineStr">
        <is>
          <t>aviso</t>
        </is>
      </c>
    </row>
    <row r="7307">
      <c r="A7307" s="194" t="inlineStr">
        <is>
          <t>aviso.custom.melhoria.10</t>
        </is>
      </c>
      <c r="B7307" s="194">
        <f>'DADOS_MELHORIAS'!$M$11&amp;""</f>
        <v/>
      </c>
      <c r="C7307" s="194">
        <f>"'DADOS_MELHORIAS'!M11"</f>
        <v/>
      </c>
      <c r="D7307" s="194" t="inlineStr">
        <is>
          <t>aviso</t>
        </is>
      </c>
    </row>
    <row r="7308">
      <c r="A7308" s="194" t="inlineStr">
        <is>
          <t>aviso.custom.melhoria.11</t>
        </is>
      </c>
      <c r="B7308" s="194">
        <f>'DADOS_MELHORIAS'!$M$12&amp;""</f>
        <v/>
      </c>
      <c r="C7308" s="194">
        <f>"'DADOS_MELHORIAS'!M12"</f>
        <v/>
      </c>
      <c r="D7308" s="194" t="inlineStr">
        <is>
          <t>aviso</t>
        </is>
      </c>
    </row>
    <row r="7309">
      <c r="A7309" s="194" t="inlineStr">
        <is>
          <t>aviso.custom.melhoria.12</t>
        </is>
      </c>
      <c r="B7309" s="194">
        <f>'DADOS_MELHORIAS'!$M$13&amp;""</f>
        <v/>
      </c>
      <c r="C7309" s="194">
        <f>"'DADOS_MELHORIAS'!M13"</f>
        <v/>
      </c>
      <c r="D7309" s="194" t="inlineStr">
        <is>
          <t>aviso</t>
        </is>
      </c>
    </row>
    <row r="7310">
      <c r="A7310" s="194" t="inlineStr">
        <is>
          <t>aviso.custom.melhoria.13</t>
        </is>
      </c>
      <c r="B7310" s="194">
        <f>'DADOS_MELHORIAS'!$M$14&amp;""</f>
        <v/>
      </c>
      <c r="C7310" s="194">
        <f>"'DADOS_MELHORIAS'!M14"</f>
        <v/>
      </c>
      <c r="D7310" s="194" t="inlineStr">
        <is>
          <t>aviso</t>
        </is>
      </c>
    </row>
    <row r="7311">
      <c r="A7311" s="194" t="inlineStr">
        <is>
          <t>aviso.custom.melhoria.14</t>
        </is>
      </c>
      <c r="B7311" s="194">
        <f>'DADOS_MELHORIAS'!$M$15&amp;""</f>
        <v/>
      </c>
      <c r="C7311" s="194">
        <f>"'DADOS_MELHORIAS'!M15"</f>
        <v/>
      </c>
      <c r="D7311" s="194" t="inlineStr">
        <is>
          <t>aviso</t>
        </is>
      </c>
    </row>
    <row r="7312">
      <c r="A7312" s="194" t="inlineStr">
        <is>
          <t>aviso.custom.melhoria.15</t>
        </is>
      </c>
      <c r="B7312" s="194">
        <f>'DADOS_MELHORIAS'!$M$16&amp;""</f>
        <v/>
      </c>
      <c r="C7312" s="194">
        <f>"'DADOS_MELHORIAS'!M16"</f>
        <v/>
      </c>
      <c r="D7312" s="194" t="inlineStr">
        <is>
          <t>aviso</t>
        </is>
      </c>
    </row>
    <row r="7313">
      <c r="A7313" s="194" t="inlineStr">
        <is>
          <t>aviso.custom.melhoria.16</t>
        </is>
      </c>
      <c r="B7313" s="194">
        <f>'DADOS_MELHORIAS'!$M$17&amp;""</f>
        <v/>
      </c>
      <c r="C7313" s="194">
        <f>"'DADOS_MELHORIAS'!M17"</f>
        <v/>
      </c>
      <c r="D7313" s="194" t="inlineStr">
        <is>
          <t>aviso</t>
        </is>
      </c>
    </row>
    <row r="7314">
      <c r="A7314" s="194" t="inlineStr">
        <is>
          <t>aviso.custom.melhoria.17</t>
        </is>
      </c>
      <c r="B7314" s="194">
        <f>'DADOS_MELHORIAS'!$M$18&amp;""</f>
        <v/>
      </c>
      <c r="C7314" s="194">
        <f>"'DADOS_MELHORIAS'!M18"</f>
        <v/>
      </c>
      <c r="D7314" s="194" t="inlineStr">
        <is>
          <t>aviso</t>
        </is>
      </c>
    </row>
    <row r="7315">
      <c r="A7315" s="194" t="inlineStr">
        <is>
          <t>aviso.custom.melhoria.18</t>
        </is>
      </c>
      <c r="B7315" s="194">
        <f>'DADOS_MELHORIAS'!$M$19&amp;""</f>
        <v/>
      </c>
      <c r="C7315" s="194">
        <f>"'DADOS_MELHORIAS'!M19"</f>
        <v/>
      </c>
      <c r="D7315" s="194" t="inlineStr">
        <is>
          <t>aviso</t>
        </is>
      </c>
    </row>
    <row r="7316">
      <c r="A7316" s="194" t="inlineStr">
        <is>
          <t>aviso.custom.melhoria.19</t>
        </is>
      </c>
      <c r="B7316" s="194">
        <f>'DADOS_MELHORIAS'!$M$20&amp;""</f>
        <v/>
      </c>
      <c r="C7316" s="194">
        <f>"'DADOS_MELHORIAS'!M20"</f>
        <v/>
      </c>
      <c r="D7316" s="194" t="inlineStr">
        <is>
          <t>aviso</t>
        </is>
      </c>
    </row>
    <row r="7317">
      <c r="A7317" s="194" t="inlineStr">
        <is>
          <t>aviso.custom.melhoria.20</t>
        </is>
      </c>
      <c r="B7317" s="194">
        <f>'DADOS_MELHORIAS'!$M$21&amp;""</f>
        <v/>
      </c>
      <c r="C7317" s="194">
        <f>"'DADOS_MELHORIAS'!M21"</f>
        <v/>
      </c>
      <c r="D7317" s="194" t="inlineStr">
        <is>
          <t>aviso</t>
        </is>
      </c>
    </row>
    <row r="7318">
      <c r="A7318" s="194" t="inlineStr">
        <is>
          <t>aviso.custom.melhoria.21</t>
        </is>
      </c>
      <c r="B7318" s="194">
        <f>'DADOS_MELHORIAS'!$M$22&amp;""</f>
        <v/>
      </c>
      <c r="C7318" s="194">
        <f>"'DADOS_MELHORIAS'!M22"</f>
        <v/>
      </c>
      <c r="D7318" s="194" t="inlineStr">
        <is>
          <t>aviso</t>
        </is>
      </c>
    </row>
    <row r="7319">
      <c r="A7319" s="194" t="inlineStr">
        <is>
          <t>aviso.custom.melhoria.22</t>
        </is>
      </c>
      <c r="B7319" s="194">
        <f>'DADOS_MELHORIAS'!$M$23&amp;""</f>
        <v/>
      </c>
      <c r="C7319" s="194">
        <f>"'DADOS_MELHORIAS'!M23"</f>
        <v/>
      </c>
      <c r="D7319" s="194" t="inlineStr">
        <is>
          <t>aviso</t>
        </is>
      </c>
    </row>
    <row r="7320">
      <c r="A7320" s="194" t="inlineStr">
        <is>
          <t>aviso.custom.melhoria.23</t>
        </is>
      </c>
      <c r="B7320" s="194">
        <f>'DADOS_MELHORIAS'!$M$24&amp;""</f>
        <v/>
      </c>
      <c r="C7320" s="194">
        <f>"'DADOS_MELHORIAS'!M24"</f>
        <v/>
      </c>
      <c r="D7320" s="194" t="inlineStr">
        <is>
          <t>aviso</t>
        </is>
      </c>
    </row>
    <row r="7321">
      <c r="A7321" s="194" t="inlineStr">
        <is>
          <t>aviso.custom.melhoria.24</t>
        </is>
      </c>
      <c r="B7321" s="194">
        <f>'DADOS_MELHORIAS'!$M$25&amp;""</f>
        <v/>
      </c>
      <c r="C7321" s="194">
        <f>"'DADOS_MELHORIAS'!M25"</f>
        <v/>
      </c>
      <c r="D7321" s="194" t="inlineStr">
        <is>
          <t>aviso</t>
        </is>
      </c>
    </row>
    <row r="7322">
      <c r="A7322" s="194" t="inlineStr">
        <is>
          <t>aviso.custom.melhoria.25</t>
        </is>
      </c>
      <c r="B7322" s="194">
        <f>'DADOS_MELHORIAS'!$M$26&amp;""</f>
        <v/>
      </c>
      <c r="C7322" s="194">
        <f>"'DADOS_MELHORIAS'!M26"</f>
        <v/>
      </c>
      <c r="D7322" s="194" t="inlineStr">
        <is>
          <t>aviso</t>
        </is>
      </c>
    </row>
    <row r="7323">
      <c r="A7323" s="194" t="inlineStr">
        <is>
          <t>aviso.custom.melhoria.26</t>
        </is>
      </c>
      <c r="B7323" s="194">
        <f>'DADOS_MELHORIAS'!$M$27&amp;""</f>
        <v/>
      </c>
      <c r="C7323" s="194">
        <f>"'DADOS_MELHORIAS'!M27"</f>
        <v/>
      </c>
      <c r="D7323" s="194" t="inlineStr">
        <is>
          <t>aviso</t>
        </is>
      </c>
    </row>
    <row r="7324">
      <c r="A7324" s="194" t="inlineStr">
        <is>
          <t>aviso.custom.melhoria.27</t>
        </is>
      </c>
      <c r="B7324" s="194">
        <f>'DADOS_MELHORIAS'!$M$28&amp;""</f>
        <v/>
      </c>
      <c r="C7324" s="194">
        <f>"'DADOS_MELHORIAS'!M28"</f>
        <v/>
      </c>
      <c r="D7324" s="194" t="inlineStr">
        <is>
          <t>aviso</t>
        </is>
      </c>
    </row>
    <row r="7325">
      <c r="A7325" s="194" t="inlineStr">
        <is>
          <t>aviso.custom.melhoria.28</t>
        </is>
      </c>
      <c r="B7325" s="194">
        <f>'DADOS_MELHORIAS'!$M$29&amp;""</f>
        <v/>
      </c>
      <c r="C7325" s="194">
        <f>"'DADOS_MELHORIAS'!M29"</f>
        <v/>
      </c>
      <c r="D7325" s="194" t="inlineStr">
        <is>
          <t>aviso</t>
        </is>
      </c>
    </row>
    <row r="7326">
      <c r="A7326" s="194" t="inlineStr">
        <is>
          <t>aviso.custom.melhoria.29</t>
        </is>
      </c>
      <c r="B7326" s="194">
        <f>'DADOS_MELHORIAS'!$M$30&amp;""</f>
        <v/>
      </c>
      <c r="C7326" s="194">
        <f>"'DADOS_MELHORIAS'!M30"</f>
        <v/>
      </c>
      <c r="D7326" s="194" t="inlineStr">
        <is>
          <t>aviso</t>
        </is>
      </c>
    </row>
    <row r="7327">
      <c r="A7327" s="194" t="inlineStr">
        <is>
          <t>aviso.custom.melhoria.30</t>
        </is>
      </c>
      <c r="B7327" s="194">
        <f>'DADOS_MELHORIAS'!$M$31&amp;""</f>
        <v/>
      </c>
      <c r="C7327" s="194">
        <f>"'DADOS_MELHORIAS'!M31"</f>
        <v/>
      </c>
      <c r="D7327" s="194" t="inlineStr">
        <is>
          <t>aviso</t>
        </is>
      </c>
    </row>
    <row r="7328">
      <c r="A7328" s="194" t="inlineStr">
        <is>
          <t>aviso.custom.restricao.1</t>
        </is>
      </c>
      <c r="B7328" s="194">
        <f>'DADOS_RESTRICOES'!$K$2&amp;""</f>
        <v/>
      </c>
      <c r="C7328" s="194">
        <f>"'DADOS_RESTRICOES'!K2"</f>
        <v/>
      </c>
      <c r="D7328" s="194" t="inlineStr">
        <is>
          <t>aviso</t>
        </is>
      </c>
    </row>
    <row r="7329">
      <c r="A7329" s="194" t="inlineStr">
        <is>
          <t>aviso.custom.restricao.2</t>
        </is>
      </c>
      <c r="B7329" s="194">
        <f>'DADOS_RESTRICOES'!$K$3&amp;""</f>
        <v/>
      </c>
      <c r="C7329" s="194">
        <f>"'DADOS_RESTRICOES'!K3"</f>
        <v/>
      </c>
      <c r="D7329" s="194" t="inlineStr">
        <is>
          <t>aviso</t>
        </is>
      </c>
    </row>
    <row r="7330">
      <c r="A7330" s="194" t="inlineStr">
        <is>
          <t>aviso.custom.restricao.3</t>
        </is>
      </c>
      <c r="B7330" s="194">
        <f>'DADOS_RESTRICOES'!$K$4&amp;""</f>
        <v/>
      </c>
      <c r="C7330" s="194">
        <f>"'DADOS_RESTRICOES'!K4"</f>
        <v/>
      </c>
      <c r="D7330" s="194" t="inlineStr">
        <is>
          <t>aviso</t>
        </is>
      </c>
    </row>
    <row r="7331">
      <c r="A7331" s="194" t="inlineStr">
        <is>
          <t>aviso.custom.restricao.4</t>
        </is>
      </c>
      <c r="B7331" s="194">
        <f>'DADOS_RESTRICOES'!$K$5&amp;""</f>
        <v/>
      </c>
      <c r="C7331" s="194">
        <f>"'DADOS_RESTRICOES'!K5"</f>
        <v/>
      </c>
      <c r="D7331" s="194" t="inlineStr">
        <is>
          <t>aviso</t>
        </is>
      </c>
    </row>
    <row r="7332">
      <c r="A7332" s="194" t="inlineStr">
        <is>
          <t>aviso.custom.restricao.5</t>
        </is>
      </c>
      <c r="B7332" s="194">
        <f>'DADOS_RESTRICOES'!$K$6&amp;""</f>
        <v/>
      </c>
      <c r="C7332" s="194">
        <f>"'DADOS_RESTRICOES'!K6"</f>
        <v/>
      </c>
      <c r="D7332" s="194" t="inlineStr">
        <is>
          <t>aviso</t>
        </is>
      </c>
    </row>
    <row r="7333">
      <c r="A7333" s="194" t="inlineStr">
        <is>
          <t>aviso.custom.restricao.6</t>
        </is>
      </c>
      <c r="B7333" s="194">
        <f>'DADOS_RESTRICOES'!$K$7&amp;""</f>
        <v/>
      </c>
      <c r="C7333" s="194">
        <f>"'DADOS_RESTRICOES'!K7"</f>
        <v/>
      </c>
      <c r="D7333" s="194" t="inlineStr">
        <is>
          <t>aviso</t>
        </is>
      </c>
    </row>
    <row r="7334">
      <c r="A7334" s="194" t="inlineStr">
        <is>
          <t>aviso.custom.restricao.7</t>
        </is>
      </c>
      <c r="B7334" s="194">
        <f>'DADOS_RESTRICOES'!$K$8&amp;""</f>
        <v/>
      </c>
      <c r="C7334" s="194">
        <f>"'DADOS_RESTRICOES'!K8"</f>
        <v/>
      </c>
      <c r="D7334" s="194" t="inlineStr">
        <is>
          <t>aviso</t>
        </is>
      </c>
    </row>
    <row r="7335">
      <c r="A7335" s="194" t="inlineStr">
        <is>
          <t>aviso.custom.restricao.8</t>
        </is>
      </c>
      <c r="B7335" s="194">
        <f>'DADOS_RESTRICOES'!$K$9&amp;""</f>
        <v/>
      </c>
      <c r="C7335" s="194">
        <f>"'DADOS_RESTRICOES'!K9"</f>
        <v/>
      </c>
      <c r="D7335" s="194" t="inlineStr">
        <is>
          <t>aviso</t>
        </is>
      </c>
    </row>
    <row r="7336">
      <c r="A7336" s="194" t="inlineStr">
        <is>
          <t>aviso.custom.restricao.9</t>
        </is>
      </c>
      <c r="B7336" s="194">
        <f>'DADOS_RESTRICOES'!$K$10&amp;""</f>
        <v/>
      </c>
      <c r="C7336" s="194">
        <f>"'DADOS_RESTRICOES'!K10"</f>
        <v/>
      </c>
      <c r="D7336" s="194" t="inlineStr">
        <is>
          <t>aviso</t>
        </is>
      </c>
    </row>
    <row r="7337">
      <c r="A7337" s="194" t="inlineStr">
        <is>
          <t>aviso.custom.restricao.10</t>
        </is>
      </c>
      <c r="B7337" s="194">
        <f>'DADOS_RESTRICOES'!$K$11&amp;""</f>
        <v/>
      </c>
      <c r="C7337" s="194">
        <f>"'DADOS_RESTRICOES'!K11"</f>
        <v/>
      </c>
      <c r="D7337" s="194" t="inlineStr">
        <is>
          <t>aviso</t>
        </is>
      </c>
    </row>
    <row r="7338">
      <c r="A7338" s="194" t="inlineStr">
        <is>
          <t>aviso.custom.restricao.11</t>
        </is>
      </c>
      <c r="B7338" s="194">
        <f>'DADOS_RESTRICOES'!$K$12&amp;""</f>
        <v/>
      </c>
      <c r="C7338" s="194">
        <f>"'DADOS_RESTRICOES'!K12"</f>
        <v/>
      </c>
      <c r="D7338" s="194" t="inlineStr">
        <is>
          <t>aviso</t>
        </is>
      </c>
    </row>
    <row r="7339">
      <c r="A7339" s="194" t="inlineStr">
        <is>
          <t>aviso.custom.restricao.12</t>
        </is>
      </c>
      <c r="B7339" s="194">
        <f>'DADOS_RESTRICOES'!$K$13&amp;""</f>
        <v/>
      </c>
      <c r="C7339" s="194">
        <f>"'DADOS_RESTRICOES'!K13"</f>
        <v/>
      </c>
      <c r="D7339" s="194" t="inlineStr">
        <is>
          <t>aviso</t>
        </is>
      </c>
    </row>
    <row r="7340">
      <c r="A7340" s="194" t="inlineStr">
        <is>
          <t>aviso.custom.restricao.13</t>
        </is>
      </c>
      <c r="B7340" s="194">
        <f>'DADOS_RESTRICOES'!$K$14&amp;""</f>
        <v/>
      </c>
      <c r="C7340" s="194">
        <f>"'DADOS_RESTRICOES'!K14"</f>
        <v/>
      </c>
      <c r="D7340" s="194" t="inlineStr">
        <is>
          <t>aviso</t>
        </is>
      </c>
    </row>
    <row r="7341">
      <c r="A7341" s="194" t="inlineStr">
        <is>
          <t>aviso.custom.restricao.14</t>
        </is>
      </c>
      <c r="B7341" s="194">
        <f>'DADOS_RESTRICOES'!$K$15&amp;""</f>
        <v/>
      </c>
      <c r="C7341" s="194">
        <f>"'DADOS_RESTRICOES'!K15"</f>
        <v/>
      </c>
      <c r="D7341" s="194" t="inlineStr">
        <is>
          <t>aviso</t>
        </is>
      </c>
    </row>
    <row r="7342">
      <c r="A7342" s="194" t="inlineStr">
        <is>
          <t>aviso.custom.restricao.15</t>
        </is>
      </c>
      <c r="B7342" s="194">
        <f>'DADOS_RESTRICOES'!$K$16&amp;""</f>
        <v/>
      </c>
      <c r="C7342" s="194">
        <f>"'DADOS_RESTRICOES'!K16"</f>
        <v/>
      </c>
      <c r="D7342" s="194" t="inlineStr">
        <is>
          <t>aviso</t>
        </is>
      </c>
    </row>
    <row r="7343">
      <c r="A7343" s="194" t="inlineStr">
        <is>
          <t>aviso.custom.restricao.16</t>
        </is>
      </c>
      <c r="B7343" s="194">
        <f>'DADOS_RESTRICOES'!$K$17&amp;""</f>
        <v/>
      </c>
      <c r="C7343" s="194">
        <f>"'DADOS_RESTRICOES'!K17"</f>
        <v/>
      </c>
      <c r="D7343" s="194" t="inlineStr">
        <is>
          <t>aviso</t>
        </is>
      </c>
    </row>
    <row r="7344">
      <c r="A7344" s="194" t="inlineStr">
        <is>
          <t>aviso.custom.restricao.17</t>
        </is>
      </c>
      <c r="B7344" s="194">
        <f>'DADOS_RESTRICOES'!$K$18&amp;""</f>
        <v/>
      </c>
      <c r="C7344" s="194">
        <f>"'DADOS_RESTRICOES'!K18"</f>
        <v/>
      </c>
      <c r="D7344" s="194" t="inlineStr">
        <is>
          <t>aviso</t>
        </is>
      </c>
    </row>
    <row r="7345">
      <c r="A7345" s="194" t="inlineStr">
        <is>
          <t>aviso.custom.restricao.18</t>
        </is>
      </c>
      <c r="B7345" s="194">
        <f>'DADOS_RESTRICOES'!$K$19&amp;""</f>
        <v/>
      </c>
      <c r="C7345" s="194">
        <f>"'DADOS_RESTRICOES'!K19"</f>
        <v/>
      </c>
      <c r="D7345" s="194" t="inlineStr">
        <is>
          <t>aviso</t>
        </is>
      </c>
    </row>
    <row r="7346">
      <c r="A7346" s="194" t="inlineStr">
        <is>
          <t>aviso.custom.restricao.19</t>
        </is>
      </c>
      <c r="B7346" s="194">
        <f>'DADOS_RESTRICOES'!$K$20&amp;""</f>
        <v/>
      </c>
      <c r="C7346" s="194">
        <f>"'DADOS_RESTRICOES'!K20"</f>
        <v/>
      </c>
      <c r="D7346" s="194" t="inlineStr">
        <is>
          <t>aviso</t>
        </is>
      </c>
    </row>
    <row r="7347">
      <c r="A7347" s="194" t="inlineStr">
        <is>
          <t>aviso.custom.restricao.20</t>
        </is>
      </c>
      <c r="B7347" s="194">
        <f>'DADOS_RESTRICOES'!$K$21&amp;""</f>
        <v/>
      </c>
      <c r="C7347" s="194">
        <f>"'DADOS_RESTRICOES'!K21"</f>
        <v/>
      </c>
      <c r="D7347" s="194" t="inlineStr">
        <is>
          <t>aviso</t>
        </is>
      </c>
    </row>
    <row r="7348">
      <c r="A7348" s="194" t="inlineStr">
        <is>
          <t>aviso.custom.restricao.21</t>
        </is>
      </c>
      <c r="B7348" s="194">
        <f>'DADOS_RESTRICOES'!$K$22&amp;""</f>
        <v/>
      </c>
      <c r="C7348" s="194">
        <f>"'DADOS_RESTRICOES'!K22"</f>
        <v/>
      </c>
      <c r="D7348" s="194" t="inlineStr">
        <is>
          <t>aviso</t>
        </is>
      </c>
    </row>
    <row r="7349">
      <c r="A7349" s="194" t="inlineStr">
        <is>
          <t>aviso.custom.restricao.22</t>
        </is>
      </c>
      <c r="B7349" s="194">
        <f>'DADOS_RESTRICOES'!$K$23&amp;""</f>
        <v/>
      </c>
      <c r="C7349" s="194">
        <f>"'DADOS_RESTRICOES'!K23"</f>
        <v/>
      </c>
      <c r="D7349" s="194" t="inlineStr">
        <is>
          <t>aviso</t>
        </is>
      </c>
    </row>
    <row r="7350">
      <c r="A7350" s="194" t="inlineStr">
        <is>
          <t>aviso.custom.restricao.23</t>
        </is>
      </c>
      <c r="B7350" s="194">
        <f>'DADOS_RESTRICOES'!$K$24&amp;""</f>
        <v/>
      </c>
      <c r="C7350" s="194">
        <f>"'DADOS_RESTRICOES'!K24"</f>
        <v/>
      </c>
      <c r="D7350" s="194" t="inlineStr">
        <is>
          <t>aviso</t>
        </is>
      </c>
    </row>
    <row r="7351">
      <c r="A7351" s="194" t="inlineStr">
        <is>
          <t>aviso.custom.restricao.24</t>
        </is>
      </c>
      <c r="B7351" s="194">
        <f>'DADOS_RESTRICOES'!$K$25&amp;""</f>
        <v/>
      </c>
      <c r="C7351" s="194">
        <f>"'DADOS_RESTRICOES'!K25"</f>
        <v/>
      </c>
      <c r="D7351" s="194" t="inlineStr">
        <is>
          <t>aviso</t>
        </is>
      </c>
    </row>
    <row r="7352">
      <c r="A7352" s="194" t="inlineStr">
        <is>
          <t>aviso.custom.restricao.25</t>
        </is>
      </c>
      <c r="B7352" s="194">
        <f>'DADOS_RESTRICOES'!$K$26&amp;""</f>
        <v/>
      </c>
      <c r="C7352" s="194">
        <f>"'DADOS_RESTRICOES'!K26"</f>
        <v/>
      </c>
      <c r="D7352" s="194" t="inlineStr">
        <is>
          <t>aviso</t>
        </is>
      </c>
    </row>
    <row r="7353">
      <c r="A7353" s="194" t="inlineStr">
        <is>
          <t>aviso.custom.restricao.26</t>
        </is>
      </c>
      <c r="B7353" s="194">
        <f>'DADOS_RESTRICOES'!$K$27&amp;""</f>
        <v/>
      </c>
      <c r="C7353" s="194">
        <f>"'DADOS_RESTRICOES'!K27"</f>
        <v/>
      </c>
      <c r="D7353" s="194" t="inlineStr">
        <is>
          <t>aviso</t>
        </is>
      </c>
    </row>
    <row r="7354">
      <c r="A7354" s="194" t="inlineStr">
        <is>
          <t>aviso.custom.restricao.27</t>
        </is>
      </c>
      <c r="B7354" s="194">
        <f>'DADOS_RESTRICOES'!$K$28&amp;""</f>
        <v/>
      </c>
      <c r="C7354" s="194">
        <f>"'DADOS_RESTRICOES'!K28"</f>
        <v/>
      </c>
      <c r="D7354" s="194" t="inlineStr">
        <is>
          <t>aviso</t>
        </is>
      </c>
    </row>
    <row r="7355">
      <c r="A7355" s="194" t="inlineStr">
        <is>
          <t>aviso.custom.restricao.28</t>
        </is>
      </c>
      <c r="B7355" s="194">
        <f>'DADOS_RESTRICOES'!$K$29&amp;""</f>
        <v/>
      </c>
      <c r="C7355" s="194">
        <f>"'DADOS_RESTRICOES'!K29"</f>
        <v/>
      </c>
      <c r="D7355" s="194" t="inlineStr">
        <is>
          <t>aviso</t>
        </is>
      </c>
    </row>
    <row r="7356">
      <c r="A7356" s="194" t="inlineStr">
        <is>
          <t>aviso.custom.restricao.29</t>
        </is>
      </c>
      <c r="B7356" s="194">
        <f>'DADOS_RESTRICOES'!$K$30&amp;""</f>
        <v/>
      </c>
      <c r="C7356" s="194">
        <f>"'DADOS_RESTRICOES'!K30"</f>
        <v/>
      </c>
      <c r="D7356" s="194" t="inlineStr">
        <is>
          <t>aviso</t>
        </is>
      </c>
    </row>
    <row r="7357">
      <c r="A7357" s="194" t="inlineStr">
        <is>
          <t>aviso.custom.restricao.30</t>
        </is>
      </c>
      <c r="B7357" s="194">
        <f>'DADOS_RESTRICOES'!$K$31&amp;""</f>
        <v/>
      </c>
      <c r="C7357" s="194">
        <f>"'DADOS_RESTRICOES'!K31"</f>
        <v/>
      </c>
      <c r="D7357" s="19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2026-10-16T15:54:24Z</dcterms:created>
  <dcterms:modified xmlns:dcterms="http://purl.org/dc/terms/" xmlns:xsi="http://www.w3.org/2001/XMLSchema-instance" xsi:type="dcterms:W3CDTF">2026-10-16T15:54:38Z</dcterms:modified>
</cp:coreProperties>
</file>