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BEADB262-271A-1F49-9F78-3244F600CD9F}" xr6:coauthVersionLast="47" xr6:coauthVersionMax="47" xr10:uidLastSave="{00000000-0000-0000-0000-000000000000}"/>
  <bookViews>
    <workbookView xWindow="380" yWindow="500" windowWidth="28040" windowHeight="16940" xr2:uid="{E0D2508D-8CCF-6545-9C15-05D38B4A77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C38" i="1" s="1"/>
  <c r="D38" i="1" s="1"/>
  <c r="E28" i="1"/>
  <c r="E27" i="1"/>
  <c r="F27" i="1" s="1"/>
  <c r="C37" i="1" s="1"/>
  <c r="D37" i="1" s="1"/>
  <c r="E25" i="1"/>
  <c r="F25" i="1" s="1"/>
  <c r="C35" i="1" s="1"/>
  <c r="D35" i="1" s="1"/>
  <c r="E24" i="1"/>
  <c r="E23" i="1"/>
  <c r="F23" i="1" s="1"/>
  <c r="C34" i="1" s="1"/>
  <c r="D34" i="1" s="1"/>
  <c r="C17" i="1"/>
  <c r="C16" i="1"/>
  <c r="D16" i="1" s="1"/>
  <c r="C15" i="1"/>
  <c r="D15" i="1" s="1"/>
  <c r="C14" i="1"/>
  <c r="G16" i="1"/>
  <c r="G15" i="1"/>
  <c r="G14" i="1"/>
  <c r="G13" i="1"/>
  <c r="C13" i="1"/>
  <c r="G12" i="1"/>
  <c r="A14" i="1"/>
  <c r="A15" i="1" s="1"/>
  <c r="A16" i="1" s="1"/>
  <c r="A17" i="1" s="1"/>
  <c r="A13" i="1"/>
  <c r="D12" i="1"/>
  <c r="D17" i="1" s="1"/>
  <c r="D3" i="1"/>
  <c r="G8" i="1"/>
  <c r="G7" i="1"/>
  <c r="G6" i="1"/>
  <c r="G5" i="1"/>
  <c r="G4" i="1"/>
  <c r="C6" i="1"/>
  <c r="C4" i="1"/>
  <c r="D4" i="1" s="1"/>
  <c r="A4" i="1"/>
  <c r="A5" i="1" s="1"/>
  <c r="A6" i="1" s="1"/>
  <c r="A7" i="1" s="1"/>
  <c r="A8" i="1" s="1"/>
  <c r="D14" i="1" l="1"/>
  <c r="D13" i="1"/>
  <c r="C5" i="1"/>
  <c r="D5" i="1" s="1"/>
  <c r="D6" i="1"/>
  <c r="D7" i="1" l="1"/>
  <c r="D8" i="1" l="1"/>
</calcChain>
</file>

<file path=xl/sharedStrings.xml><?xml version="1.0" encoding="utf-8"?>
<sst xmlns="http://schemas.openxmlformats.org/spreadsheetml/2006/main" count="50" uniqueCount="31">
  <si>
    <t>Year</t>
  </si>
  <si>
    <t>Dt</t>
  </si>
  <si>
    <t>BV</t>
  </si>
  <si>
    <t>(2/5)*120000</t>
  </si>
  <si>
    <t>(2/5)*72000</t>
  </si>
  <si>
    <t>(2/5)*43200</t>
  </si>
  <si>
    <t>95000-94080</t>
  </si>
  <si>
    <t>-</t>
  </si>
  <si>
    <t>(5/15)*95000</t>
  </si>
  <si>
    <t>(4/15)*95000</t>
  </si>
  <si>
    <t>(3/15)*95000</t>
  </si>
  <si>
    <t>(2/15)*95000</t>
  </si>
  <si>
    <t>(1/15)*95000</t>
  </si>
  <si>
    <t>DDB^</t>
  </si>
  <si>
    <t>SOYD^</t>
  </si>
  <si>
    <t>Parameter</t>
  </si>
  <si>
    <t>% Change in Parameter</t>
  </si>
  <si>
    <t>Value</t>
  </si>
  <si>
    <t>FOM (PW)</t>
  </si>
  <si>
    <t>Deviation from base</t>
  </si>
  <si>
    <t>% Deviation from base</t>
  </si>
  <si>
    <t>Initial Cost</t>
  </si>
  <si>
    <t>Upper Limit</t>
  </si>
  <si>
    <t>Base Case</t>
  </si>
  <si>
    <t>Lower Limit</t>
  </si>
  <si>
    <t>Annual Revenue</t>
  </si>
  <si>
    <t>%Change in FOM</t>
  </si>
  <si>
    <t>Sensitivity Ratio</t>
  </si>
  <si>
    <t>Rank Order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</si>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</sst>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%Change in Parameter vs.</a:t>
            </a:r>
            <a:r>
              <a:rPr lang="en-US" baseline="0"/>
              <a:t> PW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Cost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AC-CD4F-BD07-D8DE37A08D0C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[1]Sheet1!$B$3:$B$5</c:f>
              <c:numCache>
                <c:formatCode>0%</c:formatCode>
                <c:ptCount val="3"/>
                <c:pt idx="0">
                  <c:v>0.18</c:v>
                </c:pt>
                <c:pt idx="1">
                  <c:v>0</c:v>
                </c:pt>
                <c:pt idx="2">
                  <c:v>-0.1</c:v>
                </c:pt>
              </c:numCache>
            </c:numRef>
          </c:xVal>
          <c:yVal>
            <c:numRef>
              <c:f>[1]Sheet1!$D$3:$D$5</c:f>
              <c:numCache>
                <c:formatCode>_("$"* #,##0.00_);_("$"* \(#,##0.00\);_("$"* "-"??_);_(@_)</c:formatCode>
                <c:ptCount val="3"/>
                <c:pt idx="0">
                  <c:v>12015200</c:v>
                </c:pt>
                <c:pt idx="1">
                  <c:v>12195200</c:v>
                </c:pt>
                <c:pt idx="2">
                  <c:v>12295200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AC-CD4F-BD07-D8DE37A08D0C}"/>
            </c:ext>
          </c:extLst>
        </c:ser>
        <c:ser>
          <c:idx val="1"/>
          <c:order val="1"/>
          <c:tx>
            <c:v>Annual Revenue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[1]Sheet1!$B$7:$B$9</c:f>
              <c:numCache>
                <c:formatCode>0%</c:formatCode>
                <c:ptCount val="3"/>
                <c:pt idx="0">
                  <c:v>0.12</c:v>
                </c:pt>
                <c:pt idx="1">
                  <c:v>0</c:v>
                </c:pt>
                <c:pt idx="2">
                  <c:v>-0.08</c:v>
                </c:pt>
              </c:numCache>
            </c:numRef>
          </c:xVal>
          <c:yVal>
            <c:numRef>
              <c:f>[1]Sheet1!$D$7:$D$9</c:f>
              <c:numCache>
                <c:formatCode>_("$"* #,##0.00_);_("$"* \(#,##0.00\);_("$"* "-"??_);_(@_)</c:formatCode>
                <c:ptCount val="3"/>
                <c:pt idx="0">
                  <c:v>15359000</c:v>
                </c:pt>
                <c:pt idx="1">
                  <c:v>12195200</c:v>
                </c:pt>
                <c:pt idx="2">
                  <c:v>10086000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AC-CD4F-BD07-D8DE37A0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6815"/>
        <c:axId val="453898463"/>
      </c:scatterChart>
      <c:valAx>
        <c:axId val="4538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Parameter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8463"/>
        <c:crosses val="autoZero"/>
        <c:crossBetween val="midCat"/>
      </c:valAx>
      <c:valAx>
        <c:axId val="4538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</a:t>
                </a:r>
                <a:r>
                  <a:rPr lang="en-US" baseline="0"/>
                  <a:t> Value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298450</xdr:colOff>
      <xdr:row>0</xdr:row>
      <xdr:rowOff>63500</xdr:rowOff>
    </xdr:from>
    <xdr:ext cx="501650" cy="298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E5C514-3F1F-3244-961F-EAB6B3413E1E}"/>
                </a:ext>
              </a:extLst>
            </xdr:cNvPr>
            <xdr:cNvSpPr txBox="1"/>
          </xdr:nvSpPr>
          <xdr:spPr>
            <a:xfrm>
              <a:off x="2317750" y="63500"/>
              <a:ext cx="501650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𝐷𝑡</m:t>
                        </m:r>
                      </m:e>
                    </m:nary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E5C514-3F1F-3244-961F-EAB6B3413E1E}"/>
                </a:ext>
              </a:extLst>
            </xdr:cNvPr>
            <xdr:cNvSpPr txBox="1"/>
          </xdr:nvSpPr>
          <xdr:spPr>
            <a:xfrm>
              <a:off x="2317750" y="63500"/>
              <a:ext cx="501650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800" i="0">
                  <a:latin typeface="Cambria Math" panose="02040503050406030204" pitchFamily="18" charset="0"/>
                </a:rPr>
                <a:t>∑▒</a:t>
              </a:r>
              <a:r>
                <a:rPr lang="en-US" sz="800" b="0" i="0">
                  <a:latin typeface="Cambria Math" panose="02040503050406030204" pitchFamily="18" charset="0"/>
                </a:rPr>
                <a:t>𝐷𝑡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2</xdr:col>
      <xdr:colOff>298450</xdr:colOff>
      <xdr:row>9</xdr:row>
      <xdr:rowOff>63500</xdr:rowOff>
    </xdr:from>
    <xdr:ext cx="501650" cy="298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332ABFC-F9FA-0449-8E49-C124863BF645}"/>
                </a:ext>
              </a:extLst>
            </xdr:cNvPr>
            <xdr:cNvSpPr txBox="1"/>
          </xdr:nvSpPr>
          <xdr:spPr>
            <a:xfrm>
              <a:off x="2316843" y="63500"/>
              <a:ext cx="501650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𝐷𝑡</m:t>
                        </m:r>
                      </m:e>
                    </m:nary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332ABFC-F9FA-0449-8E49-C124863BF645}"/>
                </a:ext>
              </a:extLst>
            </xdr:cNvPr>
            <xdr:cNvSpPr txBox="1"/>
          </xdr:nvSpPr>
          <xdr:spPr>
            <a:xfrm>
              <a:off x="2316843" y="63500"/>
              <a:ext cx="501650" cy="298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800" i="0">
                  <a:latin typeface="Cambria Math" panose="02040503050406030204" pitchFamily="18" charset="0"/>
                </a:rPr>
                <a:t>∑▒</a:t>
              </a:r>
              <a:r>
                <a:rPr lang="en-US" sz="800" b="0" i="0">
                  <a:latin typeface="Cambria Math" panose="02040503050406030204" pitchFamily="18" charset="0"/>
                </a:rPr>
                <a:t>𝐷𝑡</a:t>
              </a:r>
              <a:endParaRPr lang="en-US" sz="800"/>
            </a:p>
          </xdr:txBody>
        </xdr:sp>
      </mc:Fallback>
    </mc:AlternateContent>
    <xdr:clientData/>
  </xdr:oneCellAnchor>
  <xdr:twoCellAnchor>
    <xdr:from>
      <xdr:col>5</xdr:col>
      <xdr:colOff>115729</xdr:colOff>
      <xdr:row>29</xdr:row>
      <xdr:rowOff>87632</xdr:rowOff>
    </xdr:from>
    <xdr:to>
      <xdr:col>10</xdr:col>
      <xdr:colOff>11442</xdr:colOff>
      <xdr:row>46</xdr:row>
      <xdr:rowOff>11442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F2E2D-3857-9046-AE1D-A2B2BEF2A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evens0-my.sharepoint.com/personal/agaskins_stevens_edu/Documents/HW4.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0.18</v>
          </cell>
          <cell r="D3">
            <v>12015200</v>
          </cell>
        </row>
        <row r="4">
          <cell r="B4">
            <v>0</v>
          </cell>
          <cell r="D4">
            <v>12195200</v>
          </cell>
        </row>
        <row r="5">
          <cell r="B5">
            <v>-0.1</v>
          </cell>
          <cell r="D5">
            <v>12295200</v>
          </cell>
        </row>
        <row r="7">
          <cell r="B7">
            <v>0.12</v>
          </cell>
          <cell r="D7">
            <v>15359000</v>
          </cell>
        </row>
        <row r="8">
          <cell r="B8">
            <v>0</v>
          </cell>
          <cell r="D8">
            <v>12195200</v>
          </cell>
        </row>
        <row r="9">
          <cell r="B9">
            <v>-0.08</v>
          </cell>
          <cell r="D9">
            <v>10086000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C353-0CEE-004F-BAD2-E2254F41676C}">
  <dimension ref="A1:I40"/>
  <sheetViews>
    <sheetView tabSelected="1" zoomScale="84" workbookViewId="0">
      <selection activeCell="K21" sqref="K21"/>
    </sheetView>
  </sheetViews>
  <sheetFormatPr baseColWidth="10" defaultRowHeight="16" x14ac:dyDescent="0.2"/>
  <cols>
    <col min="1" max="1" width="13" customWidth="1"/>
    <col min="2" max="2" width="23" customWidth="1"/>
    <col min="3" max="3" width="18" customWidth="1"/>
    <col min="4" max="4" width="19.5" customWidth="1"/>
    <col min="5" max="5" width="20.33203125" customWidth="1"/>
    <col min="6" max="6" width="20" customWidth="1"/>
    <col min="9" max="9" width="16.5" customWidth="1"/>
  </cols>
  <sheetData>
    <row r="1" spans="1:7" x14ac:dyDescent="0.2">
      <c r="A1" s="13" t="s">
        <v>0</v>
      </c>
      <c r="B1" s="13" t="s">
        <v>1</v>
      </c>
      <c r="C1" s="13"/>
      <c r="D1" s="13" t="s">
        <v>2</v>
      </c>
    </row>
    <row r="2" spans="1:7" ht="17" thickBot="1" x14ac:dyDescent="0.25">
      <c r="A2" s="14"/>
      <c r="B2" s="14"/>
      <c r="C2" s="14"/>
      <c r="D2" s="14"/>
    </row>
    <row r="3" spans="1:7" x14ac:dyDescent="0.2">
      <c r="A3" s="1">
        <v>0</v>
      </c>
      <c r="B3" s="4" t="s">
        <v>7</v>
      </c>
      <c r="C3" s="5" t="s">
        <v>7</v>
      </c>
      <c r="D3" s="6">
        <f>120000</f>
        <v>120000</v>
      </c>
    </row>
    <row r="4" spans="1:7" x14ac:dyDescent="0.2">
      <c r="A4" s="2">
        <f>A3+1</f>
        <v>1</v>
      </c>
      <c r="B4" s="7" t="s">
        <v>3</v>
      </c>
      <c r="C4" s="8">
        <f>SUM(G3:G4)</f>
        <v>48000</v>
      </c>
      <c r="D4" s="9">
        <f>120000-C4</f>
        <v>72000</v>
      </c>
      <c r="G4">
        <f>(2/5)*120000</f>
        <v>48000</v>
      </c>
    </row>
    <row r="5" spans="1:7" x14ac:dyDescent="0.2">
      <c r="A5" s="2">
        <f t="shared" ref="A5:A8" si="0">A4+1</f>
        <v>2</v>
      </c>
      <c r="B5" s="7" t="s">
        <v>4</v>
      </c>
      <c r="C5" s="8">
        <f>SUM(G3:G5)</f>
        <v>76800</v>
      </c>
      <c r="D5" s="9">
        <f t="shared" ref="D5:D8" si="1">120000-C5</f>
        <v>43200</v>
      </c>
      <c r="G5">
        <f>(2/5)*72000</f>
        <v>28800</v>
      </c>
    </row>
    <row r="6" spans="1:7" x14ac:dyDescent="0.2">
      <c r="A6" s="2">
        <f t="shared" si="0"/>
        <v>3</v>
      </c>
      <c r="B6" s="7" t="s">
        <v>5</v>
      </c>
      <c r="C6" s="8">
        <f>SUM(G3:G6)</f>
        <v>94080</v>
      </c>
      <c r="D6" s="9">
        <f t="shared" si="1"/>
        <v>25920</v>
      </c>
      <c r="G6">
        <f>(2/5)*43200</f>
        <v>17280</v>
      </c>
    </row>
    <row r="7" spans="1:7" x14ac:dyDescent="0.2">
      <c r="A7" s="2">
        <f t="shared" si="0"/>
        <v>4</v>
      </c>
      <c r="B7" s="7" t="s">
        <v>6</v>
      </c>
      <c r="C7" s="8">
        <v>95000</v>
      </c>
      <c r="D7" s="9">
        <f t="shared" si="1"/>
        <v>25000</v>
      </c>
      <c r="G7">
        <f>(2/5)*25920</f>
        <v>10368</v>
      </c>
    </row>
    <row r="8" spans="1:7" ht="17" thickBot="1" x14ac:dyDescent="0.25">
      <c r="A8" s="3">
        <f t="shared" si="0"/>
        <v>5</v>
      </c>
      <c r="B8" s="10">
        <v>0</v>
      </c>
      <c r="C8" s="11">
        <v>95000</v>
      </c>
      <c r="D8" s="12">
        <f t="shared" si="1"/>
        <v>25000</v>
      </c>
      <c r="G8">
        <f>(2/5)*15552</f>
        <v>6220.8</v>
      </c>
    </row>
    <row r="9" spans="1:7" ht="17" thickBot="1" x14ac:dyDescent="0.25">
      <c r="A9" t="s">
        <v>13</v>
      </c>
    </row>
    <row r="10" spans="1:7" x14ac:dyDescent="0.2">
      <c r="A10" s="13" t="s">
        <v>0</v>
      </c>
      <c r="B10" s="13" t="s">
        <v>1</v>
      </c>
      <c r="C10" s="13"/>
      <c r="D10" s="13" t="s">
        <v>2</v>
      </c>
    </row>
    <row r="11" spans="1:7" ht="17" thickBot="1" x14ac:dyDescent="0.25">
      <c r="A11" s="14"/>
      <c r="B11" s="14"/>
      <c r="C11" s="14"/>
      <c r="D11" s="14"/>
    </row>
    <row r="12" spans="1:7" x14ac:dyDescent="0.2">
      <c r="A12" s="1">
        <v>0</v>
      </c>
      <c r="B12" s="4" t="s">
        <v>7</v>
      </c>
      <c r="C12" s="5" t="s">
        <v>7</v>
      </c>
      <c r="D12" s="6">
        <f>120000</f>
        <v>120000</v>
      </c>
      <c r="G12">
        <f>(5/15)*95000</f>
        <v>31666.666666666664</v>
      </c>
    </row>
    <row r="13" spans="1:7" x14ac:dyDescent="0.2">
      <c r="A13" s="2">
        <f>A12+1</f>
        <v>1</v>
      </c>
      <c r="B13" s="7" t="s">
        <v>8</v>
      </c>
      <c r="C13" s="8">
        <f>SUM(G12)</f>
        <v>31666.666666666664</v>
      </c>
      <c r="D13" s="9">
        <f>D12-G12</f>
        <v>88333.333333333343</v>
      </c>
      <c r="G13">
        <f>(4/15)*95000</f>
        <v>25333.333333333332</v>
      </c>
    </row>
    <row r="14" spans="1:7" x14ac:dyDescent="0.2">
      <c r="A14" s="2">
        <f t="shared" ref="A14:A17" si="2">A13+1</f>
        <v>2</v>
      </c>
      <c r="B14" s="7" t="s">
        <v>9</v>
      </c>
      <c r="C14" s="8">
        <f>SUM(G12:G13)</f>
        <v>57000</v>
      </c>
      <c r="D14" s="9">
        <f>D12-C14</f>
        <v>63000</v>
      </c>
      <c r="G14">
        <f>(3/15)*95000</f>
        <v>19000</v>
      </c>
    </row>
    <row r="15" spans="1:7" x14ac:dyDescent="0.2">
      <c r="A15" s="2">
        <f t="shared" si="2"/>
        <v>3</v>
      </c>
      <c r="B15" s="7" t="s">
        <v>10</v>
      </c>
      <c r="C15" s="8">
        <f>SUM(G12:G14)</f>
        <v>76000</v>
      </c>
      <c r="D15" s="9">
        <f>120000-C15</f>
        <v>44000</v>
      </c>
      <c r="G15">
        <f>(2/15)*95000</f>
        <v>12666.666666666666</v>
      </c>
    </row>
    <row r="16" spans="1:7" x14ac:dyDescent="0.2">
      <c r="A16" s="2">
        <f t="shared" si="2"/>
        <v>4</v>
      </c>
      <c r="B16" s="7" t="s">
        <v>11</v>
      </c>
      <c r="C16" s="8">
        <f>SUM(G12:G15)</f>
        <v>88666.666666666672</v>
      </c>
      <c r="D16" s="9">
        <f>D12-C16</f>
        <v>31333.333333333328</v>
      </c>
      <c r="G16">
        <f>(1/15)*95000</f>
        <v>6333.333333333333</v>
      </c>
    </row>
    <row r="17" spans="1:9" ht="17" thickBot="1" x14ac:dyDescent="0.25">
      <c r="A17" s="3">
        <f t="shared" si="2"/>
        <v>5</v>
      </c>
      <c r="B17" s="10" t="s">
        <v>12</v>
      </c>
      <c r="C17" s="11">
        <f>SUM(G12:G16)</f>
        <v>95000</v>
      </c>
      <c r="D17" s="12">
        <f>D12-C17</f>
        <v>25000</v>
      </c>
    </row>
    <row r="18" spans="1:9" x14ac:dyDescent="0.2">
      <c r="A18" t="s">
        <v>14</v>
      </c>
    </row>
    <row r="20" spans="1:9" ht="17" thickBot="1" x14ac:dyDescent="0.25"/>
    <row r="21" spans="1:9" ht="17" thickBot="1" x14ac:dyDescent="0.25">
      <c r="A21" s="15" t="s">
        <v>15</v>
      </c>
      <c r="B21" s="15" t="s">
        <v>16</v>
      </c>
      <c r="C21" s="15" t="s">
        <v>17</v>
      </c>
      <c r="D21" s="15" t="s">
        <v>18</v>
      </c>
      <c r="E21" s="15" t="s">
        <v>19</v>
      </c>
      <c r="F21" s="15" t="s">
        <v>20</v>
      </c>
    </row>
    <row r="22" spans="1:9" ht="17" thickBot="1" x14ac:dyDescent="0.25">
      <c r="A22" s="16" t="s">
        <v>21</v>
      </c>
      <c r="B22" s="17"/>
      <c r="C22" s="17"/>
      <c r="D22" s="17"/>
      <c r="E22" s="17"/>
      <c r="F22" s="18"/>
    </row>
    <row r="23" spans="1:9" x14ac:dyDescent="0.2">
      <c r="A23" s="19" t="s">
        <v>22</v>
      </c>
      <c r="B23" s="20">
        <v>0.18</v>
      </c>
      <c r="C23" s="21">
        <v>1180000</v>
      </c>
      <c r="D23" s="21">
        <v>12015200</v>
      </c>
      <c r="E23" s="22">
        <f>D23-D24</f>
        <v>-180000</v>
      </c>
      <c r="F23" s="23">
        <f>E23/D24</f>
        <v>-1.4759905536604567E-2</v>
      </c>
      <c r="I23" s="24">
        <v>12195200</v>
      </c>
    </row>
    <row r="24" spans="1:9" x14ac:dyDescent="0.2">
      <c r="A24" s="25" t="s">
        <v>23</v>
      </c>
      <c r="B24" s="26">
        <v>0</v>
      </c>
      <c r="C24" s="24">
        <v>1000000</v>
      </c>
      <c r="D24" s="24">
        <v>12195200</v>
      </c>
      <c r="E24" s="27">
        <f>D24-D24</f>
        <v>0</v>
      </c>
      <c r="F24" s="26" t="s">
        <v>7</v>
      </c>
      <c r="I24" s="24">
        <v>12195200</v>
      </c>
    </row>
    <row r="25" spans="1:9" ht="17" thickBot="1" x14ac:dyDescent="0.25">
      <c r="A25" s="28" t="s">
        <v>24</v>
      </c>
      <c r="B25" s="29">
        <v>-0.1</v>
      </c>
      <c r="C25" s="30">
        <v>900000</v>
      </c>
      <c r="D25" s="30">
        <v>12295200</v>
      </c>
      <c r="E25" s="31">
        <f>D25-D24</f>
        <v>100000</v>
      </c>
      <c r="F25" s="32">
        <f>E25/D24</f>
        <v>8.1999475203358707E-3</v>
      </c>
      <c r="I25" s="24">
        <v>12195200</v>
      </c>
    </row>
    <row r="26" spans="1:9" ht="17" thickBot="1" x14ac:dyDescent="0.25">
      <c r="A26" s="33" t="s">
        <v>25</v>
      </c>
      <c r="B26" s="34"/>
      <c r="C26" s="34"/>
      <c r="D26" s="34"/>
      <c r="E26" s="34"/>
      <c r="F26" s="35"/>
    </row>
    <row r="27" spans="1:9" x14ac:dyDescent="0.2">
      <c r="A27" s="25" t="s">
        <v>22</v>
      </c>
      <c r="B27" s="36">
        <v>0.12</v>
      </c>
      <c r="C27" s="21">
        <v>5600000</v>
      </c>
      <c r="D27" s="21">
        <v>15359000</v>
      </c>
      <c r="E27" s="22">
        <f>D27-D28</f>
        <v>3163800</v>
      </c>
      <c r="F27" s="23">
        <f>E27/D28</f>
        <v>0.25942993964838623</v>
      </c>
    </row>
    <row r="28" spans="1:9" x14ac:dyDescent="0.2">
      <c r="A28" s="25" t="s">
        <v>23</v>
      </c>
      <c r="B28" s="26">
        <v>0</v>
      </c>
      <c r="C28" s="24">
        <v>5000000</v>
      </c>
      <c r="D28" s="24">
        <v>12195200</v>
      </c>
      <c r="E28" s="27">
        <f>D28-D28</f>
        <v>0</v>
      </c>
      <c r="F28" s="25" t="s">
        <v>7</v>
      </c>
    </row>
    <row r="29" spans="1:9" ht="17" thickBot="1" x14ac:dyDescent="0.25">
      <c r="A29" s="28" t="s">
        <v>24</v>
      </c>
      <c r="B29" s="37">
        <v>-0.08</v>
      </c>
      <c r="C29" s="30">
        <v>4600000</v>
      </c>
      <c r="D29" s="30">
        <v>10086000</v>
      </c>
      <c r="E29" s="31">
        <f>D29-D28</f>
        <v>-2109200</v>
      </c>
      <c r="F29" s="32">
        <f>E29/D28</f>
        <v>-0.17295329309892415</v>
      </c>
    </row>
    <row r="31" spans="1:9" ht="17" thickBot="1" x14ac:dyDescent="0.25"/>
    <row r="32" spans="1:9" ht="17" thickBot="1" x14ac:dyDescent="0.25">
      <c r="A32" s="15" t="s">
        <v>15</v>
      </c>
      <c r="B32" s="15" t="s">
        <v>16</v>
      </c>
      <c r="C32" s="15" t="s">
        <v>26</v>
      </c>
      <c r="D32" s="15" t="s">
        <v>27</v>
      </c>
      <c r="E32" s="15" t="s">
        <v>28</v>
      </c>
      <c r="F32" s="38"/>
    </row>
    <row r="33" spans="1:6" ht="17" thickBot="1" x14ac:dyDescent="0.25">
      <c r="A33" s="16" t="s">
        <v>21</v>
      </c>
      <c r="B33" s="17"/>
      <c r="C33" s="17"/>
      <c r="D33" s="17"/>
      <c r="E33" s="18"/>
      <c r="F33" s="39"/>
    </row>
    <row r="34" spans="1:6" x14ac:dyDescent="0.2">
      <c r="A34" s="19" t="s">
        <v>22</v>
      </c>
      <c r="B34" s="20">
        <v>0.18</v>
      </c>
      <c r="C34" s="40">
        <f>F23</f>
        <v>-1.4759905536604567E-2</v>
      </c>
      <c r="D34" s="41">
        <f>ABS(C34/B34)</f>
        <v>8.1999475203358707E-2</v>
      </c>
      <c r="E34" s="42" t="s">
        <v>29</v>
      </c>
      <c r="F34" s="43"/>
    </row>
    <row r="35" spans="1:6" ht="17" thickBot="1" x14ac:dyDescent="0.25">
      <c r="A35" s="28" t="s">
        <v>24</v>
      </c>
      <c r="B35" s="29">
        <v>-0.1</v>
      </c>
      <c r="C35" s="44">
        <f>F25</f>
        <v>8.1999475203358707E-3</v>
      </c>
      <c r="D35" s="45">
        <f>ABS(C35/B35)</f>
        <v>8.1999475203358707E-2</v>
      </c>
      <c r="E35" s="46"/>
      <c r="F35" s="47"/>
    </row>
    <row r="36" spans="1:6" ht="17" thickBot="1" x14ac:dyDescent="0.25">
      <c r="A36" s="33" t="s">
        <v>25</v>
      </c>
      <c r="B36" s="34"/>
      <c r="C36" s="34"/>
      <c r="D36" s="34"/>
      <c r="E36" s="35"/>
      <c r="F36" s="43"/>
    </row>
    <row r="37" spans="1:6" x14ac:dyDescent="0.2">
      <c r="A37" s="25" t="s">
        <v>22</v>
      </c>
      <c r="B37" s="36">
        <v>0.12</v>
      </c>
      <c r="C37" s="40">
        <f>F27</f>
        <v>0.25942993964838623</v>
      </c>
      <c r="D37" s="48">
        <f>C37/B37</f>
        <v>2.161916163736552</v>
      </c>
      <c r="E37" s="42" t="s">
        <v>30</v>
      </c>
      <c r="F37" s="39"/>
    </row>
    <row r="38" spans="1:6" ht="17" thickBot="1" x14ac:dyDescent="0.25">
      <c r="A38" s="28" t="s">
        <v>24</v>
      </c>
      <c r="B38" s="37">
        <v>-0.08</v>
      </c>
      <c r="C38" s="44">
        <f>F29</f>
        <v>-0.17295329309892415</v>
      </c>
      <c r="D38" s="45">
        <f>C38/B38</f>
        <v>2.161916163736552</v>
      </c>
      <c r="E38" s="46"/>
      <c r="F38" s="43"/>
    </row>
    <row r="39" spans="1:6" x14ac:dyDescent="0.2">
      <c r="F39" s="49"/>
    </row>
    <row r="40" spans="1:6" x14ac:dyDescent="0.2">
      <c r="F40" s="43"/>
    </row>
  </sheetData>
  <mergeCells count="14">
    <mergeCell ref="E37:E38"/>
    <mergeCell ref="A22:F22"/>
    <mergeCell ref="A26:F26"/>
    <mergeCell ref="A33:E33"/>
    <mergeCell ref="E34:E35"/>
    <mergeCell ref="A36:E36"/>
    <mergeCell ref="A1:A2"/>
    <mergeCell ref="B1:B2"/>
    <mergeCell ref="C1:C2"/>
    <mergeCell ref="D1:D2"/>
    <mergeCell ref="A10:A11"/>
    <mergeCell ref="B10:B11"/>
    <mergeCell ref="C10:C11"/>
    <mergeCell ref="D10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2022-03-05T03:52:42Z</dcterms:created>
  <dcterms:modified xsi:type="dcterms:W3CDTF">2022-03-05T16:22:09Z</dcterms:modified>
</cp:coreProperties>
</file>