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13_ncr:1_{C09830C2-9591-D34C-B715-AD051563AF2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Household Budget" sheetId="11" r:id="rId1"/>
    <sheet name="Project Income" sheetId="12" r:id="rId2"/>
  </sheets>
  <calcPr calcId="191029"/>
  <customWorkbookViews>
    <customWorkbookView name="John J. Vivas - Personal View" guid="{2C694357-63F2-449F-81C1-A96369070C9B}" mergeInterval="0" personalView="1" maximized="1" windowWidth="1676" windowHeight="76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1" l="1"/>
  <c r="F7" i="11"/>
  <c r="D13" i="12"/>
  <c r="D16" i="12" s="1"/>
  <c r="D18" i="12" s="1"/>
  <c r="E13" i="12"/>
  <c r="F13" i="12"/>
  <c r="G13" i="12"/>
  <c r="C13" i="12"/>
  <c r="F6" i="11"/>
  <c r="E16" i="12"/>
  <c r="E18" i="12" s="1"/>
  <c r="F16" i="12"/>
  <c r="F18" i="12" s="1"/>
  <c r="G16" i="12"/>
  <c r="G18" i="12" s="1"/>
  <c r="C16" i="12"/>
  <c r="C18" i="12" s="1"/>
  <c r="G15" i="12"/>
  <c r="E15" i="12"/>
  <c r="F15" i="12" s="1"/>
  <c r="D15" i="12"/>
  <c r="G14" i="12"/>
  <c r="E14" i="12"/>
  <c r="F14" i="12" s="1"/>
  <c r="D14" i="12"/>
  <c r="G12" i="12"/>
  <c r="E12" i="12"/>
  <c r="F12" i="12" s="1"/>
  <c r="D12" i="12"/>
  <c r="C7" i="12"/>
  <c r="C9" i="12" s="1"/>
  <c r="E5" i="12"/>
  <c r="D5" i="12"/>
  <c r="C22" i="11"/>
  <c r="C16" i="11"/>
  <c r="E20" i="12" l="1"/>
  <c r="E22" i="12" s="1"/>
  <c r="F20" i="12"/>
  <c r="F22" i="12" s="1"/>
  <c r="D20" i="12"/>
  <c r="D22" i="12" s="1"/>
  <c r="G20" i="12"/>
  <c r="G22" i="12" s="1"/>
  <c r="F25" i="12" s="1"/>
  <c r="C22" i="12"/>
  <c r="C20" i="12"/>
  <c r="D9" i="12"/>
  <c r="E7" i="12"/>
  <c r="E9" i="12" s="1"/>
  <c r="D7" i="12"/>
  <c r="F5" i="12"/>
  <c r="G5" i="12"/>
  <c r="F7" i="12" l="1"/>
  <c r="G7" i="12" s="1"/>
  <c r="F9" i="12" l="1"/>
  <c r="G9" i="12" s="1"/>
</calcChain>
</file>

<file path=xl/sharedStrings.xml><?xml version="1.0" encoding="utf-8"?>
<sst xmlns="http://schemas.openxmlformats.org/spreadsheetml/2006/main" count="42" uniqueCount="40">
  <si>
    <t>Stevens Honor Code Pledge</t>
  </si>
  <si>
    <t>Expenses</t>
  </si>
  <si>
    <t>Total Income</t>
  </si>
  <si>
    <t>Total Expenses</t>
  </si>
  <si>
    <t>Difference</t>
  </si>
  <si>
    <t>Income</t>
  </si>
  <si>
    <t>Paycheck #1</t>
  </si>
  <si>
    <t>Quarter 1</t>
  </si>
  <si>
    <t>Quarter 2</t>
  </si>
  <si>
    <t>Quarter 3</t>
  </si>
  <si>
    <t>Quarter 4</t>
  </si>
  <si>
    <t>Total</t>
  </si>
  <si>
    <t>COGS (Cost of Goods Sold)</t>
  </si>
  <si>
    <t>Gross Margin</t>
  </si>
  <si>
    <t>Operating Expenses</t>
  </si>
  <si>
    <t>Salaries</t>
  </si>
  <si>
    <t>Rent</t>
  </si>
  <si>
    <t>Total Operating Expenses</t>
  </si>
  <si>
    <t>Operating Income</t>
  </si>
  <si>
    <t>Tax</t>
  </si>
  <si>
    <t>Net Income</t>
  </si>
  <si>
    <t>Name:</t>
  </si>
  <si>
    <t>Health Insurance</t>
  </si>
  <si>
    <t>Phone/Cable</t>
  </si>
  <si>
    <t>Electricity Bill</t>
  </si>
  <si>
    <t>Hoboken Rent</t>
  </si>
  <si>
    <t>Uber Eats &amp; Grubhub</t>
  </si>
  <si>
    <t>Projected Income - Year 2020</t>
  </si>
  <si>
    <t>Personal Budget for 2022</t>
  </si>
  <si>
    <t>Tinder Platinum</t>
  </si>
  <si>
    <t>Netflix &amp; HBO</t>
  </si>
  <si>
    <t>Youtube Channel Income</t>
  </si>
  <si>
    <t>Lyft</t>
  </si>
  <si>
    <t>Ebay Sales</t>
  </si>
  <si>
    <t>Zoom Software</t>
  </si>
  <si>
    <t>TikTok Marketing</t>
  </si>
  <si>
    <t>For the full year 2020, calculate the percent of sales represented by Net Income</t>
  </si>
  <si>
    <t>Alex Gaskins</t>
  </si>
  <si>
    <t xml:space="preserve">"I pledge my honor I have abided by the Stevens Honor system" </t>
  </si>
  <si>
    <t>Online 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</si>
</sst>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&quot;kr.&quot;_-;\-* #,##0.00\ &quot;kr.&quot;_-;_-* &quot;-&quot;??\ &quot;kr.&quot;_-;_-@_-"/>
    <numFmt numFmtId="165" formatCode="_([$$-409]* #,##0.00_);_([$$-409]* \(#,##0.00\);_([$$-409]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3263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4">
    <xf numFmtId="0" fontId="0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6">
    <xf numFmtId="0" fontId="0" fillId="0" borderId="0" xfId="0"/>
    <xf numFmtId="0" fontId="7" fillId="0" borderId="0" xfId="40"/>
    <xf numFmtId="0" fontId="8" fillId="0" borderId="1" xfId="40" applyFont="1" applyBorder="1"/>
    <xf numFmtId="0" fontId="7" fillId="0" borderId="1" xfId="40" applyBorder="1"/>
    <xf numFmtId="0" fontId="7" fillId="3" borderId="1" xfId="40" applyFill="1" applyBorder="1"/>
    <xf numFmtId="0" fontId="7" fillId="0" borderId="0" xfId="40" applyAlignment="1">
      <alignment horizontal="center"/>
    </xf>
    <xf numFmtId="0" fontId="9" fillId="4" borderId="0" xfId="40" applyFont="1" applyFill="1"/>
    <xf numFmtId="0" fontId="10" fillId="4" borderId="0" xfId="40" applyFont="1" applyFill="1"/>
    <xf numFmtId="0" fontId="2" fillId="0" borderId="0" xfId="40" applyFont="1"/>
    <xf numFmtId="0" fontId="8" fillId="0" borderId="1" xfId="40" applyFont="1" applyBorder="1" applyAlignment="1">
      <alignment horizontal="center"/>
    </xf>
    <xf numFmtId="0" fontId="8" fillId="2" borderId="1" xfId="40" applyFont="1" applyFill="1" applyBorder="1" applyAlignment="1">
      <alignment horizontal="center"/>
    </xf>
    <xf numFmtId="0" fontId="1" fillId="0" borderId="0" xfId="40" applyFont="1"/>
    <xf numFmtId="0" fontId="7" fillId="0" borderId="0" xfId="40" applyNumberFormat="1"/>
    <xf numFmtId="0" fontId="10" fillId="4" borderId="0" xfId="40" applyNumberFormat="1" applyFont="1" applyFill="1"/>
    <xf numFmtId="0" fontId="1" fillId="0" borderId="1" xfId="40" applyFont="1" applyBorder="1"/>
    <xf numFmtId="0" fontId="7" fillId="3" borderId="1" xfId="40" applyNumberFormat="1" applyFill="1" applyBorder="1"/>
    <xf numFmtId="44" fontId="7" fillId="0" borderId="0" xfId="40" applyNumberFormat="1"/>
    <xf numFmtId="44" fontId="7" fillId="5" borderId="1" xfId="40" applyNumberFormat="1" applyFill="1" applyBorder="1"/>
    <xf numFmtId="44" fontId="7" fillId="5" borderId="2" xfId="40" applyNumberFormat="1" applyFill="1" applyBorder="1"/>
    <xf numFmtId="44" fontId="7" fillId="0" borderId="1" xfId="40" applyNumberFormat="1" applyBorder="1"/>
    <xf numFmtId="42" fontId="7" fillId="2" borderId="1" xfId="40" applyNumberFormat="1" applyFill="1" applyBorder="1"/>
    <xf numFmtId="44" fontId="7" fillId="2" borderId="1" xfId="40" applyNumberFormat="1" applyFill="1" applyBorder="1"/>
    <xf numFmtId="165" fontId="1" fillId="0" borderId="1" xfId="42" applyNumberFormat="1" applyFont="1" applyBorder="1"/>
    <xf numFmtId="165" fontId="7" fillId="0" borderId="1" xfId="40" applyNumberFormat="1" applyBorder="1"/>
    <xf numFmtId="165" fontId="7" fillId="2" borderId="1" xfId="40" applyNumberFormat="1" applyFill="1" applyBorder="1"/>
    <xf numFmtId="0" fontId="8" fillId="0" borderId="3" xfId="40" applyFont="1" applyBorder="1"/>
    <xf numFmtId="0" fontId="1" fillId="0" borderId="1" xfId="40" applyFont="1" applyBorder="1" applyAlignment="1">
      <alignment horizontal="center" vertical="center"/>
    </xf>
    <xf numFmtId="0" fontId="7" fillId="0" borderId="1" xfId="40" applyBorder="1" applyAlignment="1">
      <alignment horizontal="center" vertical="center"/>
    </xf>
    <xf numFmtId="0" fontId="8" fillId="0" borderId="1" xfId="40" applyFont="1" applyBorder="1" applyAlignment="1">
      <alignment horizontal="left"/>
    </xf>
    <xf numFmtId="0" fontId="1" fillId="0" borderId="3" xfId="40" applyFont="1" applyBorder="1" applyAlignment="1">
      <alignment horizontal="center" vertical="center"/>
    </xf>
    <xf numFmtId="0" fontId="1" fillId="0" borderId="4" xfId="40" applyFont="1" applyBorder="1" applyAlignment="1">
      <alignment horizontal="center" vertical="center"/>
    </xf>
    <xf numFmtId="0" fontId="1" fillId="0" borderId="5" xfId="40" applyFont="1" applyBorder="1" applyAlignment="1">
      <alignment horizontal="center" vertical="center"/>
    </xf>
    <xf numFmtId="0" fontId="10" fillId="4" borderId="0" xfId="40" applyFont="1" applyFill="1" applyAlignment="1">
      <alignment horizontal="center"/>
    </xf>
    <xf numFmtId="0" fontId="9" fillId="4" borderId="0" xfId="40" applyFont="1" applyFill="1" applyAlignment="1">
      <alignment horizontal="center"/>
    </xf>
    <xf numFmtId="44" fontId="7" fillId="6" borderId="6" xfId="40" applyNumberFormat="1" applyFill="1" applyBorder="1"/>
    <xf numFmtId="10" fontId="3" fillId="2" borderId="6" xfId="43" applyNumberFormat="1" applyFont="1" applyFill="1" applyBorder="1" applyAlignment="1">
      <alignment horizontal="center" vertical="center"/>
    </xf>
  </cellXfs>
  <cellStyles count="44">
    <cellStyle name="Comma 2" xfId="37" xr:uid="{61B4BB66-26E9-DD44-A168-E97ACAD168DE}"/>
    <cellStyle name="Currency" xfId="42" builtinId="4"/>
    <cellStyle name="Currency 2" xfId="1" xr:uid="{00000000-0005-0000-0000-000002000000}"/>
    <cellStyle name="Currency 3" xfId="2" xr:uid="{00000000-0005-0000-0000-000003000000}"/>
    <cellStyle name="Currency 4" xfId="3" xr:uid="{00000000-0005-0000-0000-000004000000}"/>
    <cellStyle name="Currency 5" xfId="39" xr:uid="{8F632C57-0F5F-9543-AEAD-67BCEC2FED48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Normal 2" xfId="4" xr:uid="{00000000-0005-0000-0000-000022000000}"/>
    <cellStyle name="Normal 3" xfId="5" xr:uid="{00000000-0005-0000-0000-000023000000}"/>
    <cellStyle name="Normal 4" xfId="36" xr:uid="{0A567A6D-F62E-4648-8D73-856E8C9EF8EE}"/>
    <cellStyle name="Normal 5" xfId="40" xr:uid="{A6095CB7-CB9C-E74B-997E-A1DEA3D8BC6E}"/>
    <cellStyle name="Percent" xfId="43" builtinId="5"/>
    <cellStyle name="Percent 2" xfId="6" xr:uid="{00000000-0005-0000-0000-000024000000}"/>
    <cellStyle name="Percent 3" xfId="7" xr:uid="{00000000-0005-0000-0000-000025000000}"/>
    <cellStyle name="Percent 4" xfId="38" xr:uid="{FBBB4A4C-722C-A54F-B0CA-7C2062848824}"/>
    <cellStyle name="Percent 5" xfId="41" xr:uid="{5D7DE766-5974-AD4E-89DD-AE63C2987C8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326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9208-7563-2746-B533-E918E29A012D}">
  <dimension ref="A1:G22"/>
  <sheetViews>
    <sheetView tabSelected="1" workbookViewId="0">
      <selection activeCell="G13" sqref="G13"/>
    </sheetView>
  </sheetViews>
  <sheetFormatPr baseColWidth="10" defaultColWidth="8.83203125" defaultRowHeight="15" x14ac:dyDescent="0.2"/>
  <cols>
    <col min="1" max="1" width="8.83203125" style="1"/>
    <col min="2" max="2" width="22.33203125" style="1" bestFit="1" customWidth="1"/>
    <col min="3" max="3" width="15.6640625" style="1" customWidth="1"/>
    <col min="4" max="4" width="8.83203125" style="1"/>
    <col min="5" max="5" width="14.33203125" style="1" bestFit="1" customWidth="1"/>
    <col min="6" max="6" width="15.6640625" style="1" customWidth="1"/>
    <col min="7" max="7" width="12.1640625" style="1" customWidth="1"/>
    <col min="8" max="8" width="13.33203125" style="1" bestFit="1" customWidth="1"/>
    <col min="9" max="9" width="15.5" style="1" bestFit="1" customWidth="1"/>
    <col min="10" max="16384" width="8.83203125" style="1"/>
  </cols>
  <sheetData>
    <row r="1" spans="1:7" x14ac:dyDescent="0.2">
      <c r="A1" s="2" t="s">
        <v>21</v>
      </c>
      <c r="B1" s="26" t="s">
        <v>37</v>
      </c>
      <c r="C1" s="27"/>
      <c r="D1" s="27"/>
      <c r="E1" s="27"/>
      <c r="F1" s="27"/>
      <c r="G1" s="27"/>
    </row>
    <row r="2" spans="1:7" x14ac:dyDescent="0.2">
      <c r="A2" s="28" t="s">
        <v>0</v>
      </c>
      <c r="B2" s="28"/>
      <c r="C2" s="29" t="s">
        <v>38</v>
      </c>
      <c r="D2" s="30"/>
      <c r="E2" s="30"/>
      <c r="F2" s="30"/>
      <c r="G2" s="31"/>
    </row>
    <row r="4" spans="1:7" x14ac:dyDescent="0.2">
      <c r="B4" s="33" t="s">
        <v>28</v>
      </c>
      <c r="C4" s="33"/>
      <c r="D4" s="33"/>
      <c r="E4" s="33"/>
      <c r="F4" s="33"/>
    </row>
    <row r="6" spans="1:7" x14ac:dyDescent="0.2">
      <c r="B6" s="6" t="s">
        <v>1</v>
      </c>
      <c r="C6" s="7"/>
      <c r="E6" s="2" t="s">
        <v>2</v>
      </c>
      <c r="F6" s="18">
        <f>C22</f>
        <v>3585</v>
      </c>
    </row>
    <row r="7" spans="1:7" ht="16" thickBot="1" x14ac:dyDescent="0.25">
      <c r="B7" s="8" t="s">
        <v>25</v>
      </c>
      <c r="C7" s="16">
        <v>1600</v>
      </c>
      <c r="E7" s="25" t="s">
        <v>3</v>
      </c>
      <c r="F7" s="18">
        <f>C16</f>
        <v>3058</v>
      </c>
    </row>
    <row r="8" spans="1:7" ht="17" thickTop="1" thickBot="1" x14ac:dyDescent="0.25">
      <c r="B8" s="8" t="s">
        <v>26</v>
      </c>
      <c r="C8" s="16">
        <v>150</v>
      </c>
      <c r="E8" s="25" t="s">
        <v>4</v>
      </c>
      <c r="F8" s="34">
        <f>F6-F7</f>
        <v>527</v>
      </c>
    </row>
    <row r="9" spans="1:7" ht="16" thickTop="1" x14ac:dyDescent="0.2">
      <c r="B9" s="11" t="s">
        <v>29</v>
      </c>
      <c r="C9" s="16">
        <v>125</v>
      </c>
    </row>
    <row r="10" spans="1:7" x14ac:dyDescent="0.2">
      <c r="B10" s="1" t="s">
        <v>22</v>
      </c>
      <c r="C10" s="16">
        <v>500</v>
      </c>
    </row>
    <row r="11" spans="1:7" x14ac:dyDescent="0.2">
      <c r="B11" s="1" t="s">
        <v>24</v>
      </c>
      <c r="C11" s="16">
        <v>33</v>
      </c>
    </row>
    <row r="12" spans="1:7" x14ac:dyDescent="0.2">
      <c r="B12" s="11" t="s">
        <v>30</v>
      </c>
      <c r="C12" s="16">
        <v>45</v>
      </c>
    </row>
    <row r="13" spans="1:7" x14ac:dyDescent="0.2">
      <c r="B13" s="11" t="s">
        <v>39</v>
      </c>
      <c r="C13" s="16">
        <v>385</v>
      </c>
    </row>
    <row r="14" spans="1:7" x14ac:dyDescent="0.2">
      <c r="B14" s="1" t="s">
        <v>23</v>
      </c>
      <c r="C14" s="16">
        <v>125</v>
      </c>
    </row>
    <row r="15" spans="1:7" x14ac:dyDescent="0.2">
      <c r="B15" s="11" t="s">
        <v>32</v>
      </c>
      <c r="C15" s="16">
        <v>95</v>
      </c>
    </row>
    <row r="16" spans="1:7" x14ac:dyDescent="0.2">
      <c r="B16" s="2" t="s">
        <v>3</v>
      </c>
      <c r="C16" s="17">
        <f>SUM(C7:C15)</f>
        <v>3058</v>
      </c>
    </row>
    <row r="17" spans="2:3" x14ac:dyDescent="0.2">
      <c r="C17" s="12"/>
    </row>
    <row r="18" spans="2:3" x14ac:dyDescent="0.2">
      <c r="C18" s="12"/>
    </row>
    <row r="19" spans="2:3" x14ac:dyDescent="0.2">
      <c r="B19" s="6" t="s">
        <v>5</v>
      </c>
      <c r="C19" s="13"/>
    </row>
    <row r="20" spans="2:3" x14ac:dyDescent="0.2">
      <c r="B20" s="1" t="s">
        <v>6</v>
      </c>
      <c r="C20" s="16">
        <v>3560</v>
      </c>
    </row>
    <row r="21" spans="2:3" x14ac:dyDescent="0.2">
      <c r="B21" s="11" t="s">
        <v>31</v>
      </c>
      <c r="C21" s="16">
        <v>25</v>
      </c>
    </row>
    <row r="22" spans="2:3" x14ac:dyDescent="0.2">
      <c r="B22" s="2" t="s">
        <v>2</v>
      </c>
      <c r="C22" s="17">
        <f>SUM(C20:C21)</f>
        <v>3585</v>
      </c>
    </row>
  </sheetData>
  <mergeCells count="4">
    <mergeCell ref="B1:G1"/>
    <mergeCell ref="A2:B2"/>
    <mergeCell ref="C2:G2"/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60C4-8664-3948-BCC3-D1621FF2F907}">
  <dimension ref="A2:G26"/>
  <sheetViews>
    <sheetView zoomScaleNormal="100" workbookViewId="0">
      <selection activeCell="G25" sqref="G25"/>
    </sheetView>
  </sheetViews>
  <sheetFormatPr baseColWidth="10" defaultColWidth="8.83203125" defaultRowHeight="15" x14ac:dyDescent="0.2"/>
  <cols>
    <col min="1" max="1" width="2.83203125" style="1" customWidth="1"/>
    <col min="2" max="2" width="24.33203125" style="1" customWidth="1"/>
    <col min="3" max="3" width="15.6640625" style="1" customWidth="1"/>
    <col min="4" max="4" width="15.1640625" style="1" customWidth="1"/>
    <col min="5" max="7" width="15.6640625" style="1" customWidth="1"/>
    <col min="8" max="8" width="8.83203125" style="1"/>
    <col min="9" max="9" width="33.83203125" style="1" bestFit="1" customWidth="1"/>
    <col min="10" max="10" width="13.33203125" style="1" bestFit="1" customWidth="1"/>
    <col min="11" max="11" width="15.5" style="1" bestFit="1" customWidth="1"/>
    <col min="12" max="16384" width="8.83203125" style="1"/>
  </cols>
  <sheetData>
    <row r="2" spans="1:7" x14ac:dyDescent="0.2">
      <c r="A2" s="5"/>
      <c r="B2" s="32" t="s">
        <v>27</v>
      </c>
      <c r="C2" s="32"/>
      <c r="D2" s="32"/>
      <c r="E2" s="32"/>
      <c r="F2" s="32"/>
      <c r="G2" s="32"/>
    </row>
    <row r="4" spans="1:7" x14ac:dyDescent="0.2">
      <c r="B4" s="3"/>
      <c r="C4" s="9" t="s">
        <v>7</v>
      </c>
      <c r="D4" s="9" t="s">
        <v>8</v>
      </c>
      <c r="E4" s="9" t="s">
        <v>9</v>
      </c>
      <c r="F4" s="9" t="s">
        <v>10</v>
      </c>
      <c r="G4" s="10" t="s">
        <v>11</v>
      </c>
    </row>
    <row r="5" spans="1:7" x14ac:dyDescent="0.2">
      <c r="B5" s="14" t="s">
        <v>33</v>
      </c>
      <c r="C5" s="19">
        <v>55200000</v>
      </c>
      <c r="D5" s="19">
        <f>C5*(1.0155)</f>
        <v>56055600.000000007</v>
      </c>
      <c r="E5" s="19">
        <f>D5*(1.0155)</f>
        <v>56924461.800000012</v>
      </c>
      <c r="F5" s="19">
        <f>E5*(1.0155)</f>
        <v>57806790.957900017</v>
      </c>
      <c r="G5" s="20">
        <f>SUM(C5:F5)</f>
        <v>225986852.75790003</v>
      </c>
    </row>
    <row r="6" spans="1:7" x14ac:dyDescent="0.2">
      <c r="B6" s="4"/>
      <c r="C6" s="15"/>
      <c r="D6" s="15"/>
      <c r="E6" s="15"/>
      <c r="F6" s="15"/>
      <c r="G6" s="15"/>
    </row>
    <row r="7" spans="1:7" x14ac:dyDescent="0.2">
      <c r="B7" s="3" t="s">
        <v>12</v>
      </c>
      <c r="C7" s="19">
        <f>C5*0.36</f>
        <v>19872000</v>
      </c>
      <c r="D7" s="19">
        <f t="shared" ref="D7:F7" si="0">D5*0.36</f>
        <v>20180016.000000004</v>
      </c>
      <c r="E7" s="19">
        <f t="shared" si="0"/>
        <v>20492806.248000003</v>
      </c>
      <c r="F7" s="19">
        <f t="shared" si="0"/>
        <v>20810444.744844005</v>
      </c>
      <c r="G7" s="21">
        <f>SUM(C7:F7)</f>
        <v>81355266.992844015</v>
      </c>
    </row>
    <row r="8" spans="1:7" x14ac:dyDescent="0.2">
      <c r="B8" s="4"/>
      <c r="C8" s="15"/>
      <c r="D8" s="15"/>
      <c r="E8" s="15"/>
      <c r="F8" s="15"/>
      <c r="G8" s="15"/>
    </row>
    <row r="9" spans="1:7" x14ac:dyDescent="0.2">
      <c r="B9" s="3" t="s">
        <v>13</v>
      </c>
      <c r="C9" s="19">
        <f>C5-C7</f>
        <v>35328000</v>
      </c>
      <c r="D9" s="19">
        <f t="shared" ref="D9:F9" si="1">D5-D7</f>
        <v>35875584</v>
      </c>
      <c r="E9" s="19">
        <f t="shared" si="1"/>
        <v>36431655.552000009</v>
      </c>
      <c r="F9" s="19">
        <f t="shared" si="1"/>
        <v>36996346.213056013</v>
      </c>
      <c r="G9" s="21">
        <f>SUM(C9:F9)</f>
        <v>144631585.76505601</v>
      </c>
    </row>
    <row r="10" spans="1:7" x14ac:dyDescent="0.2">
      <c r="B10" s="4"/>
      <c r="C10" s="15"/>
      <c r="D10" s="15"/>
      <c r="E10" s="15"/>
      <c r="F10" s="15"/>
      <c r="G10" s="15"/>
    </row>
    <row r="11" spans="1:7" x14ac:dyDescent="0.2">
      <c r="B11" s="2" t="s">
        <v>14</v>
      </c>
      <c r="C11" s="15"/>
      <c r="D11" s="15"/>
      <c r="E11" s="15"/>
      <c r="F11" s="15"/>
      <c r="G11" s="15"/>
    </row>
    <row r="12" spans="1:7" x14ac:dyDescent="0.2">
      <c r="B12" s="3" t="s">
        <v>15</v>
      </c>
      <c r="C12" s="22">
        <v>12500000</v>
      </c>
      <c r="D12" s="23">
        <f>C12*1.07</f>
        <v>13375000</v>
      </c>
      <c r="E12" s="23">
        <f t="shared" ref="E12:F12" si="2">D12*1.07</f>
        <v>14311250</v>
      </c>
      <c r="F12" s="23">
        <f t="shared" si="2"/>
        <v>15313037.5</v>
      </c>
      <c r="G12" s="24">
        <f>SUM(C12:F12)</f>
        <v>55499287.5</v>
      </c>
    </row>
    <row r="13" spans="1:7" x14ac:dyDescent="0.2">
      <c r="B13" s="14" t="s">
        <v>35</v>
      </c>
      <c r="C13" s="23">
        <f>(C5*0.18)</f>
        <v>9936000</v>
      </c>
      <c r="D13" s="23">
        <f t="shared" ref="D13:G13" si="3">(D5*0.18)</f>
        <v>10090008.000000002</v>
      </c>
      <c r="E13" s="23">
        <f t="shared" si="3"/>
        <v>10246403.124000002</v>
      </c>
      <c r="F13" s="23">
        <f t="shared" si="3"/>
        <v>10405222.372422002</v>
      </c>
      <c r="G13" s="24">
        <f t="shared" si="3"/>
        <v>40677633.496422</v>
      </c>
    </row>
    <row r="14" spans="1:7" x14ac:dyDescent="0.2">
      <c r="B14" s="3" t="s">
        <v>16</v>
      </c>
      <c r="C14" s="19">
        <v>600000</v>
      </c>
      <c r="D14" s="19">
        <f>20000+C14</f>
        <v>620000</v>
      </c>
      <c r="E14" s="19">
        <f t="shared" ref="E14:F14" si="4">20000+D14</f>
        <v>640000</v>
      </c>
      <c r="F14" s="19">
        <f t="shared" si="4"/>
        <v>660000</v>
      </c>
      <c r="G14" s="21">
        <f>SUM(C14:F14)</f>
        <v>2520000</v>
      </c>
    </row>
    <row r="15" spans="1:7" x14ac:dyDescent="0.2">
      <c r="B15" s="14" t="s">
        <v>34</v>
      </c>
      <c r="C15" s="19">
        <v>240000</v>
      </c>
      <c r="D15" s="19">
        <f>C15-(C15*0.15)</f>
        <v>204000</v>
      </c>
      <c r="E15" s="19">
        <f t="shared" ref="E15:F15" si="5">D15-(D15*0.15)</f>
        <v>173400</v>
      </c>
      <c r="F15" s="19">
        <f t="shared" si="5"/>
        <v>147390</v>
      </c>
      <c r="G15" s="21">
        <f>SUM(C15:F15)</f>
        <v>764790</v>
      </c>
    </row>
    <row r="16" spans="1:7" x14ac:dyDescent="0.2">
      <c r="B16" s="3" t="s">
        <v>17</v>
      </c>
      <c r="C16" s="23">
        <f>SUM(C12:C15)</f>
        <v>23276000</v>
      </c>
      <c r="D16" s="23">
        <f t="shared" ref="D16:G16" si="6">SUM(D12:D15)</f>
        <v>24289008</v>
      </c>
      <c r="E16" s="23">
        <f t="shared" si="6"/>
        <v>25371053.124000002</v>
      </c>
      <c r="F16" s="23">
        <f t="shared" si="6"/>
        <v>26525649.872422002</v>
      </c>
      <c r="G16" s="24">
        <f t="shared" si="6"/>
        <v>99461710.996421993</v>
      </c>
    </row>
    <row r="17" spans="2:7" x14ac:dyDescent="0.2">
      <c r="B17" s="4"/>
      <c r="C17" s="15"/>
      <c r="D17" s="15"/>
      <c r="E17" s="15"/>
      <c r="F17" s="15"/>
      <c r="G17" s="15"/>
    </row>
    <row r="18" spans="2:7" x14ac:dyDescent="0.2">
      <c r="B18" s="3" t="s">
        <v>18</v>
      </c>
      <c r="C18" s="19">
        <f>C9-C16</f>
        <v>12052000</v>
      </c>
      <c r="D18" s="19">
        <f>D9-D16</f>
        <v>11586576</v>
      </c>
      <c r="E18" s="19">
        <f>E9-E16</f>
        <v>11060602.428000007</v>
      </c>
      <c r="F18" s="19">
        <f>F9-F16</f>
        <v>10470696.340634011</v>
      </c>
      <c r="G18" s="21">
        <f>G9-G16</f>
        <v>45169874.768634021</v>
      </c>
    </row>
    <row r="19" spans="2:7" x14ac:dyDescent="0.2">
      <c r="B19" s="4"/>
      <c r="C19" s="15"/>
      <c r="D19" s="15"/>
      <c r="E19" s="15"/>
      <c r="F19" s="15"/>
      <c r="G19" s="15"/>
    </row>
    <row r="20" spans="2:7" x14ac:dyDescent="0.2">
      <c r="B20" s="3" t="s">
        <v>19</v>
      </c>
      <c r="C20" s="19">
        <f>C18*0.24</f>
        <v>2892480</v>
      </c>
      <c r="D20" s="19">
        <f t="shared" ref="D20:G20" si="7">D18*0.24</f>
        <v>2780778.2399999998</v>
      </c>
      <c r="E20" s="19">
        <f t="shared" si="7"/>
        <v>2654544.5827200017</v>
      </c>
      <c r="F20" s="19">
        <f t="shared" si="7"/>
        <v>2512967.1217521625</v>
      </c>
      <c r="G20" s="21">
        <f t="shared" si="7"/>
        <v>10840769.944472164</v>
      </c>
    </row>
    <row r="21" spans="2:7" x14ac:dyDescent="0.2">
      <c r="B21" s="4"/>
      <c r="C21" s="15"/>
      <c r="D21" s="15"/>
      <c r="E21" s="15"/>
      <c r="F21" s="15"/>
      <c r="G21" s="15"/>
    </row>
    <row r="22" spans="2:7" x14ac:dyDescent="0.2">
      <c r="B22" s="3" t="s">
        <v>20</v>
      </c>
      <c r="C22" s="19">
        <f>C18-C20</f>
        <v>9159520</v>
      </c>
      <c r="D22" s="19">
        <f t="shared" ref="D22:G22" si="8">D18-D20</f>
        <v>8805797.7599999998</v>
      </c>
      <c r="E22" s="19">
        <f t="shared" si="8"/>
        <v>8406057.8452800047</v>
      </c>
      <c r="F22" s="19">
        <f t="shared" si="8"/>
        <v>7957729.2188818483</v>
      </c>
      <c r="G22" s="21">
        <f t="shared" si="8"/>
        <v>34329104.824161857</v>
      </c>
    </row>
    <row r="24" spans="2:7" ht="16" thickBot="1" x14ac:dyDescent="0.25"/>
    <row r="25" spans="2:7" ht="17" thickTop="1" thickBot="1" x14ac:dyDescent="0.25">
      <c r="B25" s="11" t="s">
        <v>36</v>
      </c>
      <c r="F25" s="35">
        <f>G22/G5</f>
        <v>0.151907530925875</v>
      </c>
    </row>
    <row r="26" spans="2:7" ht="16" thickTop="1" x14ac:dyDescent="0.2"/>
  </sheetData>
  <mergeCells count="1"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Household Budget</vt:lpstr>
      <vt:lpstr>Project Income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Darth Vader</dc:creator>
  <cp:keywords/>
  <dc:description/>
  <cp:lastModifiedBy>Microsoft Office User</cp:lastModifiedBy>
  <cp:lastPrinted>2020-01-12T22:47:54Z</cp:lastPrinted>
  <dcterms:created xsi:type="dcterms:W3CDTF">2000-05-09T17:27:53Z</dcterms:created>
  <dcterms:modified xsi:type="dcterms:W3CDTF">2022-02-08T02:57:06Z</dcterms:modified>
  <cp:category/>
</cp:coreProperties>
</file>