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C0FADFEC-86D8-5644-8E4C-C4EA8A397CB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ab 4" sheetId="15" r:id="rId1"/>
  </sheets>
  <calcPr calcId="191028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5" l="1"/>
  <c r="I54" i="15"/>
  <c r="E55" i="15"/>
  <c r="F55" i="15"/>
  <c r="G55" i="15"/>
  <c r="H55" i="15"/>
  <c r="E54" i="15"/>
  <c r="F54" i="15"/>
  <c r="G54" i="15"/>
  <c r="H54" i="15"/>
  <c r="D55" i="15"/>
  <c r="D54" i="15"/>
  <c r="C55" i="15"/>
  <c r="C54" i="15"/>
  <c r="E46" i="15"/>
  <c r="F46" i="15"/>
  <c r="G46" i="15"/>
  <c r="H46" i="15"/>
  <c r="E45" i="15"/>
  <c r="F45" i="15"/>
  <c r="G45" i="15"/>
  <c r="H45" i="15"/>
  <c r="E43" i="15"/>
  <c r="E44" i="15"/>
  <c r="F43" i="15"/>
  <c r="F44" i="15" s="1"/>
  <c r="G43" i="15"/>
  <c r="G44" i="15" s="1"/>
  <c r="H43" i="15"/>
  <c r="H44" i="15" s="1"/>
  <c r="E42" i="15"/>
  <c r="F42" i="15"/>
  <c r="G42" i="15"/>
  <c r="H42" i="15"/>
  <c r="D46" i="15"/>
  <c r="D45" i="15"/>
  <c r="G41" i="15"/>
  <c r="H41" i="15"/>
  <c r="F41" i="15"/>
  <c r="D44" i="15"/>
  <c r="D42" i="15"/>
  <c r="E40" i="15"/>
  <c r="F40" i="15"/>
  <c r="G40" i="15"/>
  <c r="D40" i="15"/>
  <c r="H39" i="15"/>
  <c r="H40" i="15" s="1"/>
  <c r="G39" i="15"/>
  <c r="F39" i="15"/>
  <c r="E39" i="15"/>
  <c r="G38" i="15"/>
  <c r="F38" i="15"/>
  <c r="H37" i="15"/>
  <c r="H38" i="15" s="1"/>
  <c r="G37" i="15"/>
  <c r="F37" i="15"/>
  <c r="E37" i="15"/>
  <c r="E38" i="15"/>
  <c r="D38" i="15"/>
  <c r="D39" i="15"/>
  <c r="D37" i="15"/>
  <c r="E35" i="15"/>
  <c r="F35" i="15"/>
  <c r="G35" i="15"/>
  <c r="H35" i="15"/>
  <c r="D35" i="15"/>
  <c r="E32" i="15"/>
  <c r="E31" i="15"/>
  <c r="E30" i="15"/>
  <c r="C32" i="15"/>
  <c r="I26" i="15"/>
  <c r="I25" i="15"/>
  <c r="H26" i="15"/>
  <c r="H25" i="15"/>
  <c r="F26" i="15"/>
  <c r="F25" i="15"/>
  <c r="E26" i="15"/>
  <c r="E25" i="15"/>
  <c r="E19" i="15"/>
  <c r="F19" i="15"/>
  <c r="G19" i="15"/>
  <c r="D19" i="15"/>
  <c r="D12" i="15"/>
</calcChain>
</file>

<file path=xl/sharedStrings.xml><?xml version="1.0" encoding="utf-8"?>
<sst xmlns="http://schemas.openxmlformats.org/spreadsheetml/2006/main" count="78" uniqueCount="62">
  <si>
    <t>Name:</t>
  </si>
  <si>
    <t>Stevens Honor Code Pledge</t>
  </si>
  <si>
    <t>Deliverable 1</t>
  </si>
  <si>
    <t>Fixed costs of Business Start</t>
  </si>
  <si>
    <t>Fixed Cost Item</t>
  </si>
  <si>
    <t>Cost</t>
  </si>
  <si>
    <t>Market Research</t>
  </si>
  <si>
    <t>Instruction Manual</t>
  </si>
  <si>
    <t>50 Prototypes</t>
  </si>
  <si>
    <t>Market Plan</t>
  </si>
  <si>
    <t>Manufacturing Equipment</t>
  </si>
  <si>
    <t>Software Licenses</t>
  </si>
  <si>
    <t>Total:</t>
  </si>
  <si>
    <t>Deliverable 2</t>
  </si>
  <si>
    <t>Annual Unit Growth Rate</t>
  </si>
  <si>
    <t>Year 1</t>
  </si>
  <si>
    <t>Year 2</t>
  </si>
  <si>
    <t>Year 3</t>
  </si>
  <si>
    <t>Year 4</t>
  </si>
  <si>
    <t>Year 5</t>
  </si>
  <si>
    <t>Annual Unit Sale</t>
  </si>
  <si>
    <t>Deliverable 3</t>
  </si>
  <si>
    <t>Factory price to distributor</t>
  </si>
  <si>
    <t>Retail price (RP)</t>
  </si>
  <si>
    <t>Markup</t>
  </si>
  <si>
    <t>Retail cost</t>
  </si>
  <si>
    <t>Distribution price (P2)</t>
  </si>
  <si>
    <t>Distribution cost</t>
  </si>
  <si>
    <t>Elec. Garage (P1)</t>
  </si>
  <si>
    <t>Low</t>
  </si>
  <si>
    <t>High</t>
  </si>
  <si>
    <t>Deliverable 4</t>
  </si>
  <si>
    <t>Production cost</t>
  </si>
  <si>
    <t>Prototypes (50)</t>
  </si>
  <si>
    <t>Reduction</t>
  </si>
  <si>
    <t>Production Cost/Unit</t>
  </si>
  <si>
    <t>Labor</t>
  </si>
  <si>
    <t>Material Cost</t>
  </si>
  <si>
    <t>Total</t>
  </si>
  <si>
    <t>Year 0</t>
  </si>
  <si>
    <t>Expected Price decrease (%)</t>
  </si>
  <si>
    <t>Unit Price - Low</t>
  </si>
  <si>
    <t>Revenue - Low</t>
  </si>
  <si>
    <t>Unit Price - High</t>
  </si>
  <si>
    <t>Revenue - High</t>
  </si>
  <si>
    <t>Cost per unit</t>
  </si>
  <si>
    <t>Total Cost of units</t>
  </si>
  <si>
    <t>Promotion Cost - Low Price</t>
  </si>
  <si>
    <t>Promotion Cost - High Price</t>
  </si>
  <si>
    <t>Profit - Low</t>
  </si>
  <si>
    <t>Profit - High</t>
  </si>
  <si>
    <t>Deliverable 5</t>
  </si>
  <si>
    <t>MARR</t>
  </si>
  <si>
    <t>Cash Flow</t>
  </si>
  <si>
    <t>NPV</t>
  </si>
  <si>
    <t>Cash Flow - Low price</t>
  </si>
  <si>
    <t>Cash Flow - High price</t>
  </si>
  <si>
    <t xml:space="preserve">Deliverable 6    </t>
  </si>
  <si>
    <t>Recommendation:</t>
  </si>
  <si>
    <t>Alex Gaskins</t>
  </si>
  <si>
    <t xml:space="preserve">"I pledge my honor that I have abided by the Stevens Honor System" </t>
  </si>
  <si>
    <t xml:space="preserve">From the cash flows and NPV for both the low and high sell price the recommendation is that the company invests in the high price, because it has a very positive NPV, exceeding $14 billion. If Creative Instincts were to invest, they should only invest if they could sell at the high price.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</si>
</sst>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-* #,##0.00\ &quot;kr.&quot;_-;\-* #,##0.00\ &quot;kr.&quot;_-;_-* &quot;-&quot;??\ &quot;kr.&quot;_-;_-@_-"/>
    <numFmt numFmtId="166" formatCode="_([$$-409]* #,##0.00_);_([$$-409]* \(#,##0.00\);_([$$-409]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6" fillId="0" borderId="0" xfId="40"/>
    <xf numFmtId="0" fontId="7" fillId="0" borderId="0" xfId="40" applyFont="1" applyAlignment="1">
      <alignment vertical="center"/>
    </xf>
    <xf numFmtId="0" fontId="7" fillId="2" borderId="1" xfId="40" applyFont="1" applyFill="1" applyBorder="1" applyAlignment="1">
      <alignment horizontal="center" vertical="center"/>
    </xf>
    <xf numFmtId="0" fontId="7" fillId="0" borderId="0" xfId="40" applyFont="1" applyAlignment="1">
      <alignment horizontal="center" vertical="center"/>
    </xf>
    <xf numFmtId="0" fontId="7" fillId="0" borderId="0" xfId="40" applyFont="1" applyAlignment="1">
      <alignment vertical="center" wrapText="1"/>
    </xf>
    <xf numFmtId="0" fontId="7" fillId="0" borderId="0" xfId="40" applyFont="1" applyAlignment="1">
      <alignment horizontal="center"/>
    </xf>
    <xf numFmtId="0" fontId="7" fillId="2" borderId="1" xfId="40" applyFont="1" applyFill="1" applyBorder="1" applyAlignment="1">
      <alignment horizontal="center" vertical="center" wrapText="1"/>
    </xf>
    <xf numFmtId="10" fontId="6" fillId="0" borderId="1" xfId="40" applyNumberFormat="1" applyBorder="1" applyAlignment="1">
      <alignment horizontal="center" vertical="center"/>
    </xf>
    <xf numFmtId="37" fontId="6" fillId="0" borderId="1" xfId="40" applyNumberFormat="1" applyBorder="1" applyAlignment="1">
      <alignment horizontal="center" vertical="center"/>
    </xf>
    <xf numFmtId="37" fontId="6" fillId="0" borderId="0" xfId="40" applyNumberFormat="1" applyAlignment="1">
      <alignment horizontal="center" vertical="center"/>
    </xf>
    <xf numFmtId="0" fontId="7" fillId="0" borderId="0" xfId="40" applyFont="1" applyAlignment="1">
      <alignment horizontal="left"/>
    </xf>
    <xf numFmtId="5" fontId="6" fillId="0" borderId="0" xfId="40" applyNumberFormat="1" applyAlignment="1">
      <alignment horizontal="center"/>
    </xf>
    <xf numFmtId="37" fontId="6" fillId="0" borderId="0" xfId="40" applyNumberFormat="1" applyAlignment="1">
      <alignment horizontal="center"/>
    </xf>
    <xf numFmtId="0" fontId="7" fillId="0" borderId="0" xfId="40" applyFont="1"/>
    <xf numFmtId="0" fontId="6" fillId="0" borderId="0" xfId="40" applyAlignment="1">
      <alignment wrapText="1"/>
    </xf>
    <xf numFmtId="0" fontId="7" fillId="0" borderId="1" xfId="40" applyFont="1" applyBorder="1" applyAlignment="1">
      <alignment horizontal="center" vertical="center"/>
    </xf>
    <xf numFmtId="0" fontId="6" fillId="0" borderId="0" xfId="40" applyAlignment="1">
      <alignment horizontal="center"/>
    </xf>
    <xf numFmtId="0" fontId="6" fillId="0" borderId="0" xfId="40" applyAlignment="1">
      <alignment vertical="center" textRotation="90"/>
    </xf>
    <xf numFmtId="7" fontId="6" fillId="0" borderId="0" xfId="40" applyNumberFormat="1" applyAlignment="1">
      <alignment horizontal="center"/>
    </xf>
    <xf numFmtId="0" fontId="6" fillId="0" borderId="1" xfId="40" applyBorder="1" applyAlignment="1">
      <alignment wrapText="1"/>
    </xf>
    <xf numFmtId="0" fontId="6" fillId="2" borderId="1" xfId="40" applyFill="1" applyBorder="1" applyAlignment="1">
      <alignment horizontal="center" vertical="center"/>
    </xf>
    <xf numFmtId="10" fontId="6" fillId="0" borderId="1" xfId="40" applyNumberFormat="1" applyBorder="1" applyAlignment="1">
      <alignment horizontal="center"/>
    </xf>
    <xf numFmtId="0" fontId="6" fillId="0" borderId="0" xfId="40" applyAlignment="1">
      <alignment vertical="center" wrapText="1"/>
    </xf>
    <xf numFmtId="0" fontId="6" fillId="0" borderId="1" xfId="40" applyBorder="1"/>
    <xf numFmtId="0" fontId="6" fillId="0" borderId="1" xfId="40" applyBorder="1" applyAlignment="1">
      <alignment vertical="center"/>
    </xf>
    <xf numFmtId="0" fontId="7" fillId="2" borderId="1" xfId="40" applyFont="1" applyFill="1" applyBorder="1" applyAlignment="1">
      <alignment horizontal="left" vertical="center"/>
    </xf>
    <xf numFmtId="0" fontId="6" fillId="3" borderId="1" xfId="40" applyFill="1" applyBorder="1" applyAlignment="1">
      <alignment horizontal="center" vertical="center"/>
    </xf>
    <xf numFmtId="9" fontId="6" fillId="0" borderId="1" xfId="40" applyNumberFormat="1" applyBorder="1" applyAlignment="1">
      <alignment horizontal="center" vertical="center"/>
    </xf>
    <xf numFmtId="0" fontId="7" fillId="2" borderId="2" xfId="40" applyFont="1" applyFill="1" applyBorder="1" applyAlignment="1">
      <alignment horizontal="center" vertical="center"/>
    </xf>
    <xf numFmtId="10" fontId="7" fillId="0" borderId="1" xfId="40" applyNumberFormat="1" applyFont="1" applyBorder="1" applyAlignment="1">
      <alignment horizontal="center" vertical="center"/>
    </xf>
    <xf numFmtId="0" fontId="7" fillId="0" borderId="1" xfId="40" applyFont="1" applyBorder="1" applyAlignment="1">
      <alignment vertical="center"/>
    </xf>
    <xf numFmtId="0" fontId="8" fillId="0" borderId="0" xfId="40" applyFont="1" applyAlignment="1">
      <alignment vertical="center"/>
    </xf>
    <xf numFmtId="0" fontId="8" fillId="0" borderId="0" xfId="40" applyFont="1" applyAlignment="1">
      <alignment vertical="center" textRotation="90"/>
    </xf>
    <xf numFmtId="166" fontId="6" fillId="0" borderId="0" xfId="40" applyNumberFormat="1"/>
    <xf numFmtId="166" fontId="7" fillId="0" borderId="0" xfId="40" applyNumberFormat="1" applyFont="1" applyAlignment="1">
      <alignment horizontal="center" vertical="center"/>
    </xf>
    <xf numFmtId="44" fontId="6" fillId="0" borderId="1" xfId="40" applyNumberFormat="1" applyBorder="1" applyAlignment="1">
      <alignment horizontal="center"/>
    </xf>
    <xf numFmtId="164" fontId="6" fillId="0" borderId="1" xfId="40" applyNumberFormat="1" applyBorder="1" applyAlignment="1">
      <alignment horizontal="center"/>
    </xf>
    <xf numFmtId="0" fontId="2" fillId="0" borderId="0" xfId="0" applyFont="1"/>
    <xf numFmtId="44" fontId="6" fillId="0" borderId="1" xfId="40" applyNumberFormat="1" applyBorder="1" applyAlignment="1">
      <alignment horizontal="center" vertical="center"/>
    </xf>
    <xf numFmtId="10" fontId="6" fillId="3" borderId="1" xfId="40" applyNumberFormat="1" applyFill="1" applyBorder="1" applyAlignment="1">
      <alignment horizontal="center" vertical="center"/>
    </xf>
    <xf numFmtId="0" fontId="6" fillId="0" borderId="0" xfId="40" applyAlignment="1">
      <alignment horizontal="center" vertical="center" wrapText="1"/>
    </xf>
    <xf numFmtId="0" fontId="9" fillId="0" borderId="1" xfId="40" applyFont="1" applyBorder="1" applyAlignment="1">
      <alignment vertical="center"/>
    </xf>
    <xf numFmtId="0" fontId="7" fillId="4" borderId="1" xfId="40" applyFont="1" applyFill="1" applyBorder="1" applyAlignment="1">
      <alignment horizontal="center" vertical="center" textRotation="90"/>
    </xf>
    <xf numFmtId="0" fontId="1" fillId="2" borderId="1" xfId="40" applyFont="1" applyFill="1" applyBorder="1" applyAlignment="1">
      <alignment horizontal="center" vertical="center"/>
    </xf>
    <xf numFmtId="37" fontId="6" fillId="5" borderId="1" xfId="40" applyNumberFormat="1" applyFill="1" applyBorder="1" applyAlignment="1">
      <alignment horizontal="center" vertical="center"/>
    </xf>
    <xf numFmtId="0" fontId="1" fillId="2" borderId="1" xfId="40" applyFont="1" applyFill="1" applyBorder="1" applyAlignment="1">
      <alignment horizontal="center" vertical="center" wrapText="1"/>
    </xf>
    <xf numFmtId="0" fontId="7" fillId="4" borderId="3" xfId="40" applyFont="1" applyFill="1" applyBorder="1" applyAlignment="1">
      <alignment horizontal="center" vertical="center" textRotation="90"/>
    </xf>
    <xf numFmtId="0" fontId="7" fillId="4" borderId="4" xfId="40" applyFont="1" applyFill="1" applyBorder="1" applyAlignment="1">
      <alignment horizontal="center" vertical="center" textRotation="90"/>
    </xf>
    <xf numFmtId="0" fontId="7" fillId="4" borderId="5" xfId="40" applyFont="1" applyFill="1" applyBorder="1" applyAlignment="1">
      <alignment horizontal="center" vertical="center" textRotation="90"/>
    </xf>
    <xf numFmtId="0" fontId="6" fillId="0" borderId="1" xfId="40" applyBorder="1" applyAlignment="1">
      <alignment horizontal="center"/>
    </xf>
    <xf numFmtId="0" fontId="7" fillId="4" borderId="1" xfId="40" applyFont="1" applyFill="1" applyBorder="1" applyAlignment="1">
      <alignment horizontal="center" vertical="center" textRotation="90"/>
    </xf>
    <xf numFmtId="0" fontId="7" fillId="2" borderId="1" xfId="40" applyFont="1" applyFill="1" applyBorder="1" applyAlignment="1">
      <alignment horizontal="center" vertical="center"/>
    </xf>
    <xf numFmtId="0" fontId="9" fillId="0" borderId="6" xfId="40" applyFont="1" applyBorder="1" applyAlignment="1">
      <alignment horizontal="left" vertical="center" wrapText="1"/>
    </xf>
    <xf numFmtId="0" fontId="9" fillId="0" borderId="2" xfId="40" applyFont="1" applyBorder="1" applyAlignment="1">
      <alignment horizontal="left" vertical="center" wrapText="1"/>
    </xf>
    <xf numFmtId="0" fontId="9" fillId="0" borderId="6" xfId="40" applyFont="1" applyBorder="1" applyAlignment="1">
      <alignment horizontal="center" vertical="center"/>
    </xf>
    <xf numFmtId="0" fontId="9" fillId="0" borderId="7" xfId="40" applyFont="1" applyBorder="1" applyAlignment="1">
      <alignment horizontal="center" vertical="center"/>
    </xf>
    <xf numFmtId="0" fontId="9" fillId="0" borderId="2" xfId="40" applyFont="1" applyBorder="1" applyAlignment="1">
      <alignment horizontal="center" vertical="center"/>
    </xf>
    <xf numFmtId="0" fontId="9" fillId="0" borderId="6" xfId="40" applyFont="1" applyBorder="1" applyAlignment="1">
      <alignment horizontal="center" vertical="center" wrapText="1"/>
    </xf>
    <xf numFmtId="0" fontId="9" fillId="0" borderId="7" xfId="40" applyFont="1" applyBorder="1" applyAlignment="1">
      <alignment horizontal="center" vertical="center" wrapText="1"/>
    </xf>
    <xf numFmtId="0" fontId="9" fillId="0" borderId="2" xfId="40" applyFont="1" applyBorder="1" applyAlignment="1">
      <alignment horizontal="center" vertical="center" wrapText="1"/>
    </xf>
    <xf numFmtId="49" fontId="6" fillId="0" borderId="1" xfId="40" applyNumberFormat="1" applyBorder="1" applyAlignment="1">
      <alignment horizontal="center" vertical="center" wrapText="1"/>
    </xf>
    <xf numFmtId="0" fontId="7" fillId="4" borderId="1" xfId="40" applyFont="1" applyFill="1" applyBorder="1" applyAlignment="1">
      <alignment horizontal="center" vertical="center" textRotation="90" wrapText="1"/>
    </xf>
    <xf numFmtId="0" fontId="7" fillId="0" borderId="1" xfId="40" applyFont="1" applyBorder="1" applyAlignment="1">
      <alignment horizontal="right"/>
    </xf>
    <xf numFmtId="49" fontId="1" fillId="0" borderId="1" xfId="40" applyNumberFormat="1" applyFont="1" applyBorder="1" applyAlignment="1">
      <alignment horizontal="center" vertical="center" wrapText="1"/>
    </xf>
    <xf numFmtId="0" fontId="7" fillId="0" borderId="6" xfId="40" applyFont="1" applyBorder="1" applyAlignment="1">
      <alignment horizontal="right"/>
    </xf>
    <xf numFmtId="164" fontId="6" fillId="0" borderId="3" xfId="40" applyNumberFormat="1" applyBorder="1" applyAlignment="1">
      <alignment horizontal="center"/>
    </xf>
    <xf numFmtId="44" fontId="6" fillId="2" borderId="8" xfId="40" applyNumberFormat="1" applyFill="1" applyBorder="1" applyAlignment="1">
      <alignment horizontal="center"/>
    </xf>
    <xf numFmtId="49" fontId="7" fillId="2" borderId="6" xfId="40" applyNumberFormat="1" applyFont="1" applyFill="1" applyBorder="1" applyAlignment="1">
      <alignment horizontal="center" vertical="center" wrapText="1"/>
    </xf>
  </cellXfs>
  <cellStyles count="42">
    <cellStyle name="Comma 2" xfId="37" xr:uid="{61B4BB66-26E9-DD44-A168-E97ACAD168DE}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Followed Hyperlink" xfId="11" builtinId="9" hidden="1"/>
    <cellStyle name="Followed Hyperlink" xfId="9" builtinId="9" hidden="1"/>
    <cellStyle name="Followed Hyperlink" xfId="25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15" builtinId="9" hidden="1"/>
    <cellStyle name="Followed Hyperlink" xfId="17" builtinId="9" hidden="1"/>
    <cellStyle name="Followed Hyperlink" xfId="13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5" builtinId="9" hidden="1"/>
    <cellStyle name="Followed Hyperlink" xfId="33" builtinId="9" hidden="1"/>
    <cellStyle name="Hyperlink" xfId="20" builtinId="8" hidden="1"/>
    <cellStyle name="Hyperlink" xfId="22" builtinId="8" hidden="1"/>
    <cellStyle name="Hyperlink" xfId="18" builtinId="8" hidden="1"/>
    <cellStyle name="Hyperlink" xfId="10" builtinId="8" hidden="1"/>
    <cellStyle name="Hyperlink" xfId="12" builtinId="8" hidden="1"/>
    <cellStyle name="Hyperlink" xfId="8" builtinId="8" hidden="1"/>
    <cellStyle name="Hyperlink" xfId="30" builtinId="8" hidden="1"/>
    <cellStyle name="Hyperlink" xfId="32" builtinId="8" hidden="1"/>
    <cellStyle name="Hyperlink" xfId="14" builtinId="8" hidden="1"/>
    <cellStyle name="Hyperlink" xfId="16" builtinId="8" hidden="1"/>
    <cellStyle name="Hyperlink" xfId="34" builtinId="8" hidden="1"/>
    <cellStyle name="Hyperlink" xfId="26" builtinId="8" hidden="1"/>
    <cellStyle name="Hyperlink" xfId="28" builtinId="8" hidden="1"/>
    <cellStyle name="Hyperlink" xfId="24" builtinId="8" hidden="1"/>
    <cellStyle name="Normal" xfId="0" builtinId="0"/>
    <cellStyle name="Normal 2" xfId="4" xr:uid="{00000000-0005-0000-0000-000022000000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01B0-3A60-CC43-8DC5-770E76D6AE38}">
  <dimension ref="A1:J63"/>
  <sheetViews>
    <sheetView tabSelected="1" topLeftCell="A24" zoomScale="80" zoomScaleNormal="80" workbookViewId="0">
      <selection activeCell="J45" sqref="J45"/>
    </sheetView>
  </sheetViews>
  <sheetFormatPr baseColWidth="10" defaultColWidth="8.6640625" defaultRowHeight="15" x14ac:dyDescent="0.2"/>
  <cols>
    <col min="1" max="1" width="12.6640625" style="1" bestFit="1" customWidth="1"/>
    <col min="2" max="2" width="32.1640625" style="1" bestFit="1" customWidth="1"/>
    <col min="3" max="3" width="16.5" style="1" customWidth="1"/>
    <col min="4" max="4" width="18.6640625" style="1" bestFit="1" customWidth="1"/>
    <col min="5" max="5" width="21.33203125" style="1" bestFit="1" customWidth="1"/>
    <col min="6" max="6" width="21.6640625" style="1" customWidth="1"/>
    <col min="7" max="9" width="19.6640625" style="1" bestFit="1" customWidth="1"/>
    <col min="10" max="16384" width="8.6640625" style="1"/>
  </cols>
  <sheetData>
    <row r="1" spans="1:9" ht="16" x14ac:dyDescent="0.2">
      <c r="A1" s="42" t="s">
        <v>0</v>
      </c>
      <c r="B1" s="55" t="s">
        <v>59</v>
      </c>
      <c r="C1" s="56"/>
      <c r="D1" s="56"/>
      <c r="E1" s="56"/>
      <c r="F1" s="56"/>
      <c r="G1" s="56"/>
      <c r="H1" s="56"/>
      <c r="I1" s="57"/>
    </row>
    <row r="2" spans="1:9" ht="16" x14ac:dyDescent="0.2">
      <c r="A2" s="53" t="s">
        <v>1</v>
      </c>
      <c r="B2" s="54"/>
      <c r="C2" s="58" t="s">
        <v>60</v>
      </c>
      <c r="D2" s="59"/>
      <c r="E2" s="59"/>
      <c r="F2" s="59"/>
      <c r="G2" s="59"/>
      <c r="H2" s="59"/>
      <c r="I2" s="60"/>
    </row>
    <row r="4" spans="1:9" ht="15" customHeight="1" x14ac:dyDescent="0.2">
      <c r="A4" s="51" t="s">
        <v>2</v>
      </c>
      <c r="B4" s="52" t="s">
        <v>3</v>
      </c>
      <c r="C4" s="52"/>
      <c r="D4" s="52"/>
      <c r="E4" s="2"/>
    </row>
    <row r="5" spans="1:9" x14ac:dyDescent="0.2">
      <c r="A5" s="51"/>
      <c r="B5" s="52" t="s">
        <v>4</v>
      </c>
      <c r="C5" s="52"/>
      <c r="D5" s="3" t="s">
        <v>5</v>
      </c>
    </row>
    <row r="6" spans="1:9" x14ac:dyDescent="0.2">
      <c r="A6" s="51"/>
      <c r="B6" s="50" t="s">
        <v>6</v>
      </c>
      <c r="C6" s="50"/>
      <c r="D6" s="37">
        <v>288000</v>
      </c>
      <c r="F6" s="17"/>
      <c r="G6" s="38"/>
    </row>
    <row r="7" spans="1:9" x14ac:dyDescent="0.2">
      <c r="A7" s="51"/>
      <c r="B7" s="50" t="s">
        <v>7</v>
      </c>
      <c r="C7" s="50"/>
      <c r="D7" s="37">
        <v>14750</v>
      </c>
      <c r="F7" s="34"/>
      <c r="G7" s="34"/>
    </row>
    <row r="8" spans="1:9" x14ac:dyDescent="0.2">
      <c r="A8" s="51"/>
      <c r="B8" s="50" t="s">
        <v>8</v>
      </c>
      <c r="C8" s="50"/>
      <c r="D8" s="37">
        <v>534500</v>
      </c>
    </row>
    <row r="9" spans="1:9" x14ac:dyDescent="0.2">
      <c r="A9" s="51"/>
      <c r="B9" s="50" t="s">
        <v>9</v>
      </c>
      <c r="C9" s="50"/>
      <c r="D9" s="37">
        <v>48000</v>
      </c>
      <c r="G9" s="35"/>
      <c r="I9" s="34"/>
    </row>
    <row r="10" spans="1:9" x14ac:dyDescent="0.2">
      <c r="A10" s="51"/>
      <c r="B10" s="50" t="s">
        <v>10</v>
      </c>
      <c r="C10" s="50"/>
      <c r="D10" s="37">
        <v>265000</v>
      </c>
      <c r="G10" s="4"/>
    </row>
    <row r="11" spans="1:9" ht="16" thickBot="1" x14ac:dyDescent="0.25">
      <c r="A11" s="51"/>
      <c r="B11" s="50" t="s">
        <v>11</v>
      </c>
      <c r="C11" s="50"/>
      <c r="D11" s="66">
        <v>612500</v>
      </c>
      <c r="G11" s="4"/>
    </row>
    <row r="12" spans="1:9" ht="16" thickBot="1" x14ac:dyDescent="0.25">
      <c r="A12" s="51"/>
      <c r="B12" s="63" t="s">
        <v>12</v>
      </c>
      <c r="C12" s="65"/>
      <c r="D12" s="67">
        <f>SUM(D6:D11)</f>
        <v>1762750</v>
      </c>
    </row>
    <row r="14" spans="1:9" x14ac:dyDescent="0.2">
      <c r="A14" s="5"/>
      <c r="B14" s="5"/>
      <c r="C14" s="5"/>
      <c r="D14" s="5"/>
    </row>
    <row r="15" spans="1:9" x14ac:dyDescent="0.2">
      <c r="A15" s="6"/>
      <c r="B15" s="6"/>
    </row>
    <row r="16" spans="1:9" ht="27.75" customHeight="1" x14ac:dyDescent="0.2">
      <c r="A16" s="51" t="s">
        <v>13</v>
      </c>
      <c r="B16" s="7" t="s">
        <v>14</v>
      </c>
      <c r="C16" s="8">
        <v>1.69</v>
      </c>
      <c r="D16" s="8">
        <v>1.2</v>
      </c>
      <c r="E16" s="8">
        <v>0.74</v>
      </c>
      <c r="F16" s="8">
        <v>0.55000000000000004</v>
      </c>
      <c r="G16" s="40"/>
    </row>
    <row r="17" spans="1:10" x14ac:dyDescent="0.2">
      <c r="A17" s="51"/>
      <c r="B17" s="6"/>
    </row>
    <row r="18" spans="1:10" x14ac:dyDescent="0.2">
      <c r="A18" s="51"/>
      <c r="B18" s="3"/>
      <c r="C18" s="3" t="s">
        <v>15</v>
      </c>
      <c r="D18" s="3" t="s">
        <v>16</v>
      </c>
      <c r="E18" s="3" t="s">
        <v>17</v>
      </c>
      <c r="F18" s="3" t="s">
        <v>18</v>
      </c>
      <c r="G18" s="3" t="s">
        <v>19</v>
      </c>
      <c r="H18" s="4"/>
    </row>
    <row r="19" spans="1:10" x14ac:dyDescent="0.2">
      <c r="A19" s="51"/>
      <c r="B19" s="3" t="s">
        <v>20</v>
      </c>
      <c r="C19" s="9">
        <v>420000</v>
      </c>
      <c r="D19" s="9">
        <f>C19*(1+C16)</f>
        <v>1129800</v>
      </c>
      <c r="E19" s="9">
        <f t="shared" ref="E19:G19" si="0">D19*(1+D16)</f>
        <v>2485560</v>
      </c>
      <c r="F19" s="9">
        <f t="shared" si="0"/>
        <v>4324874.4000000004</v>
      </c>
      <c r="G19" s="9">
        <f t="shared" si="0"/>
        <v>6703555.3200000012</v>
      </c>
      <c r="H19" s="10"/>
    </row>
    <row r="20" spans="1:10" x14ac:dyDescent="0.2">
      <c r="B20" s="11"/>
      <c r="C20" s="12"/>
      <c r="D20" s="13"/>
      <c r="E20" s="13"/>
      <c r="F20" s="13"/>
      <c r="G20" s="13"/>
      <c r="H20" s="13"/>
    </row>
    <row r="21" spans="1:10" x14ac:dyDescent="0.2">
      <c r="A21" s="5"/>
      <c r="B21" s="5"/>
      <c r="C21" s="5"/>
      <c r="D21" s="5"/>
    </row>
    <row r="22" spans="1:10" ht="2" customHeight="1" x14ac:dyDescent="0.2">
      <c r="A22" s="14"/>
    </row>
    <row r="23" spans="1:10" ht="15" customHeight="1" x14ac:dyDescent="0.2">
      <c r="A23" s="62" t="s">
        <v>21</v>
      </c>
      <c r="B23" s="52" t="s">
        <v>22</v>
      </c>
      <c r="C23" s="52"/>
      <c r="D23" s="52"/>
      <c r="E23" s="52"/>
      <c r="F23" s="52"/>
      <c r="G23" s="52"/>
      <c r="H23" s="52"/>
      <c r="I23" s="52"/>
    </row>
    <row r="24" spans="1:10" ht="16" x14ac:dyDescent="0.2">
      <c r="A24" s="62"/>
      <c r="B24" s="46"/>
      <c r="C24" s="46" t="s">
        <v>23</v>
      </c>
      <c r="D24" s="46" t="s">
        <v>24</v>
      </c>
      <c r="E24" s="46" t="s">
        <v>25</v>
      </c>
      <c r="F24" s="46" t="s">
        <v>26</v>
      </c>
      <c r="G24" s="46" t="s">
        <v>24</v>
      </c>
      <c r="H24" s="46" t="s">
        <v>27</v>
      </c>
      <c r="I24" s="46" t="s">
        <v>28</v>
      </c>
      <c r="J24" s="15"/>
    </row>
    <row r="25" spans="1:10" x14ac:dyDescent="0.2">
      <c r="A25" s="62"/>
      <c r="B25" s="16" t="s">
        <v>29</v>
      </c>
      <c r="C25" s="39">
        <v>5000</v>
      </c>
      <c r="D25" s="8">
        <v>0.08</v>
      </c>
      <c r="E25" s="39">
        <f>C25/(1+D25)</f>
        <v>4629.6296296296296</v>
      </c>
      <c r="F25" s="39">
        <f>E25</f>
        <v>4629.6296296296296</v>
      </c>
      <c r="G25" s="8">
        <v>0.1</v>
      </c>
      <c r="H25" s="39">
        <f>F25/(1+G25)</f>
        <v>4208.7542087542088</v>
      </c>
      <c r="I25" s="39">
        <f>H25</f>
        <v>4208.7542087542088</v>
      </c>
      <c r="J25" s="17"/>
    </row>
    <row r="26" spans="1:10" x14ac:dyDescent="0.2">
      <c r="A26" s="62"/>
      <c r="B26" s="16" t="s">
        <v>30</v>
      </c>
      <c r="C26" s="39">
        <v>8500</v>
      </c>
      <c r="D26" s="8">
        <v>0.08</v>
      </c>
      <c r="E26" s="39">
        <f>C26/(1+D26)</f>
        <v>7870.3703703703695</v>
      </c>
      <c r="F26" s="39">
        <f>E26</f>
        <v>7870.3703703703695</v>
      </c>
      <c r="G26" s="8">
        <v>0.1</v>
      </c>
      <c r="H26" s="39">
        <f>F26/(1+G26)</f>
        <v>7154.8821548821534</v>
      </c>
      <c r="I26" s="39">
        <f>H26</f>
        <v>7154.8821548821534</v>
      </c>
      <c r="J26" s="17"/>
    </row>
    <row r="27" spans="1:10" x14ac:dyDescent="0.2">
      <c r="A27" s="18"/>
      <c r="B27" s="17"/>
      <c r="C27" s="17"/>
      <c r="D27" s="17"/>
      <c r="E27" s="17"/>
      <c r="F27" s="17"/>
      <c r="G27" s="17"/>
      <c r="H27" s="19"/>
      <c r="I27" s="17"/>
      <c r="J27" s="17"/>
    </row>
    <row r="28" spans="1:10" ht="15" customHeight="1" x14ac:dyDescent="0.2">
      <c r="A28" s="51" t="s">
        <v>31</v>
      </c>
      <c r="B28" s="52" t="s">
        <v>32</v>
      </c>
      <c r="C28" s="52"/>
      <c r="D28" s="52"/>
      <c r="E28" s="52"/>
    </row>
    <row r="29" spans="1:10" x14ac:dyDescent="0.2">
      <c r="A29" s="51"/>
      <c r="B29" s="20"/>
      <c r="C29" s="44" t="s">
        <v>33</v>
      </c>
      <c r="D29" s="21" t="s">
        <v>34</v>
      </c>
      <c r="E29" s="21" t="s">
        <v>35</v>
      </c>
      <c r="G29" s="17"/>
    </row>
    <row r="30" spans="1:10" x14ac:dyDescent="0.2">
      <c r="A30" s="51"/>
      <c r="B30" s="21" t="s">
        <v>36</v>
      </c>
      <c r="C30" s="36">
        <v>50000</v>
      </c>
      <c r="D30" s="22">
        <v>0.75</v>
      </c>
      <c r="E30" s="36">
        <f>(C30/50)*(1-D30)</f>
        <v>250</v>
      </c>
      <c r="G30" s="41"/>
      <c r="H30" s="23"/>
      <c r="I30" s="23"/>
      <c r="J30" s="23"/>
    </row>
    <row r="31" spans="1:10" x14ac:dyDescent="0.2">
      <c r="A31" s="51"/>
      <c r="B31" s="44" t="s">
        <v>37</v>
      </c>
      <c r="C31" s="36">
        <v>469500</v>
      </c>
      <c r="D31" s="22">
        <v>0.55000000000000004</v>
      </c>
      <c r="E31" s="36">
        <f>(C31/50)*(1-D31)</f>
        <v>4225.5</v>
      </c>
    </row>
    <row r="32" spans="1:10" x14ac:dyDescent="0.2">
      <c r="A32" s="51"/>
      <c r="B32" s="21" t="s">
        <v>38</v>
      </c>
      <c r="C32" s="36">
        <f>SUM(C30:C31)</f>
        <v>519500</v>
      </c>
      <c r="D32" s="40"/>
      <c r="E32" s="36">
        <f>SUM(E30:E31)</f>
        <v>4475.5</v>
      </c>
    </row>
    <row r="34" spans="1:9" x14ac:dyDescent="0.2">
      <c r="A34" s="24"/>
      <c r="B34" s="25"/>
      <c r="C34" s="3" t="s">
        <v>39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19</v>
      </c>
    </row>
    <row r="35" spans="1:9" x14ac:dyDescent="0.2">
      <c r="A35" s="3" t="s">
        <v>13</v>
      </c>
      <c r="B35" s="26" t="s">
        <v>20</v>
      </c>
      <c r="C35" s="27"/>
      <c r="D35" s="45">
        <f>C19</f>
        <v>420000</v>
      </c>
      <c r="E35" s="45">
        <f t="shared" ref="E35:H35" si="1">D19</f>
        <v>1129800</v>
      </c>
      <c r="F35" s="45">
        <f t="shared" si="1"/>
        <v>2485560</v>
      </c>
      <c r="G35" s="45">
        <f t="shared" si="1"/>
        <v>4324874.4000000004</v>
      </c>
      <c r="H35" s="45">
        <f t="shared" si="1"/>
        <v>6703555.3200000012</v>
      </c>
      <c r="I35" s="4"/>
    </row>
    <row r="36" spans="1:9" ht="15" customHeight="1" x14ac:dyDescent="0.2">
      <c r="A36" s="47" t="s">
        <v>21</v>
      </c>
      <c r="B36" s="26" t="s">
        <v>40</v>
      </c>
      <c r="C36" s="27"/>
      <c r="D36" s="28">
        <v>0</v>
      </c>
      <c r="E36" s="28">
        <v>0</v>
      </c>
      <c r="F36" s="28">
        <v>0.03</v>
      </c>
      <c r="G36" s="28">
        <v>0.05</v>
      </c>
      <c r="H36" s="28">
        <v>0.15</v>
      </c>
    </row>
    <row r="37" spans="1:9" x14ac:dyDescent="0.2">
      <c r="A37" s="48"/>
      <c r="B37" s="26" t="s">
        <v>41</v>
      </c>
      <c r="C37" s="27"/>
      <c r="D37" s="39">
        <f>I25</f>
        <v>4208.7542087542088</v>
      </c>
      <c r="E37" s="39">
        <f>I25</f>
        <v>4208.7542087542088</v>
      </c>
      <c r="F37" s="39">
        <f>I25*(1-F36)</f>
        <v>4082.4915824915824</v>
      </c>
      <c r="G37" s="39">
        <f>F37*(1-G36)</f>
        <v>3878.3670033670032</v>
      </c>
      <c r="H37" s="39">
        <f>G37*(1-H36)</f>
        <v>3296.6119528619529</v>
      </c>
      <c r="I37" s="4"/>
    </row>
    <row r="38" spans="1:9" x14ac:dyDescent="0.2">
      <c r="A38" s="48"/>
      <c r="B38" s="26" t="s">
        <v>42</v>
      </c>
      <c r="C38" s="27"/>
      <c r="D38" s="39">
        <f>D37*D35</f>
        <v>1767676767.6767676</v>
      </c>
      <c r="E38" s="39">
        <f>E37*E35</f>
        <v>4755050505.0505047</v>
      </c>
      <c r="F38" s="39">
        <f>F35*F37</f>
        <v>10147277777.777777</v>
      </c>
      <c r="G38" s="39">
        <f t="shared" ref="G38:H38" si="2">G35*G37</f>
        <v>16773450166.666668</v>
      </c>
      <c r="H38" s="39">
        <f t="shared" si="2"/>
        <v>22099020594.583336</v>
      </c>
    </row>
    <row r="39" spans="1:9" x14ac:dyDescent="0.2">
      <c r="A39" s="48"/>
      <c r="B39" s="26" t="s">
        <v>43</v>
      </c>
      <c r="C39" s="27"/>
      <c r="D39" s="39">
        <f>I26</f>
        <v>7154.8821548821534</v>
      </c>
      <c r="E39" s="39">
        <f>D39</f>
        <v>7154.8821548821534</v>
      </c>
      <c r="F39" s="39">
        <f>E39*(1-F36)</f>
        <v>6940.2356902356887</v>
      </c>
      <c r="G39" s="39">
        <f>F39*(1-G36)</f>
        <v>6593.223905723904</v>
      </c>
      <c r="H39" s="39">
        <f>G39*(1-H36)</f>
        <v>5604.2403198653183</v>
      </c>
      <c r="I39" s="4"/>
    </row>
    <row r="40" spans="1:9" x14ac:dyDescent="0.2">
      <c r="A40" s="49"/>
      <c r="B40" s="26" t="s">
        <v>44</v>
      </c>
      <c r="C40" s="27"/>
      <c r="D40" s="39">
        <f>D39*D35</f>
        <v>3005050505.0505042</v>
      </c>
      <c r="E40" s="39">
        <f t="shared" ref="E40:H40" si="3">E39*E35</f>
        <v>8083585858.5858564</v>
      </c>
      <c r="F40" s="39">
        <f t="shared" si="3"/>
        <v>17250372222.222218</v>
      </c>
      <c r="G40" s="39">
        <f t="shared" si="3"/>
        <v>28514865283.333328</v>
      </c>
      <c r="H40" s="39">
        <f t="shared" si="3"/>
        <v>37568335010.791664</v>
      </c>
    </row>
    <row r="41" spans="1:9" ht="15" customHeight="1" x14ac:dyDescent="0.2">
      <c r="A41" s="47" t="s">
        <v>31</v>
      </c>
      <c r="B41" s="26" t="s">
        <v>45</v>
      </c>
      <c r="C41" s="27"/>
      <c r="D41" s="39">
        <v>4475.5</v>
      </c>
      <c r="E41" s="39">
        <v>4475.5</v>
      </c>
      <c r="F41" s="39">
        <f>E41*(1-F36)</f>
        <v>4341.2349999999997</v>
      </c>
      <c r="G41" s="39">
        <f t="shared" ref="G41:H41" si="4">F41*(1-G36)</f>
        <v>4124.1732499999998</v>
      </c>
      <c r="H41" s="39">
        <f t="shared" si="4"/>
        <v>3505.5472624999998</v>
      </c>
    </row>
    <row r="42" spans="1:9" x14ac:dyDescent="0.2">
      <c r="A42" s="48"/>
      <c r="B42" s="26" t="s">
        <v>46</v>
      </c>
      <c r="C42" s="27"/>
      <c r="D42" s="39">
        <f>D35*D41</f>
        <v>1879710000</v>
      </c>
      <c r="E42" s="39">
        <f t="shared" ref="E42:H42" si="5">E35*E41</f>
        <v>5056419900</v>
      </c>
      <c r="F42" s="39">
        <f t="shared" si="5"/>
        <v>10790400066.599998</v>
      </c>
      <c r="G42" s="39">
        <f t="shared" si="5"/>
        <v>17836531310.089802</v>
      </c>
      <c r="H42" s="39">
        <f t="shared" si="5"/>
        <v>23499630001.043316</v>
      </c>
    </row>
    <row r="43" spans="1:9" x14ac:dyDescent="0.2">
      <c r="A43" s="48"/>
      <c r="B43" s="26" t="s">
        <v>47</v>
      </c>
      <c r="C43" s="27"/>
      <c r="D43" s="39">
        <v>150500000</v>
      </c>
      <c r="E43" s="39">
        <f>D43*(E35/D35)</f>
        <v>404845000</v>
      </c>
      <c r="F43" s="39">
        <f t="shared" ref="F43:H43" si="6">E43*(F35/E35)</f>
        <v>890659000.00000012</v>
      </c>
      <c r="G43" s="39">
        <f t="shared" si="6"/>
        <v>1549746660.0000005</v>
      </c>
      <c r="H43" s="39">
        <f t="shared" si="6"/>
        <v>2402107323.000001</v>
      </c>
    </row>
    <row r="44" spans="1:9" x14ac:dyDescent="0.2">
      <c r="A44" s="48"/>
      <c r="B44" s="26" t="s">
        <v>48</v>
      </c>
      <c r="C44" s="27"/>
      <c r="D44" s="39">
        <f>D43*2</f>
        <v>301000000</v>
      </c>
      <c r="E44" s="39">
        <f t="shared" ref="E44:H44" si="7">E43*2</f>
        <v>809690000</v>
      </c>
      <c r="F44" s="39">
        <f t="shared" si="7"/>
        <v>1781318000.0000002</v>
      </c>
      <c r="G44" s="39">
        <f t="shared" si="7"/>
        <v>3099493320.000001</v>
      </c>
      <c r="H44" s="39">
        <f t="shared" si="7"/>
        <v>4804214646.0000019</v>
      </c>
    </row>
    <row r="45" spans="1:9" x14ac:dyDescent="0.2">
      <c r="A45" s="48"/>
      <c r="B45" s="26" t="s">
        <v>49</v>
      </c>
      <c r="C45" s="27"/>
      <c r="D45" s="39">
        <f>D38-(D43+D42)</f>
        <v>-262533232.32323241</v>
      </c>
      <c r="E45" s="39">
        <f t="shared" ref="E45:H45" si="8">E38-(E43+E42)</f>
        <v>-706214394.94949532</v>
      </c>
      <c r="F45" s="39">
        <f t="shared" si="8"/>
        <v>-1533781288.8222218</v>
      </c>
      <c r="G45" s="39">
        <f t="shared" si="8"/>
        <v>-2612827803.4231339</v>
      </c>
      <c r="H45" s="39">
        <f t="shared" si="8"/>
        <v>-3802716729.45998</v>
      </c>
      <c r="I45" s="17"/>
    </row>
    <row r="46" spans="1:9" x14ac:dyDescent="0.2">
      <c r="A46" s="49"/>
      <c r="B46" s="26" t="s">
        <v>50</v>
      </c>
      <c r="C46" s="27"/>
      <c r="D46" s="39">
        <f>D40-(D44+D42)</f>
        <v>824340505.05050421</v>
      </c>
      <c r="E46" s="39">
        <f t="shared" ref="E46:H46" si="9">E40-(E44+E42)</f>
        <v>2217475958.5858564</v>
      </c>
      <c r="F46" s="39">
        <f t="shared" si="9"/>
        <v>4678654155.6222191</v>
      </c>
      <c r="G46" s="39">
        <f t="shared" si="9"/>
        <v>7578840653.2435265</v>
      </c>
      <c r="H46" s="39">
        <f t="shared" si="9"/>
        <v>9264490363.7483444</v>
      </c>
    </row>
    <row r="47" spans="1:9" x14ac:dyDescent="0.2">
      <c r="B47" s="11"/>
      <c r="C47" s="17"/>
      <c r="D47" s="12"/>
      <c r="E47" s="12"/>
      <c r="F47" s="12"/>
      <c r="G47" s="12"/>
      <c r="H47" s="12"/>
    </row>
    <row r="48" spans="1:9" x14ac:dyDescent="0.2">
      <c r="A48" s="23"/>
      <c r="B48" s="23"/>
      <c r="C48" s="23"/>
      <c r="D48" s="23"/>
      <c r="E48" s="12"/>
      <c r="F48" s="12"/>
      <c r="G48" s="12"/>
      <c r="H48" s="12"/>
    </row>
    <row r="49" spans="1:10" x14ac:dyDescent="0.2">
      <c r="A49" s="4"/>
      <c r="B49" s="4"/>
      <c r="C49" s="17"/>
      <c r="D49" s="12"/>
      <c r="E49" s="12"/>
      <c r="F49" s="12"/>
      <c r="G49" s="12"/>
      <c r="H49" s="12"/>
    </row>
    <row r="50" spans="1:10" ht="15" customHeight="1" x14ac:dyDescent="0.2">
      <c r="A50" s="51" t="s">
        <v>51</v>
      </c>
      <c r="B50" s="29" t="s">
        <v>52</v>
      </c>
      <c r="C50" s="30">
        <v>0.15</v>
      </c>
      <c r="D50" s="12"/>
      <c r="E50" s="12"/>
      <c r="F50" s="12"/>
      <c r="G50" s="12"/>
      <c r="H50" s="12"/>
    </row>
    <row r="51" spans="1:10" x14ac:dyDescent="0.2">
      <c r="A51" s="51"/>
      <c r="B51" s="6"/>
      <c r="C51" s="17"/>
      <c r="D51" s="12"/>
      <c r="E51" s="12"/>
      <c r="F51" s="12"/>
      <c r="G51" s="12"/>
      <c r="H51" s="12"/>
    </row>
    <row r="52" spans="1:10" x14ac:dyDescent="0.2">
      <c r="A52" s="51"/>
      <c r="B52" s="52" t="s">
        <v>53</v>
      </c>
      <c r="C52" s="52"/>
      <c r="D52" s="52"/>
      <c r="E52" s="52"/>
      <c r="F52" s="52"/>
      <c r="G52" s="52"/>
      <c r="H52" s="52"/>
      <c r="I52" s="52" t="s">
        <v>54</v>
      </c>
    </row>
    <row r="53" spans="1:10" x14ac:dyDescent="0.2">
      <c r="A53" s="51"/>
      <c r="B53" s="16"/>
      <c r="C53" s="3" t="s">
        <v>39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19</v>
      </c>
      <c r="I53" s="52"/>
    </row>
    <row r="54" spans="1:10" x14ac:dyDescent="0.2">
      <c r="A54" s="51"/>
      <c r="B54" s="31" t="s">
        <v>55</v>
      </c>
      <c r="C54" s="36">
        <f>-1*D12</f>
        <v>-1762750</v>
      </c>
      <c r="D54" s="36">
        <f>D45</f>
        <v>-262533232.32323241</v>
      </c>
      <c r="E54" s="36">
        <f t="shared" ref="E54:H54" si="10">E45</f>
        <v>-706214394.94949532</v>
      </c>
      <c r="F54" s="36">
        <f t="shared" si="10"/>
        <v>-1533781288.8222218</v>
      </c>
      <c r="G54" s="36">
        <f t="shared" si="10"/>
        <v>-2612827803.4231339</v>
      </c>
      <c r="H54" s="36">
        <f t="shared" si="10"/>
        <v>-3802716729.45998</v>
      </c>
      <c r="I54" s="36">
        <f>NPV(C50,D54:H54)+C54</f>
        <v>-5157053219.7335491</v>
      </c>
    </row>
    <row r="55" spans="1:10" x14ac:dyDescent="0.2">
      <c r="A55" s="51"/>
      <c r="B55" s="31" t="s">
        <v>56</v>
      </c>
      <c r="C55" s="36">
        <f>C54</f>
        <v>-1762750</v>
      </c>
      <c r="D55" s="36">
        <f>D46</f>
        <v>824340505.05050421</v>
      </c>
      <c r="E55" s="36">
        <f t="shared" ref="E55:H55" si="11">E46</f>
        <v>2217475958.5858564</v>
      </c>
      <c r="F55" s="36">
        <f t="shared" si="11"/>
        <v>4678654155.6222191</v>
      </c>
      <c r="G55" s="36">
        <f t="shared" si="11"/>
        <v>7578840653.2435265</v>
      </c>
      <c r="H55" s="36">
        <f t="shared" si="11"/>
        <v>9264490363.7483444</v>
      </c>
      <c r="I55" s="36">
        <f>NPV(C50,D55:H55)+C55</f>
        <v>14407392351.778534</v>
      </c>
    </row>
    <row r="58" spans="1:10" x14ac:dyDescent="0.2">
      <c r="A58" s="5"/>
      <c r="B58" s="5"/>
      <c r="C58" s="5"/>
      <c r="D58" s="5"/>
    </row>
    <row r="60" spans="1:10" ht="78" x14ac:dyDescent="0.2">
      <c r="A60" s="43" t="s">
        <v>57</v>
      </c>
      <c r="B60" s="68" t="s">
        <v>58</v>
      </c>
      <c r="C60" s="64" t="s">
        <v>61</v>
      </c>
      <c r="D60" s="61"/>
      <c r="E60" s="61"/>
      <c r="F60" s="61"/>
      <c r="G60" s="61"/>
      <c r="H60" s="61"/>
      <c r="I60" s="61"/>
      <c r="J60" s="32"/>
    </row>
    <row r="61" spans="1:10" x14ac:dyDescent="0.2">
      <c r="A61" s="18"/>
    </row>
    <row r="62" spans="1:10" x14ac:dyDescent="0.2">
      <c r="A62" s="18"/>
    </row>
    <row r="63" spans="1:10" x14ac:dyDescent="0.2">
      <c r="A63" s="33"/>
    </row>
  </sheetData>
  <mergeCells count="24">
    <mergeCell ref="A2:B2"/>
    <mergeCell ref="B1:I1"/>
    <mergeCell ref="C2:I2"/>
    <mergeCell ref="C60:I60"/>
    <mergeCell ref="A28:A32"/>
    <mergeCell ref="B28:E28"/>
    <mergeCell ref="A16:A19"/>
    <mergeCell ref="A23:A26"/>
    <mergeCell ref="B23:I23"/>
    <mergeCell ref="A50:A55"/>
    <mergeCell ref="B52:H52"/>
    <mergeCell ref="I52:I53"/>
    <mergeCell ref="B10:C10"/>
    <mergeCell ref="B11:C11"/>
    <mergeCell ref="B12:C12"/>
    <mergeCell ref="B8:C8"/>
    <mergeCell ref="A36:A40"/>
    <mergeCell ref="A41:A46"/>
    <mergeCell ref="B9:C9"/>
    <mergeCell ref="A4:A12"/>
    <mergeCell ref="B4:D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revision/>
  <dcterms:created xsi:type="dcterms:W3CDTF">2000-05-09T17:27:53Z</dcterms:created>
  <dcterms:modified xsi:type="dcterms:W3CDTF">2022-03-08T17:36:17Z</dcterms:modified>
  <cp:category/>
  <cp:contentStatus/>
</cp:coreProperties>
</file>