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Stevens_Spring_2022/PEP-151-A/Labs/Lab1/"/>
    </mc:Choice>
  </mc:AlternateContent>
  <xr:revisionPtr revIDLastSave="0" documentId="13_ncr:1_{6098E9FF-124D-4545-9D05-03FFC3E0B6F0}" xr6:coauthVersionLast="47" xr6:coauthVersionMax="47" xr10:uidLastSave="{00000000-0000-0000-0000-000000000000}"/>
  <bookViews>
    <workbookView xWindow="0" yWindow="500" windowWidth="28800" windowHeight="17500" xr2:uid="{BF4D8837-18DE-1C42-92A8-8B28EC7A2714}"/>
  </bookViews>
  <sheets>
    <sheet name="Moons of Jupi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1" l="1"/>
  <c r="Q30" i="1" s="1"/>
  <c r="Q24" i="1"/>
  <c r="Q25" i="1" s="1"/>
  <c r="N29" i="1"/>
  <c r="N30" i="1" s="1"/>
  <c r="N24" i="1"/>
  <c r="N25" i="1" s="1"/>
  <c r="G30" i="1"/>
  <c r="G31" i="1" s="1"/>
  <c r="G32" i="1" s="1"/>
  <c r="G33" i="1" s="1"/>
  <c r="G24" i="1"/>
  <c r="G25" i="1" s="1"/>
  <c r="G26" i="1" s="1"/>
  <c r="G27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H11" i="1"/>
  <c r="H19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D3" i="1"/>
  <c r="G3" i="1" s="1"/>
  <c r="H31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F2" i="1"/>
  <c r="H2" i="1" s="1"/>
  <c r="D2" i="1"/>
  <c r="G2" i="1" s="1"/>
  <c r="H32" i="1" l="1"/>
  <c r="I32" i="1"/>
  <c r="H30" i="1"/>
  <c r="H34" i="1" s="1"/>
  <c r="I30" i="1"/>
  <c r="I33" i="1"/>
  <c r="H33" i="1"/>
  <c r="I31" i="1"/>
  <c r="B61" i="1"/>
  <c r="C61" i="1"/>
  <c r="C48" i="1"/>
  <c r="B48" i="1"/>
  <c r="C49" i="1"/>
  <c r="C55" i="1"/>
  <c r="B55" i="1"/>
  <c r="B53" i="1"/>
  <c r="C53" i="1"/>
  <c r="B60" i="1"/>
  <c r="C60" i="1"/>
  <c r="B59" i="1"/>
  <c r="C59" i="1"/>
  <c r="C58" i="1"/>
  <c r="B58" i="1"/>
  <c r="C50" i="1"/>
  <c r="B50" i="1"/>
  <c r="C57" i="1"/>
  <c r="C56" i="1"/>
  <c r="B56" i="1"/>
  <c r="C47" i="1"/>
  <c r="B47" i="1"/>
  <c r="H23" i="1"/>
  <c r="H35" i="1" s="1"/>
  <c r="B23" i="1"/>
  <c r="B39" i="1" s="1"/>
  <c r="B45" i="1"/>
  <c r="C45" i="1"/>
  <c r="B52" i="1"/>
  <c r="C52" i="1"/>
  <c r="B51" i="1"/>
  <c r="C51" i="1"/>
  <c r="C44" i="1"/>
  <c r="C54" i="1"/>
  <c r="C46" i="1"/>
  <c r="B57" i="1"/>
  <c r="B49" i="1"/>
  <c r="B44" i="1"/>
  <c r="B54" i="1"/>
  <c r="B46" i="1"/>
  <c r="H22" i="1"/>
  <c r="J32" i="1" s="1"/>
  <c r="B22" i="1"/>
  <c r="C40" i="1" s="1"/>
  <c r="B37" i="1" l="1"/>
  <c r="C39" i="1"/>
  <c r="C28" i="1"/>
  <c r="C32" i="1"/>
  <c r="D56" i="1"/>
  <c r="D39" i="1"/>
  <c r="I34" i="1"/>
  <c r="I35" i="1" s="1"/>
  <c r="C29" i="1"/>
  <c r="B31" i="1"/>
  <c r="C33" i="1"/>
  <c r="J30" i="1"/>
  <c r="B35" i="1"/>
  <c r="C37" i="1"/>
  <c r="C41" i="1"/>
  <c r="D37" i="1"/>
  <c r="I26" i="1"/>
  <c r="C24" i="1"/>
  <c r="D46" i="1"/>
  <c r="C30" i="1"/>
  <c r="B34" i="1"/>
  <c r="D47" i="1"/>
  <c r="D60" i="1"/>
  <c r="D51" i="1"/>
  <c r="J31" i="1"/>
  <c r="J33" i="1"/>
  <c r="H25" i="1"/>
  <c r="B30" i="1"/>
  <c r="D30" i="1" s="1"/>
  <c r="B28" i="1"/>
  <c r="H26" i="1"/>
  <c r="C62" i="1"/>
  <c r="C63" i="1" s="1"/>
  <c r="B32" i="1"/>
  <c r="D32" i="1" s="1"/>
  <c r="D45" i="1"/>
  <c r="C27" i="1"/>
  <c r="B33" i="1"/>
  <c r="D33" i="1" s="1"/>
  <c r="C35" i="1"/>
  <c r="D35" i="1" s="1"/>
  <c r="H24" i="1"/>
  <c r="D55" i="1"/>
  <c r="B26" i="1"/>
  <c r="C34" i="1"/>
  <c r="C25" i="1"/>
  <c r="B36" i="1"/>
  <c r="D58" i="1"/>
  <c r="D59" i="1"/>
  <c r="H27" i="1"/>
  <c r="J27" i="1" s="1"/>
  <c r="I24" i="1"/>
  <c r="C36" i="1"/>
  <c r="D54" i="1"/>
  <c r="D44" i="1"/>
  <c r="D49" i="1"/>
  <c r="B27" i="1"/>
  <c r="B24" i="1"/>
  <c r="D57" i="1"/>
  <c r="C31" i="1"/>
  <c r="D31" i="1" s="1"/>
  <c r="D52" i="1"/>
  <c r="B25" i="1"/>
  <c r="D25" i="1" s="1"/>
  <c r="I27" i="1"/>
  <c r="C38" i="1"/>
  <c r="B40" i="1"/>
  <c r="D40" i="1" s="1"/>
  <c r="D53" i="1"/>
  <c r="D61" i="1"/>
  <c r="B38" i="1"/>
  <c r="D38" i="1" s="1"/>
  <c r="C26" i="1"/>
  <c r="B62" i="1"/>
  <c r="B63" i="1" s="1"/>
  <c r="I25" i="1"/>
  <c r="B29" i="1"/>
  <c r="D50" i="1"/>
  <c r="D48" i="1"/>
  <c r="B41" i="1"/>
  <c r="D41" i="1" s="1"/>
  <c r="I28" i="1" l="1"/>
  <c r="D26" i="1"/>
  <c r="J26" i="1"/>
  <c r="D28" i="1"/>
  <c r="D29" i="1"/>
  <c r="J35" i="1"/>
  <c r="D36" i="1"/>
  <c r="C42" i="1"/>
  <c r="J34" i="1"/>
  <c r="D34" i="1"/>
  <c r="D24" i="1"/>
  <c r="B42" i="1"/>
  <c r="D27" i="1"/>
  <c r="H28" i="1"/>
  <c r="J28" i="1" s="1"/>
  <c r="J24" i="1"/>
  <c r="D62" i="1"/>
  <c r="D63" i="1" s="1"/>
  <c r="J25" i="1"/>
  <c r="D42" i="1" l="1"/>
</calcChain>
</file>

<file path=xl/sharedStrings.xml><?xml version="1.0" encoding="utf-8"?>
<sst xmlns="http://schemas.openxmlformats.org/spreadsheetml/2006/main" count="71" uniqueCount="49">
  <si>
    <t>Moons</t>
  </si>
  <si>
    <t>Semimajor Axis (m)</t>
  </si>
  <si>
    <t>Io</t>
  </si>
  <si>
    <t>Europa</t>
  </si>
  <si>
    <t>Ganymede</t>
  </si>
  <si>
    <t>Semimajor Axis (10^3 km)</t>
  </si>
  <si>
    <t>Callisto</t>
  </si>
  <si>
    <t xml:space="preserve">Orbital Period (days) </t>
  </si>
  <si>
    <t xml:space="preserve">Orbital Period (seconds) </t>
  </si>
  <si>
    <t>Carpo</t>
  </si>
  <si>
    <t>Euporie</t>
  </si>
  <si>
    <t>Orthosie</t>
  </si>
  <si>
    <t>Euanthe</t>
  </si>
  <si>
    <t>Thyone</t>
  </si>
  <si>
    <t>Eurydome</t>
  </si>
  <si>
    <t>Arche</t>
  </si>
  <si>
    <t>Isonoe</t>
  </si>
  <si>
    <t>Aitne</t>
  </si>
  <si>
    <t>Sponde</t>
  </si>
  <si>
    <t>Kalyke</t>
  </si>
  <si>
    <t>Pasiphae</t>
  </si>
  <si>
    <t>Megaclite</t>
  </si>
  <si>
    <t>Sinope</t>
  </si>
  <si>
    <t>Color Key</t>
  </si>
  <si>
    <t>Gallilean Moons</t>
  </si>
  <si>
    <t>Other Moons</t>
  </si>
  <si>
    <t>R^3</t>
  </si>
  <si>
    <t>T^2</t>
  </si>
  <si>
    <t>Mass of Jupiter =</t>
  </si>
  <si>
    <t>M</t>
  </si>
  <si>
    <t>Via Graph (All Moons)</t>
  </si>
  <si>
    <t>Via Graph (Gallilean Moons)</t>
  </si>
  <si>
    <t>Calculated Mass</t>
  </si>
  <si>
    <t>Least Square Fit (All Moons)</t>
  </si>
  <si>
    <t>a</t>
  </si>
  <si>
    <t>x (avg)</t>
  </si>
  <si>
    <t>y (avg)</t>
  </si>
  <si>
    <t>b</t>
  </si>
  <si>
    <t>Total</t>
  </si>
  <si>
    <t>avg*Total</t>
  </si>
  <si>
    <t>(4pi^2/G)/(a)</t>
  </si>
  <si>
    <t>Least Square Fit (Gallilean Moons)</t>
  </si>
  <si>
    <t>Equation</t>
  </si>
  <si>
    <t>y = 3.17585E-16x + 1.92E+12</t>
  </si>
  <si>
    <t>y = 2.66E-17x - 9.59E+06</t>
  </si>
  <si>
    <t>Actual Mass</t>
  </si>
  <si>
    <t>%Error</t>
  </si>
  <si>
    <t>Via Least Square Fit (All Moons)</t>
  </si>
  <si>
    <t>Via Least Square Fit (Gallilean Moons)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</si>
</sst>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E+00"/>
    <numFmt numFmtId="166" formatCode="0.0000%"/>
  </numFmts>
  <fonts count="1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4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16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0" fillId="8" borderId="5" xfId="0" applyFill="1" applyBorder="1"/>
    <xf numFmtId="0" fontId="0" fillId="5" borderId="7" xfId="0" applyFill="1" applyBorder="1"/>
    <xf numFmtId="11" fontId="2" fillId="6" borderId="1" xfId="0" applyNumberFormat="1" applyFont="1" applyFill="1" applyBorder="1" applyAlignment="1">
      <alignment horizontal="center" vertical="center"/>
    </xf>
    <xf numFmtId="11" fontId="2" fillId="7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5" borderId="0" xfId="0" applyFill="1"/>
    <xf numFmtId="0" fontId="0" fillId="15" borderId="0" xfId="0" applyFill="1" applyAlignment="1"/>
    <xf numFmtId="0" fontId="6" fillId="18" borderId="0" xfId="0" applyFont="1" applyFill="1" applyAlignment="1">
      <alignment horizontal="center" vertical="center"/>
    </xf>
    <xf numFmtId="0" fontId="0" fillId="21" borderId="0" xfId="0" applyFill="1"/>
    <xf numFmtId="0" fontId="1" fillId="22" borderId="2" xfId="0" applyFont="1" applyFill="1" applyBorder="1" applyAlignment="1">
      <alignment horizontal="center" vertical="center"/>
    </xf>
    <xf numFmtId="0" fontId="1" fillId="22" borderId="7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11" fontId="0" fillId="24" borderId="4" xfId="0" applyNumberFormat="1" applyFont="1" applyFill="1" applyBorder="1" applyAlignment="1">
      <alignment horizontal="center" vertical="center"/>
    </xf>
    <xf numFmtId="11" fontId="0" fillId="24" borderId="11" xfId="0" applyNumberFormat="1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right" vertical="center"/>
    </xf>
    <xf numFmtId="0" fontId="2" fillId="15" borderId="0" xfId="0" applyFont="1" applyFill="1" applyBorder="1" applyAlignment="1">
      <alignment horizontal="left" vertical="center"/>
    </xf>
    <xf numFmtId="0" fontId="0" fillId="15" borderId="0" xfId="0" applyFill="1" applyBorder="1"/>
    <xf numFmtId="0" fontId="6" fillId="15" borderId="0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1" fontId="2" fillId="27" borderId="12" xfId="0" applyNumberFormat="1" applyFont="1" applyFill="1" applyBorder="1" applyAlignment="1">
      <alignment horizontal="center" vertical="center"/>
    </xf>
    <xf numFmtId="0" fontId="0" fillId="21" borderId="10" xfId="0" applyFill="1" applyBorder="1"/>
    <xf numFmtId="0" fontId="0" fillId="21" borderId="15" xfId="0" applyFill="1" applyBorder="1"/>
    <xf numFmtId="0" fontId="0" fillId="21" borderId="9" xfId="0" applyFill="1" applyBorder="1"/>
    <xf numFmtId="11" fontId="2" fillId="8" borderId="2" xfId="0" applyNumberFormat="1" applyFont="1" applyFill="1" applyBorder="1" applyAlignment="1">
      <alignment horizontal="center" vertical="center"/>
    </xf>
    <xf numFmtId="11" fontId="0" fillId="27" borderId="1" xfId="0" applyNumberFormat="1" applyFont="1" applyFill="1" applyBorder="1" applyAlignment="1">
      <alignment horizontal="center" vertical="center"/>
    </xf>
    <xf numFmtId="11" fontId="0" fillId="8" borderId="1" xfId="0" applyNumberFormat="1" applyFont="1" applyFill="1" applyBorder="1" applyAlignment="1">
      <alignment horizontal="center" vertical="center"/>
    </xf>
    <xf numFmtId="0" fontId="0" fillId="17" borderId="0" xfId="0" applyFont="1" applyFill="1" applyAlignment="1">
      <alignment horizontal="right" vertical="center"/>
    </xf>
    <xf numFmtId="0" fontId="0" fillId="17" borderId="0" xfId="0" applyFont="1" applyFill="1" applyAlignment="1">
      <alignment horizontal="left" vertical="center"/>
    </xf>
    <xf numFmtId="0" fontId="6" fillId="23" borderId="5" xfId="0" applyFont="1" applyFill="1" applyBorder="1" applyAlignment="1">
      <alignment horizontal="center" vertical="center"/>
    </xf>
    <xf numFmtId="11" fontId="0" fillId="24" borderId="6" xfId="0" applyNumberFormat="1" applyFont="1" applyFill="1" applyBorder="1" applyAlignment="1">
      <alignment horizontal="center" vertical="center"/>
    </xf>
    <xf numFmtId="11" fontId="0" fillId="2" borderId="14" xfId="0" applyNumberFormat="1" applyFill="1" applyBorder="1" applyAlignment="1">
      <alignment horizontal="center" vertical="center"/>
    </xf>
    <xf numFmtId="11" fontId="3" fillId="25" borderId="7" xfId="0" applyNumberFormat="1" applyFont="1" applyFill="1" applyBorder="1" applyAlignment="1">
      <alignment horizontal="center" vertical="center"/>
    </xf>
    <xf numFmtId="11" fontId="3" fillId="25" borderId="10" xfId="0" applyNumberFormat="1" applyFont="1" applyFill="1" applyBorder="1" applyAlignment="1">
      <alignment horizontal="center" vertical="center"/>
    </xf>
    <xf numFmtId="11" fontId="3" fillId="25" borderId="2" xfId="0" applyNumberFormat="1" applyFont="1" applyFill="1" applyBorder="1" applyAlignment="1">
      <alignment horizontal="center" vertical="center"/>
    </xf>
    <xf numFmtId="0" fontId="2" fillId="19" borderId="16" xfId="0" applyFont="1" applyFill="1" applyBorder="1" applyAlignment="1">
      <alignment horizontal="center" vertical="center"/>
    </xf>
    <xf numFmtId="0" fontId="0" fillId="21" borderId="1" xfId="0" applyFill="1" applyBorder="1"/>
    <xf numFmtId="11" fontId="1" fillId="18" borderId="17" xfId="0" applyNumberFormat="1" applyFont="1" applyFill="1" applyBorder="1" applyAlignment="1">
      <alignment horizontal="center" vertical="center"/>
    </xf>
    <xf numFmtId="11" fontId="2" fillId="19" borderId="0" xfId="0" applyNumberFormat="1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right" vertical="center"/>
    </xf>
    <xf numFmtId="0" fontId="0" fillId="15" borderId="0" xfId="0" applyFont="1" applyFill="1" applyBorder="1" applyAlignment="1">
      <alignment horizontal="left" vertical="center"/>
    </xf>
    <xf numFmtId="11" fontId="0" fillId="24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1" fontId="1" fillId="18" borderId="2" xfId="0" applyNumberFormat="1" applyFont="1" applyFill="1" applyBorder="1" applyAlignment="1">
      <alignment horizontal="center" vertical="center"/>
    </xf>
    <xf numFmtId="11" fontId="2" fillId="19" borderId="1" xfId="0" applyNumberFormat="1" applyFont="1" applyFill="1" applyBorder="1" applyAlignment="1">
      <alignment horizontal="center" vertical="center"/>
    </xf>
    <xf numFmtId="11" fontId="2" fillId="19" borderId="7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horizontal="center" vertical="center"/>
    </xf>
    <xf numFmtId="11" fontId="2" fillId="3" borderId="12" xfId="0" applyNumberFormat="1" applyFont="1" applyFill="1" applyBorder="1" applyAlignment="1">
      <alignment horizontal="center" vertical="center"/>
    </xf>
    <xf numFmtId="11" fontId="2" fillId="12" borderId="18" xfId="0" applyNumberFormat="1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11" fontId="2" fillId="19" borderId="12" xfId="0" applyNumberFormat="1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right" vertical="center"/>
    </xf>
    <xf numFmtId="0" fontId="6" fillId="18" borderId="21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5" xfId="0" applyFont="1" applyFill="1" applyBorder="1" applyAlignment="1">
      <alignment horizontal="center" vertical="center"/>
    </xf>
    <xf numFmtId="166" fontId="0" fillId="30" borderId="20" xfId="2" applyNumberFormat="1" applyFont="1" applyFill="1" applyBorder="1" applyAlignment="1">
      <alignment horizontal="center" vertical="center"/>
    </xf>
    <xf numFmtId="11" fontId="2" fillId="12" borderId="2" xfId="0" applyNumberFormat="1" applyFont="1" applyFill="1" applyBorder="1" applyAlignment="1">
      <alignment horizontal="center" vertical="center"/>
    </xf>
    <xf numFmtId="0" fontId="5" fillId="14" borderId="10" xfId="1" applyFont="1" applyFill="1" applyBorder="1" applyAlignment="1">
      <alignment horizontal="center" vertical="center"/>
    </xf>
    <xf numFmtId="0" fontId="5" fillId="14" borderId="11" xfId="1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11" fillId="20" borderId="0" xfId="1" applyFont="1" applyFill="1" applyAlignment="1">
      <alignment horizontal="center" vertical="center"/>
    </xf>
    <xf numFmtId="165" fontId="2" fillId="19" borderId="10" xfId="0" applyNumberFormat="1" applyFont="1" applyFill="1" applyBorder="1" applyAlignment="1">
      <alignment horizontal="center" vertical="center"/>
    </xf>
    <xf numFmtId="165" fontId="2" fillId="19" borderId="15" xfId="0" applyNumberFormat="1" applyFont="1" applyFill="1" applyBorder="1" applyAlignment="1">
      <alignment horizontal="center" vertical="center"/>
    </xf>
    <xf numFmtId="165" fontId="2" fillId="19" borderId="11" xfId="0" applyNumberFormat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11" fontId="0" fillId="9" borderId="0" xfId="0" applyNumberFormat="1" applyFill="1" applyBorder="1" applyAlignment="1">
      <alignment horizontal="center" vertical="center"/>
    </xf>
    <xf numFmtId="11" fontId="0" fillId="9" borderId="6" xfId="0" applyNumberFormat="1" applyFill="1" applyBorder="1" applyAlignment="1">
      <alignment horizontal="center" vertical="center"/>
    </xf>
    <xf numFmtId="11" fontId="0" fillId="9" borderId="8" xfId="0" applyNumberFormat="1" applyFill="1" applyBorder="1" applyAlignment="1">
      <alignment horizontal="center" vertical="center"/>
    </xf>
    <xf numFmtId="11" fontId="0" fillId="9" borderId="9" xfId="0" applyNumberForma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/>
    </xf>
    <xf numFmtId="0" fontId="8" fillId="28" borderId="12" xfId="0" applyFont="1" applyFill="1" applyBorder="1" applyAlignment="1">
      <alignment horizontal="center" vertical="center"/>
    </xf>
    <xf numFmtId="0" fontId="8" fillId="28" borderId="13" xfId="0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165" fontId="2" fillId="15" borderId="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20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8" fillId="28" borderId="3" xfId="0" applyFont="1" applyFill="1" applyBorder="1" applyAlignment="1">
      <alignment horizontal="center" vertical="center"/>
    </xf>
    <xf numFmtId="0" fontId="8" fillId="28" borderId="0" xfId="0" applyFont="1" applyFill="1" applyAlignment="1">
      <alignment horizontal="center" vertical="center"/>
    </xf>
    <xf numFmtId="0" fontId="8" fillId="28" borderId="0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</a:t>
            </a:r>
            <a:r>
              <a:rPr lang="en-US" baseline="0"/>
              <a:t> vs R^3 (All Moons)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223315835520563E-2"/>
                  <c:y val="8.0489938757655286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'Moons of Jupiter'!$G$2:$G$19</c:f>
              <c:numCache>
                <c:formatCode>0.00E+00</c:formatCode>
                <c:ptCount val="18"/>
                <c:pt idx="0">
                  <c:v>7.5044648232000002E+25</c:v>
                </c:pt>
                <c:pt idx="1">
                  <c:v>3.0224680343100001E+26</c:v>
                </c:pt>
                <c:pt idx="2">
                  <c:v>1.2264173936640004E+27</c:v>
                </c:pt>
                <c:pt idx="3">
                  <c:v>6.6733417752830005E+27</c:v>
                </c:pt>
                <c:pt idx="4">
                  <c:v>4.9043350989999997E+30</c:v>
                </c:pt>
                <c:pt idx="5">
                  <c:v>7.2900990189999997E+30</c:v>
                </c:pt>
                <c:pt idx="6">
                  <c:v>8.895477248E+30</c:v>
                </c:pt>
                <c:pt idx="7">
                  <c:v>8.9989119999999996E+30</c:v>
                </c:pt>
                <c:pt idx="8">
                  <c:v>9.1818465839999998E+30</c:v>
                </c:pt>
                <c:pt idx="9">
                  <c:v>1.1961853902999999E+31</c:v>
                </c:pt>
                <c:pt idx="10">
                  <c:v>1.2056247757000001E+31</c:v>
                </c:pt>
                <c:pt idx="11">
                  <c:v>1.2519490247999999E+31</c:v>
                </c:pt>
                <c:pt idx="12">
                  <c:v>1.2535672267E+31</c:v>
                </c:pt>
                <c:pt idx="13">
                  <c:v>1.2961314549000001E+31</c:v>
                </c:pt>
                <c:pt idx="14">
                  <c:v>1.3110866711999999E+31</c:v>
                </c:pt>
                <c:pt idx="15">
                  <c:v>1.3177701928000001E+31</c:v>
                </c:pt>
                <c:pt idx="16">
                  <c:v>1.3498272341E+31</c:v>
                </c:pt>
                <c:pt idx="17">
                  <c:v>1.3720578984E+31</c:v>
                </c:pt>
              </c:numCache>
            </c:numRef>
          </c:xVal>
          <c:yVal>
            <c:numRef>
              <c:f>'Moons of Jupiter'!$H$2:$H$19</c:f>
              <c:numCache>
                <c:formatCode>0.00E+00</c:formatCode>
                <c:ptCount val="18"/>
                <c:pt idx="0">
                  <c:v>23364199554.652946</c:v>
                </c:pt>
                <c:pt idx="1">
                  <c:v>94139763247.931091</c:v>
                </c:pt>
                <c:pt idx="2">
                  <c:v>382113600216.37897</c:v>
                </c:pt>
                <c:pt idx="3">
                  <c:v>2079165207170.7104</c:v>
                </c:pt>
                <c:pt idx="4">
                  <c:v>1552914801561600.5</c:v>
                </c:pt>
                <c:pt idx="5">
                  <c:v>2283677651865600.5</c:v>
                </c:pt>
                <c:pt idx="6">
                  <c:v>2893648118169601</c:v>
                </c:pt>
                <c:pt idx="7">
                  <c:v>2875087241625601</c:v>
                </c:pt>
                <c:pt idx="8">
                  <c:v>2937501249638399</c:v>
                </c:pt>
                <c:pt idx="9">
                  <c:v>3840865919078398</c:v>
                </c:pt>
                <c:pt idx="10">
                  <c:v>3911872021401599</c:v>
                </c:pt>
                <c:pt idx="11">
                  <c:v>3929183562240000</c:v>
                </c:pt>
                <c:pt idx="12">
                  <c:v>3980257250918402</c:v>
                </c:pt>
                <c:pt idx="13">
                  <c:v>4180025925734398</c:v>
                </c:pt>
                <c:pt idx="14">
                  <c:v>4121023703040000</c:v>
                </c:pt>
                <c:pt idx="15">
                  <c:v>4127682148761600</c:v>
                </c:pt>
                <c:pt idx="16">
                  <c:v>4230451357286398</c:v>
                </c:pt>
                <c:pt idx="17">
                  <c:v>4299288515481600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8-3443-9627-9F0AB7D89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74239"/>
        <c:axId val="1895566799"/>
      </c:scatterChart>
      <c:valAx>
        <c:axId val="18950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R^3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566799"/>
        <c:crosses val="autoZero"/>
        <c:crossBetween val="midCat"/>
      </c:valAx>
      <c:valAx>
        <c:axId val="18955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  <a:r>
                  <a:rPr lang="en-US" baseline="0"/>
                  <a:t> (s^2)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7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</a:t>
            </a:r>
            <a:r>
              <a:rPr lang="en-US" baseline="0"/>
              <a:t> vs R^3 (Gallilean Moons)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790682414698157E-2"/>
                  <c:y val="1.2066200058326042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'Moons of Jupiter'!$G$2:$G$5</c:f>
              <c:numCache>
                <c:formatCode>0.00E+00</c:formatCode>
                <c:ptCount val="4"/>
                <c:pt idx="0">
                  <c:v>7.5044648232000002E+25</c:v>
                </c:pt>
                <c:pt idx="1">
                  <c:v>3.0224680343100001E+26</c:v>
                </c:pt>
                <c:pt idx="2">
                  <c:v>1.2264173936640004E+27</c:v>
                </c:pt>
                <c:pt idx="3">
                  <c:v>6.6733417752830005E+27</c:v>
                </c:pt>
              </c:numCache>
            </c:numRef>
          </c:xVal>
          <c:yVal>
            <c:numRef>
              <c:f>'Moons of Jupiter'!$H$2:$H$5</c:f>
              <c:numCache>
                <c:formatCode>0.00E+00</c:formatCode>
                <c:ptCount val="4"/>
                <c:pt idx="0">
                  <c:v>23364199554.652946</c:v>
                </c:pt>
                <c:pt idx="1">
                  <c:v>94139763247.931091</c:v>
                </c:pt>
                <c:pt idx="2">
                  <c:v>382113600216.37897</c:v>
                </c:pt>
                <c:pt idx="3">
                  <c:v>2079165207170.7104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B-694A-8BFC-EDA5E6A6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744079"/>
        <c:axId val="1890248223"/>
      </c:scatterChart>
      <c:valAx>
        <c:axId val="19137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R^3</a:t>
                </a:r>
                <a:r>
                  <a:rPr lang="en-US" baseline="0"/>
                  <a:t> (m^3)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48223"/>
        <c:crosses val="autoZero"/>
        <c:crossBetween val="midCat"/>
      </c:valAx>
      <c:valAx>
        <c:axId val="18902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</a:t>
                </a:r>
                <a:r>
                  <a:rPr lang="en-US" baseline="0"/>
                  <a:t> (s^2)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4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265141</xdr:colOff>
      <xdr:row>5</xdr:row>
      <xdr:rowOff>43224</xdr:rowOff>
    </xdr:from>
    <xdr:to>
      <xdr:col>13</xdr:col>
      <xdr:colOff>24509</xdr:colOff>
      <xdr:row>18</xdr:row>
      <xdr:rowOff>34757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7E2616-8349-6E44-BE94-0B9609A13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131457</xdr:colOff>
      <xdr:row>5</xdr:row>
      <xdr:rowOff>22281</xdr:rowOff>
    </xdr:from>
    <xdr:to>
      <xdr:col>18</xdr:col>
      <xdr:colOff>482600</xdr:colOff>
      <xdr:row>18</xdr:row>
      <xdr:rowOff>45897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38050E-8FE0-EC4C-B9A7-FC1D193C1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nssdc.gsfc.nasa.gov/planetary/factsheet/jupiterfact.html" TargetMode="External"/><Relationship Id="rId1" Type="http://schemas.openxmlformats.org/officeDocument/2006/relationships/hyperlink" Target="https://nssdc.gsfc.nasa.gov/planetary/factsheet/joviansatfac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B5D1-D9E7-5D44-B10E-1D2EA805C34C}">
  <dimension ref="A1:U65"/>
  <sheetViews>
    <sheetView tabSelected="1" topLeftCell="I12" zoomScale="115" workbookViewId="0">
      <selection activeCell="Q36" sqref="Q36"/>
    </sheetView>
  </sheetViews>
  <sheetFormatPr baseColWidth="10" defaultRowHeight="16" x14ac:dyDescent="0.2"/>
  <cols>
    <col min="2" max="2" width="15.83203125" customWidth="1"/>
    <col min="3" max="3" width="24.33203125" customWidth="1"/>
    <col min="4" max="4" width="19.5" customWidth="1"/>
    <col min="5" max="5" width="19.1640625" customWidth="1"/>
    <col min="6" max="6" width="25" customWidth="1"/>
    <col min="7" max="7" width="21.5" customWidth="1"/>
    <col min="8" max="8" width="26.6640625" customWidth="1"/>
    <col min="9" max="9" width="19.83203125" customWidth="1"/>
    <col min="10" max="10" width="16.33203125" customWidth="1"/>
    <col min="11" max="11" width="17.6640625" customWidth="1"/>
    <col min="12" max="12" width="18" customWidth="1"/>
    <col min="13" max="13" width="16.1640625" customWidth="1"/>
    <col min="14" max="14" width="15" customWidth="1"/>
    <col min="15" max="15" width="18.33203125" customWidth="1"/>
    <col min="16" max="16" width="14.83203125" customWidth="1"/>
    <col min="17" max="17" width="20.33203125" customWidth="1"/>
    <col min="18" max="19" width="15" customWidth="1"/>
  </cols>
  <sheetData>
    <row r="1" spans="1:21" ht="17" thickBot="1" x14ac:dyDescent="0.25">
      <c r="A1" s="92" t="s">
        <v>0</v>
      </c>
      <c r="B1" s="93"/>
      <c r="C1" s="1" t="s">
        <v>5</v>
      </c>
      <c r="D1" s="1" t="s">
        <v>1</v>
      </c>
      <c r="E1" s="1" t="s">
        <v>7</v>
      </c>
      <c r="F1" s="1" t="s">
        <v>8</v>
      </c>
      <c r="G1" s="10" t="s">
        <v>26</v>
      </c>
      <c r="H1" s="11" t="s">
        <v>27</v>
      </c>
      <c r="I1" s="12"/>
      <c r="J1" s="82" t="s">
        <v>23</v>
      </c>
      <c r="K1" s="83"/>
      <c r="L1" s="84"/>
      <c r="M1" s="12"/>
      <c r="N1" s="12"/>
      <c r="O1" s="12"/>
      <c r="P1" s="12"/>
      <c r="Q1" s="12"/>
      <c r="R1" s="12"/>
      <c r="S1" s="12"/>
      <c r="T1" s="12"/>
      <c r="U1" s="12"/>
    </row>
    <row r="2" spans="1:21" ht="17" thickBot="1" x14ac:dyDescent="0.25">
      <c r="A2" s="80" t="s">
        <v>2</v>
      </c>
      <c r="B2" s="81"/>
      <c r="C2" s="2">
        <v>421.8</v>
      </c>
      <c r="D2" s="2">
        <f>C2*1000000</f>
        <v>421800000</v>
      </c>
      <c r="E2" s="2">
        <v>1.7691380000000001</v>
      </c>
      <c r="F2" s="3">
        <f>E2*24*60*60</f>
        <v>152853.52320000003</v>
      </c>
      <c r="G2" s="8">
        <f>D2*D2*D2</f>
        <v>7.5044648232000002E+25</v>
      </c>
      <c r="H2" s="8">
        <f>F2*F2</f>
        <v>23364199554.652946</v>
      </c>
      <c r="I2" s="12"/>
      <c r="J2" s="6"/>
      <c r="K2" s="85" t="s">
        <v>24</v>
      </c>
      <c r="L2" s="86"/>
      <c r="M2" s="12"/>
      <c r="N2" s="12"/>
      <c r="O2" s="12"/>
      <c r="P2" s="12"/>
      <c r="Q2" s="12"/>
      <c r="R2" s="12"/>
      <c r="S2" s="12"/>
      <c r="T2" s="12"/>
      <c r="U2" s="12"/>
    </row>
    <row r="3" spans="1:21" ht="17" thickBot="1" x14ac:dyDescent="0.25">
      <c r="A3" s="80" t="s">
        <v>3</v>
      </c>
      <c r="B3" s="81"/>
      <c r="C3" s="2">
        <v>671.1</v>
      </c>
      <c r="D3" s="2">
        <f t="shared" ref="D3:D19" si="0">C3*1000000</f>
        <v>671100000</v>
      </c>
      <c r="E3" s="2">
        <v>3.5511810000000001</v>
      </c>
      <c r="F3" s="3">
        <f t="shared" ref="F3:F19" si="1">E3*24*60*60</f>
        <v>306822.03840000002</v>
      </c>
      <c r="G3" s="8">
        <f t="shared" ref="G3:G19" si="2">D3*D3*D3</f>
        <v>3.0224680343100001E+26</v>
      </c>
      <c r="H3" s="8">
        <f t="shared" ref="H3:H19" si="3">F3*F3</f>
        <v>94139763247.931091</v>
      </c>
      <c r="I3" s="12"/>
      <c r="J3" s="87"/>
      <c r="K3" s="88"/>
      <c r="L3" s="89"/>
      <c r="M3" s="12"/>
      <c r="N3" s="12"/>
      <c r="O3" s="12"/>
      <c r="P3" s="12"/>
      <c r="Q3" s="12"/>
      <c r="R3" s="12"/>
      <c r="S3" s="12"/>
      <c r="T3" s="12"/>
      <c r="U3" s="12"/>
    </row>
    <row r="4" spans="1:21" ht="17" thickBot="1" x14ac:dyDescent="0.25">
      <c r="A4" s="80" t="s">
        <v>4</v>
      </c>
      <c r="B4" s="81"/>
      <c r="C4" s="2">
        <v>1070.4000000000001</v>
      </c>
      <c r="D4" s="2">
        <f t="shared" si="0"/>
        <v>1070400000.0000001</v>
      </c>
      <c r="E4" s="2">
        <v>7.1545529999999999</v>
      </c>
      <c r="F4" s="3">
        <f t="shared" si="1"/>
        <v>618153.37919999997</v>
      </c>
      <c r="G4" s="8">
        <f t="shared" si="2"/>
        <v>1.2264173936640004E+27</v>
      </c>
      <c r="H4" s="8">
        <f t="shared" si="3"/>
        <v>382113600216.37897</v>
      </c>
      <c r="I4" s="12"/>
      <c r="J4" s="7"/>
      <c r="K4" s="90" t="s">
        <v>25</v>
      </c>
      <c r="L4" s="91"/>
      <c r="M4" s="12"/>
      <c r="N4" s="12"/>
      <c r="O4" s="12"/>
      <c r="P4" s="12"/>
      <c r="Q4" s="12"/>
      <c r="R4" s="12"/>
      <c r="S4" s="12"/>
      <c r="T4" s="12"/>
      <c r="U4" s="12"/>
    </row>
    <row r="5" spans="1:21" ht="17" thickBot="1" x14ac:dyDescent="0.25">
      <c r="A5" s="80" t="s">
        <v>6</v>
      </c>
      <c r="B5" s="81"/>
      <c r="C5" s="2">
        <v>1882.7</v>
      </c>
      <c r="D5" s="2">
        <f t="shared" si="0"/>
        <v>1882700000</v>
      </c>
      <c r="E5" s="2">
        <v>16.689017</v>
      </c>
      <c r="F5" s="3">
        <f t="shared" si="1"/>
        <v>1441931.0688</v>
      </c>
      <c r="G5" s="8">
        <f t="shared" si="2"/>
        <v>6.6733417752830005E+27</v>
      </c>
      <c r="H5" s="8">
        <f t="shared" si="3"/>
        <v>2079165207170.7104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ht="17" thickBot="1" x14ac:dyDescent="0.25">
      <c r="A6" s="71" t="s">
        <v>9</v>
      </c>
      <c r="B6" s="72"/>
      <c r="C6" s="4">
        <v>16990</v>
      </c>
      <c r="D6" s="4">
        <f t="shared" si="0"/>
        <v>16990000000</v>
      </c>
      <c r="E6" s="4">
        <v>456.1</v>
      </c>
      <c r="F6" s="5">
        <f t="shared" si="1"/>
        <v>39407040.000000007</v>
      </c>
      <c r="G6" s="9">
        <f t="shared" si="2"/>
        <v>4.9043350989999997E+30</v>
      </c>
      <c r="H6" s="9">
        <f t="shared" si="3"/>
        <v>1552914801561600.5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17" thickBot="1" x14ac:dyDescent="0.25">
      <c r="A7" s="71" t="s">
        <v>10</v>
      </c>
      <c r="B7" s="72"/>
      <c r="C7" s="4">
        <v>19390</v>
      </c>
      <c r="D7" s="4">
        <f t="shared" si="0"/>
        <v>19390000000</v>
      </c>
      <c r="E7" s="4">
        <v>553.1</v>
      </c>
      <c r="F7" s="5">
        <f t="shared" si="1"/>
        <v>47787840.000000007</v>
      </c>
      <c r="G7" s="9">
        <f t="shared" si="2"/>
        <v>7.2900990189999997E+30</v>
      </c>
      <c r="H7" s="9">
        <f t="shared" si="3"/>
        <v>2283677651865600.5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ht="17" thickBot="1" x14ac:dyDescent="0.25">
      <c r="A8" s="71" t="s">
        <v>11</v>
      </c>
      <c r="B8" s="72"/>
      <c r="C8" s="4">
        <v>20720</v>
      </c>
      <c r="D8" s="4">
        <f t="shared" si="0"/>
        <v>20720000000</v>
      </c>
      <c r="E8" s="4">
        <v>622.6</v>
      </c>
      <c r="F8" s="5">
        <f t="shared" si="1"/>
        <v>53792640.000000007</v>
      </c>
      <c r="G8" s="9">
        <f t="shared" si="2"/>
        <v>8.895477248E+30</v>
      </c>
      <c r="H8" s="9">
        <f t="shared" si="3"/>
        <v>2893648118169601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ht="17" thickBot="1" x14ac:dyDescent="0.25">
      <c r="A9" s="71" t="s">
        <v>12</v>
      </c>
      <c r="B9" s="72"/>
      <c r="C9" s="4">
        <v>20800</v>
      </c>
      <c r="D9" s="4">
        <f t="shared" si="0"/>
        <v>20800000000</v>
      </c>
      <c r="E9" s="4">
        <v>620.6</v>
      </c>
      <c r="F9" s="5">
        <f t="shared" si="1"/>
        <v>53619840.000000007</v>
      </c>
      <c r="G9" s="9">
        <f t="shared" si="2"/>
        <v>8.9989119999999996E+30</v>
      </c>
      <c r="H9" s="9">
        <f t="shared" si="3"/>
        <v>2875087241625601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 ht="17" thickBot="1" x14ac:dyDescent="0.25">
      <c r="A10" s="71" t="s">
        <v>13</v>
      </c>
      <c r="B10" s="72"/>
      <c r="C10" s="4">
        <v>20940</v>
      </c>
      <c r="D10" s="4">
        <f t="shared" si="0"/>
        <v>20940000000</v>
      </c>
      <c r="E10" s="4">
        <v>627.29999999999995</v>
      </c>
      <c r="F10" s="5">
        <f t="shared" si="1"/>
        <v>54198719.999999993</v>
      </c>
      <c r="G10" s="9">
        <f t="shared" si="2"/>
        <v>9.1818465839999998E+30</v>
      </c>
      <c r="H10" s="9">
        <f t="shared" si="3"/>
        <v>2937501249638399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ht="17" thickBot="1" x14ac:dyDescent="0.25">
      <c r="A11" s="71" t="s">
        <v>14</v>
      </c>
      <c r="B11" s="72"/>
      <c r="C11" s="4">
        <v>22870</v>
      </c>
      <c r="D11" s="4">
        <f t="shared" si="0"/>
        <v>22870000000</v>
      </c>
      <c r="E11" s="4">
        <v>717.3</v>
      </c>
      <c r="F11" s="5">
        <f t="shared" si="1"/>
        <v>61974719.999999985</v>
      </c>
      <c r="G11" s="9">
        <f t="shared" si="2"/>
        <v>1.1961853902999999E+31</v>
      </c>
      <c r="H11" s="9">
        <f t="shared" si="3"/>
        <v>3840865919078398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ht="17" thickBot="1" x14ac:dyDescent="0.25">
      <c r="A12" s="71" t="s">
        <v>15</v>
      </c>
      <c r="B12" s="72"/>
      <c r="C12" s="4">
        <v>22930</v>
      </c>
      <c r="D12" s="4">
        <f t="shared" si="0"/>
        <v>22930000000</v>
      </c>
      <c r="E12" s="4">
        <v>723.9</v>
      </c>
      <c r="F12" s="5">
        <f t="shared" si="1"/>
        <v>62544959.999999993</v>
      </c>
      <c r="G12" s="9">
        <f t="shared" si="2"/>
        <v>1.2056247757000001E+31</v>
      </c>
      <c r="H12" s="9">
        <f t="shared" si="3"/>
        <v>3911872021401599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ht="17" thickBot="1" x14ac:dyDescent="0.25">
      <c r="A13" s="71" t="s">
        <v>16</v>
      </c>
      <c r="B13" s="72"/>
      <c r="C13" s="4">
        <v>23220</v>
      </c>
      <c r="D13" s="4">
        <f t="shared" si="0"/>
        <v>23220000000</v>
      </c>
      <c r="E13" s="4">
        <v>725.5</v>
      </c>
      <c r="F13" s="5">
        <f t="shared" si="1"/>
        <v>62683200</v>
      </c>
      <c r="G13" s="9">
        <f t="shared" si="2"/>
        <v>1.2519490247999999E+31</v>
      </c>
      <c r="H13" s="9">
        <f t="shared" si="3"/>
        <v>3929183562240000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ht="17" thickBot="1" x14ac:dyDescent="0.25">
      <c r="A14" s="71" t="s">
        <v>17</v>
      </c>
      <c r="B14" s="72"/>
      <c r="C14" s="4">
        <v>23230</v>
      </c>
      <c r="D14" s="4">
        <f t="shared" si="0"/>
        <v>23230000000</v>
      </c>
      <c r="E14" s="4">
        <v>730.2</v>
      </c>
      <c r="F14" s="5">
        <f t="shared" si="1"/>
        <v>63089280.000000015</v>
      </c>
      <c r="G14" s="9">
        <f t="shared" si="2"/>
        <v>1.2535672267E+31</v>
      </c>
      <c r="H14" s="9">
        <f t="shared" si="3"/>
        <v>3980257250918402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ht="17" thickBot="1" x14ac:dyDescent="0.25">
      <c r="A15" s="71" t="s">
        <v>18</v>
      </c>
      <c r="B15" s="72"/>
      <c r="C15" s="4">
        <v>23490</v>
      </c>
      <c r="D15" s="4">
        <f t="shared" si="0"/>
        <v>23490000000</v>
      </c>
      <c r="E15" s="4">
        <v>748.3</v>
      </c>
      <c r="F15" s="5">
        <f t="shared" si="1"/>
        <v>64653119.999999985</v>
      </c>
      <c r="G15" s="9">
        <f t="shared" si="2"/>
        <v>1.2961314549000001E+31</v>
      </c>
      <c r="H15" s="9">
        <f t="shared" si="3"/>
        <v>4180025925734398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ht="17" thickBot="1" x14ac:dyDescent="0.25">
      <c r="A16" s="71" t="s">
        <v>19</v>
      </c>
      <c r="B16" s="72"/>
      <c r="C16" s="4">
        <v>23580</v>
      </c>
      <c r="D16" s="4">
        <f t="shared" si="0"/>
        <v>23580000000</v>
      </c>
      <c r="E16" s="4">
        <v>743</v>
      </c>
      <c r="F16" s="5">
        <f t="shared" si="1"/>
        <v>64195200</v>
      </c>
      <c r="G16" s="9">
        <f t="shared" si="2"/>
        <v>1.3110866711999999E+31</v>
      </c>
      <c r="H16" s="9">
        <f t="shared" si="3"/>
        <v>4121023703040000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ht="17" thickBot="1" x14ac:dyDescent="0.25">
      <c r="A17" s="71" t="s">
        <v>20</v>
      </c>
      <c r="B17" s="72"/>
      <c r="C17" s="4">
        <v>23620</v>
      </c>
      <c r="D17" s="4">
        <f t="shared" si="0"/>
        <v>23620000000</v>
      </c>
      <c r="E17" s="4">
        <v>743.6</v>
      </c>
      <c r="F17" s="5">
        <f t="shared" si="1"/>
        <v>64247040</v>
      </c>
      <c r="G17" s="9">
        <f t="shared" si="2"/>
        <v>1.3177701928000001E+31</v>
      </c>
      <c r="H17" s="9">
        <f t="shared" si="3"/>
        <v>4127682148761600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17" thickBot="1" x14ac:dyDescent="0.25">
      <c r="A18" s="71" t="s">
        <v>21</v>
      </c>
      <c r="B18" s="72"/>
      <c r="C18" s="4">
        <v>23810</v>
      </c>
      <c r="D18" s="4">
        <f t="shared" si="0"/>
        <v>23810000000</v>
      </c>
      <c r="E18" s="4">
        <v>752.8</v>
      </c>
      <c r="F18" s="5">
        <f t="shared" si="1"/>
        <v>65041919.999999985</v>
      </c>
      <c r="G18" s="9">
        <f t="shared" si="2"/>
        <v>1.3498272341E+31</v>
      </c>
      <c r="H18" s="9">
        <f t="shared" si="3"/>
        <v>4230451357286398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ht="17" thickBot="1" x14ac:dyDescent="0.25">
      <c r="A19" s="71" t="s">
        <v>22</v>
      </c>
      <c r="B19" s="72"/>
      <c r="C19" s="4">
        <v>23940</v>
      </c>
      <c r="D19" s="4">
        <f t="shared" si="0"/>
        <v>23940000000</v>
      </c>
      <c r="E19" s="4">
        <v>758.9</v>
      </c>
      <c r="F19" s="5">
        <f t="shared" si="1"/>
        <v>65568960</v>
      </c>
      <c r="G19" s="9">
        <f t="shared" si="2"/>
        <v>1.3720578984E+31</v>
      </c>
      <c r="H19" s="9">
        <f t="shared" si="3"/>
        <v>4299288515481600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ht="17" thickBot="1" x14ac:dyDescent="0.25">
      <c r="A20" s="13"/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 ht="32" thickBot="1" x14ac:dyDescent="0.25">
      <c r="A21" s="94" t="s">
        <v>33</v>
      </c>
      <c r="B21" s="95"/>
      <c r="C21" s="95"/>
      <c r="D21" s="95"/>
      <c r="E21" s="96"/>
      <c r="F21" s="28"/>
      <c r="G21" s="94" t="s">
        <v>41</v>
      </c>
      <c r="H21" s="95"/>
      <c r="I21" s="95"/>
      <c r="J21" s="95"/>
      <c r="K21" s="96"/>
      <c r="L21" s="12"/>
      <c r="M21" s="111" t="s">
        <v>32</v>
      </c>
      <c r="N21" s="111"/>
      <c r="O21" s="111"/>
      <c r="P21" s="111"/>
      <c r="Q21" s="111"/>
      <c r="R21" s="12"/>
      <c r="S21" s="12"/>
      <c r="T21" s="12"/>
      <c r="U21" s="12"/>
    </row>
    <row r="22" spans="1:21" x14ac:dyDescent="0.2">
      <c r="A22" s="16" t="s">
        <v>35</v>
      </c>
      <c r="B22" s="98">
        <f>AVERAGE(G2:G19)</f>
        <v>8.6011636494233669E+30</v>
      </c>
      <c r="C22" s="98"/>
      <c r="D22" s="98"/>
      <c r="E22" s="99"/>
      <c r="F22" s="12"/>
      <c r="G22" s="16" t="s">
        <v>35</v>
      </c>
      <c r="H22" s="98">
        <f>AVERAGE(G2:G5)</f>
        <v>2.0692626551525004E+27</v>
      </c>
      <c r="I22" s="98"/>
      <c r="J22" s="98"/>
      <c r="K22" s="99"/>
      <c r="L22" s="12"/>
      <c r="M22" s="74" t="s">
        <v>30</v>
      </c>
      <c r="N22" s="75"/>
      <c r="O22" s="15"/>
      <c r="P22" s="112" t="s">
        <v>31</v>
      </c>
      <c r="Q22" s="112"/>
      <c r="R22" s="12"/>
      <c r="S22" s="12"/>
      <c r="T22" s="12"/>
      <c r="U22" s="12"/>
    </row>
    <row r="23" spans="1:21" ht="17" thickBot="1" x14ac:dyDescent="0.25">
      <c r="A23" s="17" t="s">
        <v>36</v>
      </c>
      <c r="B23" s="100">
        <f>AVERAGE(H2:H19)</f>
        <v>2731447680531855</v>
      </c>
      <c r="C23" s="100"/>
      <c r="D23" s="100"/>
      <c r="E23" s="101"/>
      <c r="F23" s="24"/>
      <c r="G23" s="17" t="s">
        <v>36</v>
      </c>
      <c r="H23" s="100">
        <f>AVERAGE(H2:H5)</f>
        <v>644695692547.41833</v>
      </c>
      <c r="I23" s="100"/>
      <c r="J23" s="100"/>
      <c r="K23" s="101"/>
      <c r="L23" s="12"/>
      <c r="M23" s="63" t="s">
        <v>28</v>
      </c>
      <c r="N23" s="65" t="s">
        <v>40</v>
      </c>
      <c r="O23" s="15"/>
      <c r="P23" s="38" t="s">
        <v>28</v>
      </c>
      <c r="Q23" s="39" t="s">
        <v>40</v>
      </c>
      <c r="R23" s="12"/>
      <c r="S23" s="12"/>
      <c r="T23" s="12"/>
      <c r="U23" s="12"/>
    </row>
    <row r="24" spans="1:21" ht="17" thickBot="1" x14ac:dyDescent="0.25">
      <c r="A24" s="40">
        <f>1</f>
        <v>1</v>
      </c>
      <c r="B24" s="41">
        <f>(((G2*H2)-(18*($B$22*$B$23))))</f>
        <v>-4.2288531299990909E+47</v>
      </c>
      <c r="C24" s="42">
        <f>(G2*G2)-(18*(($B$22)*($B$22)))</f>
        <v>-1.3316402902292823E+63</v>
      </c>
      <c r="D24" s="43">
        <f>B24/C24</f>
        <v>3.1756722600147263E-16</v>
      </c>
      <c r="E24" s="105" t="s">
        <v>34</v>
      </c>
      <c r="F24" s="24"/>
      <c r="G24" s="40">
        <f>1</f>
        <v>1</v>
      </c>
      <c r="H24" s="52">
        <f>(((G2*H2)-(4*($H$23*$H$22))))</f>
        <v>-5.3344255239674024E+39</v>
      </c>
      <c r="I24" s="42">
        <f>(G2*G2)-(18*(($H$22)*($H$22)))</f>
        <v>-7.7067631148929697E+55</v>
      </c>
      <c r="J24" s="43">
        <f>H24/I24</f>
        <v>6.9217458022796458E-17</v>
      </c>
      <c r="K24" s="113" t="s">
        <v>34</v>
      </c>
      <c r="L24" s="12"/>
      <c r="M24" s="67" t="s">
        <v>29</v>
      </c>
      <c r="N24" s="66">
        <f>((4*(PI()*PI()))/(0.0000000000667))/(3.1672E-16)</f>
        <v>1.8687810176288513E+27</v>
      </c>
      <c r="O24" s="15"/>
      <c r="P24" s="68" t="s">
        <v>29</v>
      </c>
      <c r="Q24" s="66">
        <f>((4*(PI()*PI()))/(0.0000000000667))/(3.1157E-16)</f>
        <v>1.8996704557672748E+27</v>
      </c>
      <c r="R24" s="12"/>
      <c r="S24" s="12"/>
      <c r="T24" s="12"/>
      <c r="U24" s="12"/>
    </row>
    <row r="25" spans="1:21" ht="17" thickBot="1" x14ac:dyDescent="0.25">
      <c r="A25" s="18">
        <f>A24+1</f>
        <v>2</v>
      </c>
      <c r="B25" s="20">
        <f t="shared" ref="B25:B41" si="4">(((G3*H3)-(18*($B$22*$B$23))))</f>
        <v>-4.2288531297320901E+47</v>
      </c>
      <c r="C25" s="27">
        <f t="shared" ref="C25:C41" si="5">(G3*G3)-(18*(($B$22)*($B$22)))</f>
        <v>-1.3316402901435608E+63</v>
      </c>
      <c r="D25" s="44">
        <f t="shared" ref="D25:D42" si="6">B25/C25</f>
        <v>3.175672260018648E-16</v>
      </c>
      <c r="E25" s="106"/>
      <c r="F25" s="24"/>
      <c r="G25" s="18">
        <f>G24+1</f>
        <v>2</v>
      </c>
      <c r="H25" s="52">
        <f t="shared" ref="H25:H27" si="7">(((G3*H3)-(4*($H$23*$H$22))))</f>
        <v>-5.3077254395867652E+39</v>
      </c>
      <c r="I25" s="42">
        <f t="shared" ref="I25:I27" si="8">(G3*G3)-(18*(($H$22)*($H$22)))</f>
        <v>-7.69819097179737E+55</v>
      </c>
      <c r="J25" s="43">
        <f t="shared" ref="J25:J28" si="9">H25/I25</f>
        <v>6.8947697699782056E-17</v>
      </c>
      <c r="K25" s="114"/>
      <c r="L25" s="12"/>
      <c r="M25" s="62" t="s">
        <v>46</v>
      </c>
      <c r="N25" s="69">
        <f>ABS(((N24-$N$33)/$N$33))</f>
        <v>1.5462050740017084E-2</v>
      </c>
      <c r="O25" s="15"/>
      <c r="P25" s="62" t="s">
        <v>46</v>
      </c>
      <c r="Q25" s="69">
        <f>ABS(((Q24-$N$33)/$N$33))</f>
        <v>8.1156494406327295E-4</v>
      </c>
      <c r="R25" s="12"/>
      <c r="S25" s="12"/>
      <c r="T25" s="12"/>
      <c r="U25" s="12"/>
    </row>
    <row r="26" spans="1:21" ht="17" thickBot="1" x14ac:dyDescent="0.25">
      <c r="A26" s="18">
        <f t="shared" ref="A26:A41" si="10">A25+1</f>
        <v>3</v>
      </c>
      <c r="B26" s="20">
        <f t="shared" si="4"/>
        <v>-4.2288531253303172E+47</v>
      </c>
      <c r="C26" s="27">
        <f t="shared" si="5"/>
        <v>-1.3316402887308143E+63</v>
      </c>
      <c r="D26" s="44">
        <f t="shared" si="6"/>
        <v>3.1756722600822139E-16</v>
      </c>
      <c r="E26" s="106"/>
      <c r="F26" s="12"/>
      <c r="G26" s="18">
        <f t="shared" ref="G26:G27" si="11">G25+1</f>
        <v>3</v>
      </c>
      <c r="H26" s="52">
        <f t="shared" si="7"/>
        <v>-4.8675481164432644E+39</v>
      </c>
      <c r="I26" s="42">
        <f t="shared" si="8"/>
        <v>-7.5569163224676364E+55</v>
      </c>
      <c r="J26" s="43">
        <f t="shared" si="9"/>
        <v>6.4411830285475683E-17</v>
      </c>
      <c r="K26" s="114"/>
      <c r="L26" s="12"/>
      <c r="M26" s="15"/>
      <c r="N26" s="15"/>
      <c r="O26" s="15"/>
      <c r="P26" s="15"/>
      <c r="Q26" s="15"/>
      <c r="R26" s="12"/>
      <c r="S26" s="12"/>
      <c r="T26" s="12"/>
      <c r="U26" s="12"/>
    </row>
    <row r="27" spans="1:21" ht="17" thickBot="1" x14ac:dyDescent="0.25">
      <c r="A27" s="18">
        <f t="shared" si="10"/>
        <v>4</v>
      </c>
      <c r="B27" s="20">
        <f t="shared" si="4"/>
        <v>-4.2288529912668243E+47</v>
      </c>
      <c r="C27" s="27">
        <f t="shared" si="5"/>
        <v>-1.3316402457014236E+63</v>
      </c>
      <c r="D27" s="44">
        <f t="shared" si="6"/>
        <v>3.1756722620224902E-16</v>
      </c>
      <c r="E27" s="106"/>
      <c r="F27" s="12"/>
      <c r="G27" s="18">
        <f t="shared" si="11"/>
        <v>4</v>
      </c>
      <c r="H27" s="52">
        <f t="shared" si="7"/>
        <v>8.5388011526230316E+39</v>
      </c>
      <c r="I27" s="42">
        <f t="shared" si="8"/>
        <v>-3.2539772398420693E+55</v>
      </c>
      <c r="J27" s="43">
        <f t="shared" si="9"/>
        <v>-2.6241121320926818E-16</v>
      </c>
      <c r="K27" s="114"/>
      <c r="L27" s="12"/>
      <c r="M27" s="74" t="s">
        <v>47</v>
      </c>
      <c r="N27" s="75"/>
      <c r="O27" s="15"/>
      <c r="P27" s="74" t="s">
        <v>48</v>
      </c>
      <c r="Q27" s="75"/>
      <c r="R27" s="12"/>
      <c r="S27" s="12"/>
      <c r="T27" s="12"/>
      <c r="U27" s="12"/>
    </row>
    <row r="28" spans="1:21" ht="17" thickBot="1" x14ac:dyDescent="0.25">
      <c r="A28" s="18">
        <f t="shared" si="10"/>
        <v>5</v>
      </c>
      <c r="B28" s="20">
        <f t="shared" si="4"/>
        <v>-4.152692984346073E+47</v>
      </c>
      <c r="C28" s="27">
        <f t="shared" si="5"/>
        <v>-1.3075877874716307E+63</v>
      </c>
      <c r="D28" s="44">
        <f t="shared" si="6"/>
        <v>3.175842589028593E-16</v>
      </c>
      <c r="E28" s="106"/>
      <c r="F28" s="12"/>
      <c r="G28" s="53" t="s">
        <v>38</v>
      </c>
      <c r="H28" s="31">
        <f>SUM(H24:H27)</f>
        <v>-6.9708979273744009E+39</v>
      </c>
      <c r="I28" s="35">
        <f>SUM(I24:I27)</f>
        <v>-2.6215847649000043E+56</v>
      </c>
      <c r="J28" s="56">
        <f t="shared" si="9"/>
        <v>2.659039684967155E-17</v>
      </c>
      <c r="K28" s="114"/>
      <c r="L28" s="12"/>
      <c r="M28" s="63" t="s">
        <v>28</v>
      </c>
      <c r="N28" s="65" t="s">
        <v>40</v>
      </c>
      <c r="O28" s="15"/>
      <c r="P28" s="63" t="s">
        <v>28</v>
      </c>
      <c r="Q28" s="65" t="s">
        <v>40</v>
      </c>
      <c r="R28" s="12"/>
      <c r="S28" s="12"/>
      <c r="T28" s="12"/>
      <c r="U28" s="12"/>
    </row>
    <row r="29" spans="1:21" ht="17" thickBot="1" x14ac:dyDescent="0.25">
      <c r="A29" s="18">
        <f t="shared" si="10"/>
        <v>6</v>
      </c>
      <c r="B29" s="20">
        <f t="shared" si="4"/>
        <v>-4.0623707679208479E+47</v>
      </c>
      <c r="C29" s="27">
        <f t="shared" si="5"/>
        <v>-1.2784947465280892E+63</v>
      </c>
      <c r="D29" s="44">
        <f t="shared" si="6"/>
        <v>3.177463794006756E-16</v>
      </c>
      <c r="E29" s="106"/>
      <c r="F29" s="12"/>
      <c r="G29" s="47"/>
      <c r="H29" s="15"/>
      <c r="I29" s="15"/>
      <c r="J29" s="15"/>
      <c r="K29" s="15"/>
      <c r="L29" s="12"/>
      <c r="M29" s="64" t="s">
        <v>29</v>
      </c>
      <c r="N29" s="66">
        <f>((4*(PI()*PI()))/(0.0000000000667))/$D$42</f>
        <v>1.8636883892642747E+27</v>
      </c>
      <c r="O29" s="15"/>
      <c r="P29" s="64" t="s">
        <v>29</v>
      </c>
      <c r="Q29" s="55">
        <f>((4*(PI()*PI()))/(0.0000000000667))/$J$28</f>
        <v>2.2259176019432775E+28</v>
      </c>
      <c r="R29" s="12"/>
      <c r="S29" s="12"/>
      <c r="T29" s="12"/>
      <c r="U29" s="12"/>
    </row>
    <row r="30" spans="1:21" ht="17" customHeight="1" thickBot="1" x14ac:dyDescent="0.25">
      <c r="A30" s="18">
        <f t="shared" si="10"/>
        <v>7</v>
      </c>
      <c r="B30" s="20">
        <f t="shared" si="4"/>
        <v>-3.9714493200276673E+47</v>
      </c>
      <c r="C30" s="27">
        <f t="shared" si="5"/>
        <v>-1.2525107747652283E+63</v>
      </c>
      <c r="D30" s="44">
        <f t="shared" si="6"/>
        <v>3.170790543316547E-16</v>
      </c>
      <c r="E30" s="106"/>
      <c r="F30" s="12"/>
      <c r="G30" s="18">
        <f>1</f>
        <v>1</v>
      </c>
      <c r="H30" s="20">
        <f>G2*G2</f>
        <v>5.6316992282646212E+51</v>
      </c>
      <c r="I30" s="27">
        <f>G2*H2</f>
        <v>1.7533581368011815E+36</v>
      </c>
      <c r="J30" s="44">
        <f>((G2*G2)-(4*($H$22)))</f>
        <v>5.6316992282646212E+51</v>
      </c>
      <c r="K30" s="113" t="s">
        <v>37</v>
      </c>
      <c r="L30" s="12"/>
      <c r="M30" s="62" t="s">
        <v>46</v>
      </c>
      <c r="N30" s="69">
        <f>ABS(((N29-$N$33)/$N$33))</f>
        <v>1.8145022066836984E-2</v>
      </c>
      <c r="O30" s="15"/>
      <c r="P30" s="62" t="s">
        <v>46</v>
      </c>
      <c r="Q30" s="69">
        <f>ABS(((Q29-$N$33)/$N$33))</f>
        <v>10.726897535697121</v>
      </c>
      <c r="R30" s="12"/>
      <c r="S30" s="12"/>
      <c r="T30" s="12"/>
      <c r="U30" s="12"/>
    </row>
    <row r="31" spans="1:21" ht="17" customHeight="1" thickBot="1" x14ac:dyDescent="0.25">
      <c r="A31" s="18">
        <f t="shared" si="10"/>
        <v>8</v>
      </c>
      <c r="B31" s="20">
        <f t="shared" si="4"/>
        <v>-3.9701265592195099E+47</v>
      </c>
      <c r="C31" s="27">
        <f t="shared" si="5"/>
        <v>-1.2506598730511701E+63</v>
      </c>
      <c r="D31" s="44">
        <f t="shared" si="6"/>
        <v>3.1744254731174818E-16</v>
      </c>
      <c r="E31" s="106"/>
      <c r="F31" s="12"/>
      <c r="G31" s="18">
        <f>G30+1</f>
        <v>2</v>
      </c>
      <c r="H31" s="20">
        <f t="shared" ref="H31:H33" si="12">G3*G3</f>
        <v>9.1353130184257563E+52</v>
      </c>
      <c r="I31" s="27">
        <f t="shared" ref="I31:I33" si="13">G3*H3</f>
        <v>2.8453442517438307E+37</v>
      </c>
      <c r="J31" s="44">
        <f t="shared" ref="J31:J33" si="14">((G3*G3)-(4*($H$22)))</f>
        <v>9.1353130184257563E+52</v>
      </c>
      <c r="K31" s="115"/>
      <c r="L31" s="12"/>
      <c r="M31" s="15"/>
      <c r="N31" s="15"/>
      <c r="O31" s="15"/>
      <c r="P31" s="15"/>
      <c r="Q31" s="15"/>
      <c r="R31" s="12"/>
      <c r="S31" s="12"/>
      <c r="T31" s="12"/>
      <c r="U31" s="12"/>
    </row>
    <row r="32" spans="1:21" ht="17" customHeight="1" thickBot="1" x14ac:dyDescent="0.25">
      <c r="A32" s="18">
        <f t="shared" si="10"/>
        <v>9</v>
      </c>
      <c r="B32" s="20">
        <f t="shared" si="4"/>
        <v>-3.9591362718717439E+47</v>
      </c>
      <c r="C32" s="27">
        <f t="shared" si="5"/>
        <v>-1.2473339835428015E+63</v>
      </c>
      <c r="D32" s="44">
        <f t="shared" si="6"/>
        <v>3.1740787344113024E-16</v>
      </c>
      <c r="E32" s="106"/>
      <c r="F32" s="12"/>
      <c r="G32" s="18">
        <f t="shared" ref="G32:G33" si="15">G31+1</f>
        <v>3</v>
      </c>
      <c r="H32" s="20">
        <f t="shared" si="12"/>
        <v>1.5040996234815998E+54</v>
      </c>
      <c r="I32" s="27">
        <f t="shared" si="13"/>
        <v>4.6863076566093936E+38</v>
      </c>
      <c r="J32" s="44">
        <f t="shared" si="14"/>
        <v>1.5040996234815998E+54</v>
      </c>
      <c r="K32" s="115"/>
      <c r="L32" s="12"/>
      <c r="M32" s="76" t="s">
        <v>45</v>
      </c>
      <c r="N32" s="76"/>
      <c r="O32" s="76"/>
      <c r="P32" s="76"/>
      <c r="Q32" s="76"/>
      <c r="R32" s="12"/>
      <c r="S32" s="12"/>
      <c r="T32" s="12"/>
      <c r="U32" s="12"/>
    </row>
    <row r="33" spans="1:21" ht="17" customHeight="1" thickBot="1" x14ac:dyDescent="0.25">
      <c r="A33" s="18">
        <f t="shared" si="10"/>
        <v>10</v>
      </c>
      <c r="B33" s="20">
        <f t="shared" si="4"/>
        <v>-3.7694143601663483E+47</v>
      </c>
      <c r="C33" s="27">
        <f t="shared" si="5"/>
        <v>-1.1885543414381976E+63</v>
      </c>
      <c r="D33" s="44">
        <f t="shared" si="6"/>
        <v>3.1714278672401365E-16</v>
      </c>
      <c r="E33" s="106"/>
      <c r="F33" s="12"/>
      <c r="G33" s="18">
        <f t="shared" si="15"/>
        <v>4</v>
      </c>
      <c r="H33" s="20">
        <f t="shared" si="12"/>
        <v>4.4533490449737266E+55</v>
      </c>
      <c r="I33" s="27">
        <f t="shared" si="13"/>
        <v>1.3874980034727236E+40</v>
      </c>
      <c r="J33" s="44">
        <f t="shared" si="14"/>
        <v>4.4533490449737266E+55</v>
      </c>
      <c r="K33" s="115"/>
      <c r="L33" s="12"/>
      <c r="M33" s="14" t="s">
        <v>29</v>
      </c>
      <c r="N33" s="77">
        <v>1.89813E+27</v>
      </c>
      <c r="O33" s="78"/>
      <c r="P33" s="78"/>
      <c r="Q33" s="79"/>
      <c r="R33" s="12"/>
      <c r="S33" s="12"/>
      <c r="T33" s="12"/>
      <c r="U33" s="12"/>
    </row>
    <row r="34" spans="1:21" ht="17" customHeight="1" thickBot="1" x14ac:dyDescent="0.25">
      <c r="A34" s="18">
        <f t="shared" si="10"/>
        <v>11</v>
      </c>
      <c r="B34" s="20">
        <f t="shared" si="4"/>
        <v>-3.7572281471796835E+47</v>
      </c>
      <c r="C34" s="27">
        <f t="shared" si="5"/>
        <v>-1.1862871802567465E+63</v>
      </c>
      <c r="D34" s="44">
        <f t="shared" si="6"/>
        <v>3.1672163450055254E-16</v>
      </c>
      <c r="E34" s="106"/>
      <c r="F34" s="12"/>
      <c r="G34" s="53" t="s">
        <v>38</v>
      </c>
      <c r="H34" s="36">
        <f>SUM(H30:H33)</f>
        <v>4.6134574902631387E+55</v>
      </c>
      <c r="I34" s="37">
        <f>SUM(I30:I33)</f>
        <v>1.4373817601042415E+40</v>
      </c>
      <c r="J34" s="54">
        <f>SUM(J30:J33)</f>
        <v>4.6134574902631387E+55</v>
      </c>
      <c r="K34" s="115"/>
      <c r="L34" s="12"/>
      <c r="M34" s="73"/>
      <c r="N34" s="73"/>
      <c r="O34" s="73"/>
      <c r="P34" s="73"/>
      <c r="Q34" s="73"/>
      <c r="R34" s="12"/>
      <c r="S34" s="12"/>
      <c r="T34" s="12"/>
      <c r="U34" s="12"/>
    </row>
    <row r="35" spans="1:21" ht="17" thickBot="1" x14ac:dyDescent="0.25">
      <c r="A35" s="18">
        <f t="shared" si="10"/>
        <v>12</v>
      </c>
      <c r="B35" s="20">
        <f t="shared" si="4"/>
        <v>-3.7369393771159689E+47</v>
      </c>
      <c r="C35" s="27">
        <f t="shared" si="5"/>
        <v>-1.174902654165147E+63</v>
      </c>
      <c r="D35" s="44">
        <f t="shared" si="6"/>
        <v>3.1806374458923441E-16</v>
      </c>
      <c r="E35" s="106"/>
      <c r="F35" s="12"/>
      <c r="G35" s="57" t="s">
        <v>39</v>
      </c>
      <c r="H35" s="58">
        <f>($H$23)*(H34)</f>
        <v>2.9742761717232685E+67</v>
      </c>
      <c r="I35" s="70">
        <f>($H$22)*(I34)</f>
        <v>2.9743203973810773E+67</v>
      </c>
      <c r="J35" s="61">
        <f>(H35-I35)/J34</f>
        <v>-9586228.5286359545</v>
      </c>
      <c r="K35" s="115"/>
      <c r="L35" s="12"/>
      <c r="M35" s="25"/>
      <c r="N35" s="108"/>
      <c r="O35" s="108"/>
      <c r="P35" s="108"/>
      <c r="Q35" s="108"/>
      <c r="R35" s="12"/>
      <c r="S35" s="12"/>
      <c r="T35" s="12"/>
      <c r="U35" s="12"/>
    </row>
    <row r="36" spans="1:21" ht="17" thickBot="1" x14ac:dyDescent="0.25">
      <c r="A36" s="18">
        <f t="shared" si="10"/>
        <v>13</v>
      </c>
      <c r="B36" s="20">
        <f t="shared" si="4"/>
        <v>-3.7299011256579901E+47</v>
      </c>
      <c r="C36" s="27">
        <f t="shared" si="5"/>
        <v>-1.1744972110492811E+63</v>
      </c>
      <c r="D36" s="44">
        <f t="shared" si="6"/>
        <v>3.175742854532403E-16</v>
      </c>
      <c r="E36" s="106"/>
      <c r="F36" s="12"/>
      <c r="G36" s="60" t="s">
        <v>42</v>
      </c>
      <c r="H36" s="109" t="s">
        <v>44</v>
      </c>
      <c r="I36" s="109"/>
      <c r="J36" s="109"/>
      <c r="K36" s="110"/>
      <c r="L36" s="12"/>
      <c r="M36" s="24"/>
      <c r="N36" s="12"/>
      <c r="O36" s="12"/>
      <c r="P36" s="12"/>
      <c r="Q36" s="12"/>
      <c r="R36" s="12"/>
      <c r="S36" s="12"/>
      <c r="T36" s="12"/>
      <c r="U36" s="12"/>
    </row>
    <row r="37" spans="1:21" ht="17" thickBot="1" x14ac:dyDescent="0.25">
      <c r="A37" s="18">
        <f t="shared" si="10"/>
        <v>14</v>
      </c>
      <c r="B37" s="20">
        <f t="shared" si="4"/>
        <v>-3.6870668215524404E+47</v>
      </c>
      <c r="C37" s="27">
        <f t="shared" si="5"/>
        <v>-1.1636446153967948E+63</v>
      </c>
      <c r="D37" s="44">
        <f t="shared" si="6"/>
        <v>3.1685505804494924E-16</v>
      </c>
      <c r="E37" s="106"/>
      <c r="F37" s="12"/>
      <c r="G37" s="24"/>
      <c r="H37" s="97"/>
      <c r="I37" s="97"/>
      <c r="J37" s="97"/>
      <c r="K37" s="97"/>
      <c r="L37" s="97"/>
      <c r="M37" s="24"/>
      <c r="N37" s="12"/>
      <c r="O37" s="12"/>
      <c r="P37" s="12"/>
      <c r="Q37" s="12"/>
      <c r="R37" s="12"/>
      <c r="S37" s="12"/>
      <c r="T37" s="12"/>
      <c r="U37" s="12"/>
    </row>
    <row r="38" spans="1:21" ht="17" thickBot="1" x14ac:dyDescent="0.25">
      <c r="A38" s="18">
        <f t="shared" si="10"/>
        <v>15</v>
      </c>
      <c r="B38" s="20">
        <f t="shared" si="4"/>
        <v>-3.6885512051411234E+47</v>
      </c>
      <c r="C38" s="27">
        <f t="shared" si="5"/>
        <v>-1.1597454642950842E+63</v>
      </c>
      <c r="D38" s="44">
        <f t="shared" si="6"/>
        <v>3.1804834066612161E-16</v>
      </c>
      <c r="E38" s="106"/>
      <c r="F38" s="12"/>
      <c r="G38" s="24"/>
      <c r="H38" s="22"/>
      <c r="I38" s="23"/>
      <c r="J38" s="24"/>
      <c r="K38" s="22"/>
      <c r="L38" s="23"/>
      <c r="M38" s="24"/>
      <c r="N38" s="12"/>
      <c r="O38" s="12"/>
      <c r="P38" s="12"/>
      <c r="Q38" s="12"/>
      <c r="R38" s="12"/>
      <c r="S38" s="12"/>
      <c r="T38" s="12"/>
      <c r="U38" s="12"/>
    </row>
    <row r="39" spans="1:21" ht="17" thickBot="1" x14ac:dyDescent="0.25">
      <c r="A39" s="18">
        <f t="shared" si="10"/>
        <v>16</v>
      </c>
      <c r="B39" s="20">
        <f t="shared" si="4"/>
        <v>-3.6849194799175553E+47</v>
      </c>
      <c r="C39" s="27">
        <f t="shared" si="5"/>
        <v>-1.157988462131699E+63</v>
      </c>
      <c r="D39" s="44">
        <f t="shared" si="6"/>
        <v>3.1821728803187903E-16</v>
      </c>
      <c r="E39" s="106"/>
      <c r="F39" s="12"/>
      <c r="G39" s="24"/>
      <c r="H39" s="25"/>
      <c r="I39" s="26"/>
      <c r="J39" s="24"/>
      <c r="K39" s="25"/>
      <c r="L39" s="26"/>
      <c r="M39" s="24"/>
      <c r="N39" s="12"/>
      <c r="O39" s="12"/>
      <c r="P39" s="12"/>
      <c r="Q39" s="12"/>
      <c r="R39" s="12"/>
      <c r="S39" s="12"/>
      <c r="T39" s="12"/>
      <c r="U39" s="12"/>
    </row>
    <row r="40" spans="1:21" ht="17" thickBot="1" x14ac:dyDescent="0.25">
      <c r="A40" s="18">
        <f t="shared" si="10"/>
        <v>17</v>
      </c>
      <c r="B40" s="20">
        <f t="shared" si="4"/>
        <v>-3.6578152845565754E+47</v>
      </c>
      <c r="C40" s="27">
        <f t="shared" si="5"/>
        <v>-1.1494369340431084E+63</v>
      </c>
      <c r="D40" s="44">
        <f t="shared" si="6"/>
        <v>3.1822670528693775E-16</v>
      </c>
      <c r="E40" s="106"/>
      <c r="F40" s="12"/>
      <c r="G40" s="24"/>
      <c r="H40" s="24"/>
      <c r="I40" s="24"/>
      <c r="J40" s="24"/>
      <c r="K40" s="24"/>
      <c r="L40" s="24"/>
      <c r="M40" s="24"/>
      <c r="N40" s="12"/>
      <c r="O40" s="12"/>
      <c r="P40" s="12"/>
      <c r="Q40" s="12"/>
      <c r="R40" s="12"/>
      <c r="S40" s="12"/>
      <c r="T40" s="12"/>
      <c r="U40" s="12"/>
    </row>
    <row r="41" spans="1:21" ht="17" thickBot="1" x14ac:dyDescent="0.25">
      <c r="A41" s="19">
        <f t="shared" si="10"/>
        <v>18</v>
      </c>
      <c r="B41" s="21">
        <f t="shared" si="4"/>
        <v>-3.6389658534999307E+47</v>
      </c>
      <c r="C41" s="27">
        <f t="shared" si="5"/>
        <v>-1.1433860025787315E+63</v>
      </c>
      <c r="D41" s="45">
        <f t="shared" si="6"/>
        <v>3.1826223561358998E-16</v>
      </c>
      <c r="E41" s="106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ht="18" thickTop="1" thickBot="1" x14ac:dyDescent="0.25">
      <c r="A42" s="30" t="s">
        <v>38</v>
      </c>
      <c r="B42" s="31">
        <f>SUM(B24:B41)</f>
        <v>-7.0381989934501777E+48</v>
      </c>
      <c r="C42" s="35">
        <f>SUM(C24:C41)</f>
        <v>-2.2161591145518792E+64</v>
      </c>
      <c r="D42" s="46">
        <f t="shared" si="6"/>
        <v>3.1758545436722147E-16</v>
      </c>
      <c r="E42" s="107"/>
      <c r="F42" s="12"/>
      <c r="G42" s="12"/>
      <c r="H42" s="12"/>
      <c r="I42" s="97"/>
      <c r="J42" s="97"/>
      <c r="K42" s="97"/>
      <c r="L42" s="97"/>
      <c r="M42" s="97"/>
      <c r="N42" s="12"/>
      <c r="O42" s="97"/>
      <c r="P42" s="97"/>
      <c r="Q42" s="97"/>
      <c r="R42" s="97"/>
      <c r="S42" s="97"/>
      <c r="T42" s="12"/>
      <c r="U42" s="12"/>
    </row>
    <row r="43" spans="1:21" ht="18" thickTop="1" thickBot="1" x14ac:dyDescent="0.25">
      <c r="A43" s="32"/>
      <c r="B43" s="33"/>
      <c r="C43" s="33"/>
      <c r="D43" s="34"/>
      <c r="E43" s="47"/>
      <c r="F43" s="12"/>
      <c r="G43" s="12"/>
      <c r="H43" s="12"/>
      <c r="I43" s="102"/>
      <c r="J43" s="102"/>
      <c r="K43" s="24"/>
      <c r="L43" s="102"/>
      <c r="M43" s="102"/>
      <c r="N43" s="12"/>
      <c r="O43" s="102"/>
      <c r="P43" s="102"/>
      <c r="Q43" s="24"/>
      <c r="R43" s="102"/>
      <c r="S43" s="102"/>
      <c r="T43" s="12"/>
      <c r="U43" s="12"/>
    </row>
    <row r="44" spans="1:21" ht="17" customHeight="1" thickBot="1" x14ac:dyDescent="0.25">
      <c r="A44" s="18">
        <f>1</f>
        <v>1</v>
      </c>
      <c r="B44" s="20">
        <f>(G2*G2)</f>
        <v>5.6316992282646212E+51</v>
      </c>
      <c r="C44" s="27">
        <f>G2*H2</f>
        <v>1.7533581368011815E+36</v>
      </c>
      <c r="D44" s="44">
        <f>((G2*G2)-(18*($B$22)))</f>
        <v>5.6316992282646212E+51</v>
      </c>
      <c r="E44" s="103" t="s">
        <v>37</v>
      </c>
      <c r="F44" s="12"/>
      <c r="G44" s="12"/>
      <c r="H44" s="12"/>
      <c r="I44" s="50"/>
      <c r="J44" s="51"/>
      <c r="K44" s="24"/>
      <c r="L44" s="50"/>
      <c r="M44" s="51"/>
      <c r="N44" s="12"/>
      <c r="O44" s="50"/>
      <c r="P44" s="51"/>
      <c r="Q44" s="24"/>
      <c r="R44" s="50"/>
      <c r="S44" s="51"/>
      <c r="T44" s="12"/>
      <c r="U44" s="12"/>
    </row>
    <row r="45" spans="1:21" ht="17" customHeight="1" thickBot="1" x14ac:dyDescent="0.25">
      <c r="A45" s="18">
        <f>A44+1</f>
        <v>2</v>
      </c>
      <c r="B45" s="20">
        <f t="shared" ref="B45:B61" si="16">(G3*G3)</f>
        <v>9.1353130184257563E+52</v>
      </c>
      <c r="C45" s="27">
        <f t="shared" ref="C45:C61" si="17">G3*H3</f>
        <v>2.8453442517438307E+37</v>
      </c>
      <c r="D45" s="44">
        <f t="shared" ref="D45:D61" si="18">((G3*G3)-(18*($B$22)))</f>
        <v>9.1353130184257563E+52</v>
      </c>
      <c r="E45" s="104"/>
      <c r="F45" s="12"/>
      <c r="G45" s="12"/>
      <c r="H45" s="12"/>
      <c r="I45" s="25"/>
      <c r="J45" s="29"/>
      <c r="K45" s="24"/>
      <c r="L45" s="25"/>
      <c r="M45" s="29"/>
      <c r="N45" s="12"/>
      <c r="O45" s="25"/>
      <c r="P45" s="29"/>
      <c r="Q45" s="24"/>
      <c r="R45" s="25"/>
      <c r="S45" s="29"/>
      <c r="T45" s="12"/>
      <c r="U45" s="12"/>
    </row>
    <row r="46" spans="1:21" ht="17" customHeight="1" thickBot="1" x14ac:dyDescent="0.25">
      <c r="A46" s="18">
        <f t="shared" ref="A46:A61" si="19">A45+1</f>
        <v>3</v>
      </c>
      <c r="B46" s="20">
        <f t="shared" si="16"/>
        <v>1.5040996234815998E+54</v>
      </c>
      <c r="C46" s="27">
        <f t="shared" si="17"/>
        <v>4.6863076566093936E+38</v>
      </c>
      <c r="D46" s="44">
        <f t="shared" si="18"/>
        <v>1.5040996234815998E+54</v>
      </c>
      <c r="E46" s="104"/>
      <c r="F46" s="12"/>
      <c r="G46" s="12"/>
      <c r="H46" s="12"/>
      <c r="I46" s="24"/>
      <c r="J46" s="24"/>
      <c r="K46" s="24"/>
      <c r="L46" s="24"/>
      <c r="M46" s="24"/>
      <c r="N46" s="24"/>
      <c r="O46" s="12"/>
      <c r="P46" s="12"/>
      <c r="Q46" s="12"/>
      <c r="R46" s="12"/>
      <c r="S46" s="12"/>
      <c r="T46" s="12"/>
      <c r="U46" s="12"/>
    </row>
    <row r="47" spans="1:21" ht="17" customHeight="1" thickBot="1" x14ac:dyDescent="0.25">
      <c r="A47" s="18">
        <f t="shared" si="19"/>
        <v>4</v>
      </c>
      <c r="B47" s="20">
        <f t="shared" si="16"/>
        <v>4.4533490449737266E+55</v>
      </c>
      <c r="C47" s="27">
        <f t="shared" si="17"/>
        <v>1.3874980034727236E+40</v>
      </c>
      <c r="D47" s="44">
        <f t="shared" si="18"/>
        <v>4.4533490449737266E+55</v>
      </c>
      <c r="E47" s="104"/>
      <c r="F47" s="12"/>
      <c r="G47" s="12"/>
      <c r="H47" s="12"/>
      <c r="I47" s="24"/>
      <c r="J47" s="24"/>
      <c r="K47" s="24"/>
      <c r="L47" s="24"/>
      <c r="M47" s="24"/>
      <c r="N47" s="24"/>
      <c r="O47" s="12"/>
      <c r="P47" s="12"/>
      <c r="Q47" s="12"/>
      <c r="R47" s="12"/>
      <c r="S47" s="12"/>
      <c r="T47" s="12"/>
      <c r="U47" s="12"/>
    </row>
    <row r="48" spans="1:21" ht="17" customHeight="1" thickBot="1" x14ac:dyDescent="0.25">
      <c r="A48" s="18">
        <f t="shared" si="19"/>
        <v>5</v>
      </c>
      <c r="B48" s="20">
        <f t="shared" si="16"/>
        <v>2.4052502763283338E+61</v>
      </c>
      <c r="C48" s="27">
        <f t="shared" si="17"/>
        <v>7.6160145670551767E+45</v>
      </c>
      <c r="D48" s="44">
        <f t="shared" si="18"/>
        <v>2.4052502763283338E+61</v>
      </c>
      <c r="E48" s="104"/>
      <c r="F48" s="12"/>
      <c r="G48" s="12"/>
      <c r="H48" s="12"/>
      <c r="I48" s="24"/>
      <c r="J48" s="97"/>
      <c r="K48" s="97"/>
      <c r="L48" s="97"/>
      <c r="M48" s="97"/>
      <c r="N48" s="97"/>
      <c r="O48" s="12"/>
      <c r="P48" s="12"/>
      <c r="Q48" s="12"/>
      <c r="R48" s="12"/>
      <c r="S48" s="12"/>
      <c r="T48" s="12"/>
      <c r="U48" s="12"/>
    </row>
    <row r="49" spans="1:21" ht="17" customHeight="1" thickBot="1" x14ac:dyDescent="0.25">
      <c r="A49" s="18">
        <f t="shared" si="19"/>
        <v>6</v>
      </c>
      <c r="B49" s="20">
        <f t="shared" si="16"/>
        <v>5.3145543706824755E+61</v>
      </c>
      <c r="C49" s="27">
        <f t="shared" si="17"/>
        <v>1.6648236209577638E+46</v>
      </c>
      <c r="D49" s="44">
        <f t="shared" si="18"/>
        <v>5.3145543706824755E+61</v>
      </c>
      <c r="E49" s="104"/>
      <c r="F49" s="12"/>
      <c r="G49" s="12"/>
      <c r="H49" s="12"/>
      <c r="I49" s="24"/>
      <c r="J49" s="102"/>
      <c r="K49" s="102"/>
      <c r="L49" s="24"/>
      <c r="M49" s="102"/>
      <c r="N49" s="102"/>
      <c r="O49" s="12"/>
      <c r="P49" s="12"/>
      <c r="Q49" s="12"/>
      <c r="R49" s="12"/>
      <c r="S49" s="12"/>
      <c r="T49" s="12"/>
      <c r="U49" s="12"/>
    </row>
    <row r="50" spans="1:21" ht="17" customHeight="1" thickBot="1" x14ac:dyDescent="0.25">
      <c r="A50" s="18">
        <f t="shared" si="19"/>
        <v>7</v>
      </c>
      <c r="B50" s="20">
        <f t="shared" si="16"/>
        <v>7.9129515469685652E+61</v>
      </c>
      <c r="C50" s="27">
        <f t="shared" si="17"/>
        <v>2.5740380998895703E+46</v>
      </c>
      <c r="D50" s="44">
        <f t="shared" si="18"/>
        <v>7.9129515469685652E+61</v>
      </c>
      <c r="E50" s="104"/>
      <c r="F50" s="12"/>
      <c r="G50" s="12"/>
      <c r="H50" s="12"/>
      <c r="I50" s="24"/>
      <c r="J50" s="22"/>
      <c r="K50" s="23"/>
      <c r="L50" s="24"/>
      <c r="M50" s="22"/>
      <c r="N50" s="23"/>
      <c r="O50" s="12"/>
      <c r="P50" s="12"/>
      <c r="Q50" s="12"/>
      <c r="R50" s="12"/>
      <c r="S50" s="12"/>
      <c r="T50" s="12"/>
      <c r="U50" s="12"/>
    </row>
    <row r="51" spans="1:21" ht="17" customHeight="1" thickBot="1" x14ac:dyDescent="0.25">
      <c r="A51" s="18">
        <f t="shared" si="19"/>
        <v>8</v>
      </c>
      <c r="B51" s="20">
        <f t="shared" si="16"/>
        <v>8.0980417183743995E+61</v>
      </c>
      <c r="C51" s="27">
        <f t="shared" si="17"/>
        <v>2.5872657079711518E+46</v>
      </c>
      <c r="D51" s="44">
        <f t="shared" si="18"/>
        <v>8.0980417183743995E+61</v>
      </c>
      <c r="E51" s="104"/>
      <c r="F51" s="12"/>
      <c r="G51" s="12"/>
      <c r="H51" s="12"/>
      <c r="I51" s="24"/>
      <c r="J51" s="25"/>
      <c r="K51" s="26"/>
      <c r="L51" s="24"/>
      <c r="M51" s="25"/>
      <c r="N51" s="26"/>
      <c r="O51" s="12"/>
      <c r="P51" s="12"/>
      <c r="Q51" s="12"/>
      <c r="R51" s="12"/>
      <c r="S51" s="12"/>
      <c r="T51" s="12"/>
      <c r="U51" s="12"/>
    </row>
    <row r="52" spans="1:21" ht="17" customHeight="1" thickBot="1" x14ac:dyDescent="0.25">
      <c r="A52" s="18">
        <f t="shared" si="19"/>
        <v>9</v>
      </c>
      <c r="B52" s="20">
        <f t="shared" si="16"/>
        <v>8.4306306692112461E+61</v>
      </c>
      <c r="C52" s="27">
        <f t="shared" si="17"/>
        <v>2.6971685814488062E+46</v>
      </c>
      <c r="D52" s="44">
        <f t="shared" si="18"/>
        <v>8.4306306692112461E+61</v>
      </c>
      <c r="E52" s="104"/>
      <c r="F52" s="12"/>
      <c r="G52" s="12"/>
      <c r="H52" s="12"/>
      <c r="I52" s="24"/>
      <c r="J52" s="24"/>
      <c r="K52" s="24"/>
      <c r="L52" s="24"/>
      <c r="M52" s="24"/>
      <c r="N52" s="24"/>
      <c r="O52" s="12"/>
      <c r="P52" s="12"/>
      <c r="Q52" s="12"/>
      <c r="R52" s="12"/>
      <c r="S52" s="12"/>
      <c r="T52" s="12"/>
      <c r="U52" s="12"/>
    </row>
    <row r="53" spans="1:21" ht="17" customHeight="1" thickBot="1" x14ac:dyDescent="0.25">
      <c r="A53" s="18">
        <f t="shared" si="19"/>
        <v>10</v>
      </c>
      <c r="B53" s="20">
        <f t="shared" si="16"/>
        <v>1.430859487967163E+62</v>
      </c>
      <c r="C53" s="27">
        <f t="shared" si="17"/>
        <v>4.5943876985027616E+46</v>
      </c>
      <c r="D53" s="44">
        <f t="shared" si="18"/>
        <v>1.430859487967163E+62</v>
      </c>
      <c r="E53" s="104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ht="17" customHeight="1" thickBot="1" x14ac:dyDescent="0.25">
      <c r="A54" s="18">
        <f t="shared" si="19"/>
        <v>11</v>
      </c>
      <c r="B54" s="20">
        <f t="shared" si="16"/>
        <v>1.4535310997816755E+62</v>
      </c>
      <c r="C54" s="27">
        <f t="shared" si="17"/>
        <v>4.7162498283694091E+46</v>
      </c>
      <c r="D54" s="44">
        <f t="shared" si="18"/>
        <v>1.4535310997816755E+62</v>
      </c>
      <c r="E54" s="104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ht="17" customHeight="1" thickBot="1" x14ac:dyDescent="0.25">
      <c r="A55" s="18">
        <f t="shared" si="19"/>
        <v>12</v>
      </c>
      <c r="B55" s="20">
        <f t="shared" si="16"/>
        <v>1.5673763606976707E+62</v>
      </c>
      <c r="C55" s="27">
        <f t="shared" si="17"/>
        <v>4.9191375290065573E+46</v>
      </c>
      <c r="D55" s="44">
        <f t="shared" si="18"/>
        <v>1.5673763606976707E+62</v>
      </c>
      <c r="E55" s="104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 ht="17" customHeight="1" thickBot="1" x14ac:dyDescent="0.25">
      <c r="A56" s="18">
        <f t="shared" si="19"/>
        <v>13</v>
      </c>
      <c r="B56" s="20">
        <f t="shared" si="16"/>
        <v>1.571430791856329E+62</v>
      </c>
      <c r="C56" s="27">
        <f t="shared" si="17"/>
        <v>4.989520043586347E+46</v>
      </c>
      <c r="D56" s="44">
        <f t="shared" si="18"/>
        <v>1.571430791856329E+62</v>
      </c>
      <c r="E56" s="104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ht="17" customHeight="1" thickBot="1" x14ac:dyDescent="0.25">
      <c r="A57" s="18">
        <f t="shared" si="19"/>
        <v>14</v>
      </c>
      <c r="B57" s="20">
        <f t="shared" si="16"/>
        <v>1.6799567483811908E+62</v>
      </c>
      <c r="C57" s="27">
        <f t="shared" si="17"/>
        <v>5.4178630846418446E+46</v>
      </c>
      <c r="D57" s="44">
        <f t="shared" si="18"/>
        <v>1.6799567483811908E+62</v>
      </c>
      <c r="E57" s="104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 ht="17" customHeight="1" thickBot="1" x14ac:dyDescent="0.25">
      <c r="A58" s="18">
        <f t="shared" si="19"/>
        <v>15</v>
      </c>
      <c r="B58" s="20">
        <f t="shared" si="16"/>
        <v>1.7189482593982965E+62</v>
      </c>
      <c r="C58" s="27">
        <f t="shared" si="17"/>
        <v>5.4030192487550106E+46</v>
      </c>
      <c r="D58" s="44">
        <f t="shared" si="18"/>
        <v>1.7189482593982965E+62</v>
      </c>
      <c r="E58" s="104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 ht="17" customHeight="1" thickBot="1" x14ac:dyDescent="0.25">
      <c r="A59" s="18">
        <f t="shared" si="19"/>
        <v>16</v>
      </c>
      <c r="B59" s="20">
        <f t="shared" si="16"/>
        <v>1.7365182810321493E+62</v>
      </c>
      <c r="C59" s="27">
        <f t="shared" si="17"/>
        <v>5.4393365009906917E+46</v>
      </c>
      <c r="D59" s="44">
        <f t="shared" si="18"/>
        <v>1.7365182810321493E+62</v>
      </c>
      <c r="E59" s="104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 ht="17" customHeight="1" thickBot="1" x14ac:dyDescent="0.25">
      <c r="A60" s="18">
        <f t="shared" si="19"/>
        <v>17</v>
      </c>
      <c r="B60" s="20">
        <f t="shared" si="16"/>
        <v>1.8220335619180562E+62</v>
      </c>
      <c r="C60" s="27">
        <f t="shared" si="17"/>
        <v>5.7103784546004897E+46</v>
      </c>
      <c r="D60" s="44">
        <f t="shared" si="18"/>
        <v>1.8220335619180562E+62</v>
      </c>
      <c r="E60" s="104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 ht="17" customHeight="1" thickBot="1" x14ac:dyDescent="0.25">
      <c r="A61" s="19">
        <f t="shared" si="19"/>
        <v>18</v>
      </c>
      <c r="B61" s="20">
        <f t="shared" si="16"/>
        <v>1.8825428765618248E+62</v>
      </c>
      <c r="C61" s="27">
        <f t="shared" si="17"/>
        <v>5.8988727651669404E+46</v>
      </c>
      <c r="D61" s="44">
        <f t="shared" si="18"/>
        <v>1.8825428765618248E+62</v>
      </c>
      <c r="E61" s="104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 ht="17" customHeight="1" thickBot="1" x14ac:dyDescent="0.25">
      <c r="A62" s="30" t="s">
        <v>38</v>
      </c>
      <c r="B62" s="36">
        <f>SUM(B44:B61)</f>
        <v>1.8079340787096609E+63</v>
      </c>
      <c r="C62" s="37">
        <f>SUM(C44:C61)</f>
        <v>5.737366405797463E+47</v>
      </c>
      <c r="D62" s="48">
        <f>SUM(D44:D61)</f>
        <v>1.8079340787096609E+63</v>
      </c>
      <c r="E62" s="104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 ht="17" thickBot="1" x14ac:dyDescent="0.25">
      <c r="A63" s="57" t="s">
        <v>39</v>
      </c>
      <c r="B63" s="58">
        <f>($B$23)*(B62)</f>
        <v>4.9382773458459994E+78</v>
      </c>
      <c r="C63" s="59">
        <f>($B$22)*(C62)</f>
        <v>4.9348027372967931E+78</v>
      </c>
      <c r="D63" s="49">
        <f>(B63-C63)/(D62)</f>
        <v>1921866836918.1565</v>
      </c>
      <c r="E63" s="104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 ht="17" thickBot="1" x14ac:dyDescent="0.25">
      <c r="A64" s="60" t="s">
        <v>42</v>
      </c>
      <c r="B64" s="109" t="s">
        <v>43</v>
      </c>
      <c r="C64" s="109"/>
      <c r="D64" s="109"/>
      <c r="E64" s="110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</sheetData>
  <mergeCells count="54">
    <mergeCell ref="B64:E64"/>
    <mergeCell ref="H36:K36"/>
    <mergeCell ref="M21:Q21"/>
    <mergeCell ref="M22:N22"/>
    <mergeCell ref="P22:Q22"/>
    <mergeCell ref="H23:K23"/>
    <mergeCell ref="O42:S42"/>
    <mergeCell ref="O43:P43"/>
    <mergeCell ref="R43:S43"/>
    <mergeCell ref="K24:K28"/>
    <mergeCell ref="K30:K35"/>
    <mergeCell ref="I42:M42"/>
    <mergeCell ref="I43:J43"/>
    <mergeCell ref="L43:M43"/>
    <mergeCell ref="J48:N48"/>
    <mergeCell ref="J49:K49"/>
    <mergeCell ref="M49:N49"/>
    <mergeCell ref="E44:E63"/>
    <mergeCell ref="E24:E42"/>
    <mergeCell ref="N35:Q35"/>
    <mergeCell ref="A21:E21"/>
    <mergeCell ref="H37:L37"/>
    <mergeCell ref="B22:E22"/>
    <mergeCell ref="B23:E23"/>
    <mergeCell ref="G21:K21"/>
    <mergeCell ref="H22:K22"/>
    <mergeCell ref="J1:L1"/>
    <mergeCell ref="K2:L2"/>
    <mergeCell ref="J3:L3"/>
    <mergeCell ref="K4:L4"/>
    <mergeCell ref="A10:B10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M34:Q34"/>
    <mergeCell ref="M27:N27"/>
    <mergeCell ref="P27:Q27"/>
    <mergeCell ref="M32:Q32"/>
    <mergeCell ref="N33:Q33"/>
    <mergeCell ref="A16:B16"/>
    <mergeCell ref="A17:B17"/>
    <mergeCell ref="A18:B18"/>
    <mergeCell ref="A19:B19"/>
    <mergeCell ref="A11:B11"/>
    <mergeCell ref="A12:B12"/>
    <mergeCell ref="A13:B13"/>
    <mergeCell ref="A14:B14"/>
    <mergeCell ref="A15:B15"/>
  </mergeCells>
  <hyperlinks>
    <hyperlink ref="A2:B19" r:id="rId1" display="Io" xr:uid="{568683D6-1B8A-0E48-BB6A-9608824516C4}"/>
    <hyperlink ref="M32:Q32" r:id="rId2" display="Actual Mass" xr:uid="{82472911-C3C9-2E40-AB77-675781E87536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Moons of Jupiter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2022-02-22T23:18:54Z</dcterms:created>
  <dcterms:modified xsi:type="dcterms:W3CDTF">2022-02-23T19:11:30Z</dcterms:modified>
</cp:coreProperties>
</file>