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8_{E8B4BFD4-1103-CF4C-A1CA-2D926DFF2F22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<sst xmlns="http://schemas.openxmlformats.org/spreadsheetml/2006/main" count="12" uniqueCount="12">
  <si>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y</t>
  </si>
  <si>
    <t>y1(sorted)</t>
  </si>
  <si>
    <t>index</t>
  </si>
  <si>
    <t>mean =</t>
  </si>
  <si>
    <t>standard dev=</t>
  </si>
  <si>
    <t>lambda =</t>
  </si>
  <si>
    <t>e1Exp</t>
  </si>
  <si>
    <t>e1Norm</t>
  </si>
  <si>
    <t>Note: Excel computes inverse Gaussian cdf using NORMINV(prob, mean, standard_dev) - newer versions use NORM.INV</t>
  </si>
  <si>
    <t>For exponential compute inverse CDF as in lecture slides</t>
  </si>
  <si>
    <t>j</t>
  </si>
  <si>
    <t xml:space="preserve">Data is linear from e1Norm, showing that it is a Gaussian Distribution.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</si>
</sst>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 vs e1Norm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Sheet1!$B$2:$B$32</c:f>
              <c:numCache>
                <c:formatCode>General</c:formatCode>
                <c:ptCount val="31"/>
                <c:pt idx="0">
                  <c:v>8.7769999999999992</c:v>
                </c:pt>
                <c:pt idx="1">
                  <c:v>8.9524000000000008</c:v>
                </c:pt>
                <c:pt idx="2">
                  <c:v>9.2973999999999997</c:v>
                </c:pt>
                <c:pt idx="3">
                  <c:v>9.3734999999999999</c:v>
                </c:pt>
                <c:pt idx="4">
                  <c:v>9.4154999999999998</c:v>
                </c:pt>
                <c:pt idx="5">
                  <c:v>9.4451000000000001</c:v>
                </c:pt>
                <c:pt idx="6">
                  <c:v>9.5958000000000006</c:v>
                </c:pt>
                <c:pt idx="7">
                  <c:v>9.6166</c:v>
                </c:pt>
                <c:pt idx="8">
                  <c:v>9.6940000000000008</c:v>
                </c:pt>
                <c:pt idx="9">
                  <c:v>9.7451000000000008</c:v>
                </c:pt>
                <c:pt idx="10">
                  <c:v>9.8889999999999993</c:v>
                </c:pt>
                <c:pt idx="11">
                  <c:v>9.8889999999999993</c:v>
                </c:pt>
                <c:pt idx="12">
                  <c:v>10.005000000000001</c:v>
                </c:pt>
                <c:pt idx="13">
                  <c:v>10.02</c:v>
                </c:pt>
                <c:pt idx="14">
                  <c:v>10.068</c:v>
                </c:pt>
                <c:pt idx="15">
                  <c:v>10.195</c:v>
                </c:pt>
                <c:pt idx="16">
                  <c:v>10.211</c:v>
                </c:pt>
                <c:pt idx="17">
                  <c:v>10.263</c:v>
                </c:pt>
                <c:pt idx="18">
                  <c:v>10.318</c:v>
                </c:pt>
                <c:pt idx="19">
                  <c:v>10.335000000000001</c:v>
                </c:pt>
                <c:pt idx="20">
                  <c:v>10.670999999999999</c:v>
                </c:pt>
                <c:pt idx="21">
                  <c:v>10.694000000000001</c:v>
                </c:pt>
                <c:pt idx="22">
                  <c:v>10.81</c:v>
                </c:pt>
                <c:pt idx="23">
                  <c:v>10.832000000000001</c:v>
                </c:pt>
                <c:pt idx="24">
                  <c:v>10.84</c:v>
                </c:pt>
                <c:pt idx="25">
                  <c:v>11.048999999999999</c:v>
                </c:pt>
                <c:pt idx="26">
                  <c:v>11.231999999999999</c:v>
                </c:pt>
                <c:pt idx="27">
                  <c:v>11.631</c:v>
                </c:pt>
                <c:pt idx="28">
                  <c:v>11.64</c:v>
                </c:pt>
                <c:pt idx="29">
                  <c:v>11.974</c:v>
                </c:pt>
                <c:pt idx="30">
                  <c:v>12.131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8.4443919772568989</c:v>
                </c:pt>
                <c:pt idx="1">
                  <c:v>8.8558047662299515</c:v>
                </c:pt>
                <c:pt idx="2">
                  <c:v>9.0783806033834455</c:v>
                </c:pt>
                <c:pt idx="3">
                  <c:v>9.2406448288595282</c:v>
                </c:pt>
                <c:pt idx="4">
                  <c:v>9.3723463585409554</c:v>
                </c:pt>
                <c:pt idx="5">
                  <c:v>9.4855122986610372</c:v>
                </c:pt>
                <c:pt idx="6">
                  <c:v>9.5862920719453388</c:v>
                </c:pt>
                <c:pt idx="7">
                  <c:v>9.6782933174981398</c:v>
                </c:pt>
                <c:pt idx="8">
                  <c:v>9.7638392053754384</c:v>
                </c:pt>
                <c:pt idx="9">
                  <c:v>9.8445334972150089</c:v>
                </c:pt>
                <c:pt idx="10">
                  <c:v>9.9215471786949987</c:v>
                </c:pt>
                <c:pt idx="11">
                  <c:v>10.633897982595327</c:v>
                </c:pt>
                <c:pt idx="12">
                  <c:v>10.067944044826636</c:v>
                </c:pt>
                <c:pt idx="13">
                  <c:v>10.138647762282609</c:v>
                </c:pt>
                <c:pt idx="14">
                  <c:v>10.2084141203737</c:v>
                </c:pt>
                <c:pt idx="15">
                  <c:v>10.277722580645163</c:v>
                </c:pt>
                <c:pt idx="16">
                  <c:v>10.347031040916626</c:v>
                </c:pt>
                <c:pt idx="17">
                  <c:v>10.416797399007717</c:v>
                </c:pt>
                <c:pt idx="18">
                  <c:v>10.48750111646369</c:v>
                </c:pt>
                <c:pt idx="19">
                  <c:v>10.559667487066003</c:v>
                </c:pt>
                <c:pt idx="20">
                  <c:v>10.633897982595327</c:v>
                </c:pt>
                <c:pt idx="21">
                  <c:v>10.710911664075317</c:v>
                </c:pt>
                <c:pt idx="22">
                  <c:v>10.791605955914887</c:v>
                </c:pt>
                <c:pt idx="23">
                  <c:v>10.877151843792186</c:v>
                </c:pt>
                <c:pt idx="24">
                  <c:v>10.969153089344987</c:v>
                </c:pt>
                <c:pt idx="25">
                  <c:v>11.069932862629289</c:v>
                </c:pt>
                <c:pt idx="26">
                  <c:v>11.18309880274937</c:v>
                </c:pt>
                <c:pt idx="27">
                  <c:v>11.314800332430798</c:v>
                </c:pt>
                <c:pt idx="28">
                  <c:v>11.47706455790688</c:v>
                </c:pt>
                <c:pt idx="29">
                  <c:v>11.699640395060374</c:v>
                </c:pt>
                <c:pt idx="30">
                  <c:v>12.111053184033427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6-DB4D-AE9E-449665E8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28351"/>
        <c:axId val="1618388767"/>
      </c:scatterChart>
      <c:valAx>
        <c:axId val="16184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88767"/>
        <c:crosses val="autoZero"/>
        <c:crossBetween val="midCat"/>
      </c:valAx>
      <c:valAx>
        <c:axId val="1618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e1Norm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 vs</a:t>
            </a:r>
            <a:r>
              <a:rPr lang="en-US" baseline="0"/>
              <a:t> e1Exp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Sheet1!$B$2:$B$32</c:f>
              <c:numCache>
                <c:formatCode>General</c:formatCode>
                <c:ptCount val="31"/>
                <c:pt idx="0">
                  <c:v>8.7769999999999992</c:v>
                </c:pt>
                <c:pt idx="1">
                  <c:v>8.9524000000000008</c:v>
                </c:pt>
                <c:pt idx="2">
                  <c:v>9.2973999999999997</c:v>
                </c:pt>
                <c:pt idx="3">
                  <c:v>9.3734999999999999</c:v>
                </c:pt>
                <c:pt idx="4">
                  <c:v>9.4154999999999998</c:v>
                </c:pt>
                <c:pt idx="5">
                  <c:v>9.4451000000000001</c:v>
                </c:pt>
                <c:pt idx="6">
                  <c:v>9.5958000000000006</c:v>
                </c:pt>
                <c:pt idx="7">
                  <c:v>9.6166</c:v>
                </c:pt>
                <c:pt idx="8">
                  <c:v>9.6940000000000008</c:v>
                </c:pt>
                <c:pt idx="9">
                  <c:v>9.7451000000000008</c:v>
                </c:pt>
                <c:pt idx="10">
                  <c:v>9.8889999999999993</c:v>
                </c:pt>
                <c:pt idx="11">
                  <c:v>9.8889999999999993</c:v>
                </c:pt>
                <c:pt idx="12">
                  <c:v>10.005000000000001</c:v>
                </c:pt>
                <c:pt idx="13">
                  <c:v>10.02</c:v>
                </c:pt>
                <c:pt idx="14">
                  <c:v>10.068</c:v>
                </c:pt>
                <c:pt idx="15">
                  <c:v>10.195</c:v>
                </c:pt>
                <c:pt idx="16">
                  <c:v>10.211</c:v>
                </c:pt>
                <c:pt idx="17">
                  <c:v>10.263</c:v>
                </c:pt>
                <c:pt idx="18">
                  <c:v>10.318</c:v>
                </c:pt>
                <c:pt idx="19">
                  <c:v>10.335000000000001</c:v>
                </c:pt>
                <c:pt idx="20">
                  <c:v>10.670999999999999</c:v>
                </c:pt>
                <c:pt idx="21">
                  <c:v>10.694000000000001</c:v>
                </c:pt>
                <c:pt idx="22">
                  <c:v>10.81</c:v>
                </c:pt>
                <c:pt idx="23">
                  <c:v>10.832000000000001</c:v>
                </c:pt>
                <c:pt idx="24">
                  <c:v>10.84</c:v>
                </c:pt>
                <c:pt idx="25">
                  <c:v>11.048999999999999</c:v>
                </c:pt>
                <c:pt idx="26">
                  <c:v>11.231999999999999</c:v>
                </c:pt>
                <c:pt idx="27">
                  <c:v>11.631</c:v>
                </c:pt>
                <c:pt idx="28">
                  <c:v>11.64</c:v>
                </c:pt>
                <c:pt idx="29">
                  <c:v>11.974</c:v>
                </c:pt>
                <c:pt idx="30">
                  <c:v>12.131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0.16712112253694827</c:v>
                </c:pt>
                <c:pt idx="1">
                  <c:v>0.50974360187905321</c:v>
                </c:pt>
                <c:pt idx="2">
                  <c:v>0.86418295240581577</c:v>
                </c:pt>
                <c:pt idx="3">
                  <c:v>1.2312834965025543</c:v>
                </c:pt>
                <c:pt idx="4">
                  <c:v>1.61198341086749</c:v>
                </c:pt>
                <c:pt idx="5">
                  <c:v>2.0073291739247687</c:v>
                </c:pt>
                <c:pt idx="6">
                  <c:v>2.4184929048302495</c:v>
                </c:pt>
                <c:pt idx="7">
                  <c:v>2.8467933176227374</c:v>
                </c:pt>
                <c:pt idx="8">
                  <c:v>3.2937212345276738</c:v>
                </c:pt>
                <c:pt idx="9">
                  <c:v>3.7609709031460996</c:v>
                </c:pt>
                <c:pt idx="10">
                  <c:v>4.2504787777150348</c:v>
                </c:pt>
                <c:pt idx="11">
                  <c:v>4.7644720065227952</c:v>
                </c:pt>
                <c:pt idx="12">
                  <c:v>5.3055296948953821</c:v>
                </c:pt>
                <c:pt idx="13">
                  <c:v>5.8766612089122727</c:v>
                </c:pt>
                <c:pt idx="14">
                  <c:v>6.4814075446544273</c:v>
                </c:pt>
                <c:pt idx="15">
                  <c:v>7.1239744293514793</c:v>
                </c:pt>
                <c:pt idx="16">
                  <c:v>7.8094098749707452</c:v>
                </c:pt>
                <c:pt idx="17">
                  <c:v>8.5438452826795483</c:v>
                </c:pt>
                <c:pt idx="18">
                  <c:v>9.3348295129942951</c:v>
                </c:pt>
                <c:pt idx="19">
                  <c:v>10.191802557997704</c:v>
                </c:pt>
                <c:pt idx="20">
                  <c:v>11.126785257064142</c:v>
                </c:pt>
                <c:pt idx="21">
                  <c:v>12.155415279024309</c:v>
                </c:pt>
                <c:pt idx="22">
                  <c:v>13.298561500543261</c:v>
                </c:pt>
                <c:pt idx="23">
                  <c:v>14.584953561146166</c:v>
                </c:pt>
                <c:pt idx="24">
                  <c:v>16.055704333141286</c:v>
                </c:pt>
                <c:pt idx="25">
                  <c:v>17.772639871272922</c:v>
                </c:pt>
                <c:pt idx="26">
                  <c:v>19.83507760929804</c:v>
                </c:pt>
                <c:pt idx="27">
                  <c:v>22.418017583682637</c:v>
                </c:pt>
                <c:pt idx="28">
                  <c:v>25.876185887764656</c:v>
                </c:pt>
                <c:pt idx="29">
                  <c:v>31.126309935916538</c:v>
                </c:pt>
                <c:pt idx="30">
                  <c:v>42.417542262535036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6-944B-99B7-01A159B5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62559"/>
        <c:axId val="1633264207"/>
      </c:scatterChart>
      <c:valAx>
        <c:axId val="163326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64207"/>
        <c:crosses val="autoZero"/>
        <c:crossBetween val="midCat"/>
      </c:valAx>
      <c:valAx>
        <c:axId val="16332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e1Exp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6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2</xdr:row>
      <xdr:rowOff>19050</xdr:rowOff>
    </xdr:from>
    <xdr:to>
      <xdr:col>17</xdr:col>
      <xdr:colOff>717550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917DD-13E3-1B47-BDF1-2B9E7CDB1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18</xdr:row>
      <xdr:rowOff>146050</xdr:rowOff>
    </xdr:from>
    <xdr:to>
      <xdr:col>17</xdr:col>
      <xdr:colOff>666750</xdr:colOff>
      <xdr:row>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BFBD0B-7A81-094F-9B28-E51BDCF7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S19" sqref="S19"/>
    </sheetView>
  </sheetViews>
  <sheetFormatPr baseColWidth="10" defaultRowHeight="16" x14ac:dyDescent="0.2"/>
  <cols>
    <col min="2" max="2" width="13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J1" s="1" t="s">
        <v>10</v>
      </c>
    </row>
    <row r="2" spans="1:10" x14ac:dyDescent="0.2">
      <c r="A2">
        <v>9.7451000000000008</v>
      </c>
      <c r="B2">
        <v>8.7769999999999992</v>
      </c>
      <c r="C2">
        <f>(1-1/2)/31</f>
        <v>1.6129032258064516E-2</v>
      </c>
      <c r="D2">
        <f>_xlfn.NORM.INV(C2,$C$34,$C$35)</f>
        <v>8.4443919772568989</v>
      </c>
      <c r="E2">
        <f>(-1/$C$36)*LN(1-((J2-0.5)/31))</f>
        <v>0.16712112253694827</v>
      </c>
      <c r="J2" s="1">
        <v>1</v>
      </c>
    </row>
    <row r="3" spans="1:10" x14ac:dyDescent="0.2">
      <c r="A3">
        <v>9.6940000000000008</v>
      </c>
      <c r="B3">
        <v>8.9524000000000008</v>
      </c>
      <c r="C3">
        <f>((2)-1/2)/31</f>
        <v>4.8387096774193547E-2</v>
      </c>
      <c r="D3">
        <f t="shared" ref="D3:D32" si="0">_xlfn.NORM.INV(C3,$C$34,$C$35)</f>
        <v>8.8558047662299515</v>
      </c>
      <c r="E3">
        <f t="shared" ref="E3:E32" si="1">(-1/$C$36)*LN(1-((J3-0.5)/31))</f>
        <v>0.50974360187905321</v>
      </c>
      <c r="J3" s="1">
        <f>J2+1</f>
        <v>2</v>
      </c>
    </row>
    <row r="4" spans="1:10" x14ac:dyDescent="0.2">
      <c r="A4">
        <v>10.670999999999999</v>
      </c>
      <c r="B4">
        <v>9.2973999999999997</v>
      </c>
      <c r="C4">
        <f>((3)-1/2)/31</f>
        <v>8.0645161290322578E-2</v>
      </c>
      <c r="D4">
        <f t="shared" si="0"/>
        <v>9.0783806033834455</v>
      </c>
      <c r="E4">
        <f t="shared" si="1"/>
        <v>0.86418295240581577</v>
      </c>
      <c r="J4" s="1">
        <f t="shared" ref="J4:J32" si="2">J3+1</f>
        <v>3</v>
      </c>
    </row>
    <row r="5" spans="1:10" x14ac:dyDescent="0.2">
      <c r="A5">
        <v>10.02</v>
      </c>
      <c r="B5">
        <v>9.3734999999999999</v>
      </c>
      <c r="C5">
        <f>((4)-1/2)/31</f>
        <v>0.11290322580645161</v>
      </c>
      <c r="D5">
        <f t="shared" si="0"/>
        <v>9.2406448288595282</v>
      </c>
      <c r="E5">
        <f t="shared" si="1"/>
        <v>1.2312834965025543</v>
      </c>
      <c r="J5" s="1">
        <f t="shared" si="2"/>
        <v>4</v>
      </c>
    </row>
    <row r="6" spans="1:10" x14ac:dyDescent="0.2">
      <c r="A6">
        <v>10.068</v>
      </c>
      <c r="B6">
        <v>9.4154999999999998</v>
      </c>
      <c r="C6">
        <f>((5)-1/2)/31</f>
        <v>0.14516129032258066</v>
      </c>
      <c r="D6">
        <f t="shared" si="0"/>
        <v>9.3723463585409554</v>
      </c>
      <c r="E6">
        <f t="shared" si="1"/>
        <v>1.61198341086749</v>
      </c>
      <c r="J6" s="1">
        <f t="shared" si="2"/>
        <v>5</v>
      </c>
    </row>
    <row r="7" spans="1:10" x14ac:dyDescent="0.2">
      <c r="A7">
        <v>11.048999999999999</v>
      </c>
      <c r="B7">
        <v>9.4451000000000001</v>
      </c>
      <c r="C7">
        <f>((6)-1/2)/31</f>
        <v>0.17741935483870969</v>
      </c>
      <c r="D7">
        <f t="shared" si="0"/>
        <v>9.4855122986610372</v>
      </c>
      <c r="E7">
        <f t="shared" si="1"/>
        <v>2.0073291739247687</v>
      </c>
      <c r="J7" s="1">
        <f t="shared" si="2"/>
        <v>6</v>
      </c>
    </row>
    <row r="8" spans="1:10" x14ac:dyDescent="0.2">
      <c r="A8">
        <v>10.005000000000001</v>
      </c>
      <c r="B8">
        <v>9.5958000000000006</v>
      </c>
      <c r="C8">
        <f>((7)-1/2)/31</f>
        <v>0.20967741935483872</v>
      </c>
      <c r="D8">
        <f t="shared" si="0"/>
        <v>9.5862920719453388</v>
      </c>
      <c r="E8">
        <f t="shared" si="1"/>
        <v>2.4184929048302495</v>
      </c>
      <c r="J8" s="1">
        <f t="shared" si="2"/>
        <v>7</v>
      </c>
    </row>
    <row r="9" spans="1:10" x14ac:dyDescent="0.2">
      <c r="A9">
        <v>10.81</v>
      </c>
      <c r="B9">
        <v>9.6166</v>
      </c>
      <c r="C9">
        <f>((8)-1/2)/31</f>
        <v>0.24193548387096775</v>
      </c>
      <c r="D9">
        <f t="shared" si="0"/>
        <v>9.6782933174981398</v>
      </c>
      <c r="E9">
        <f t="shared" si="1"/>
        <v>2.8467933176227374</v>
      </c>
      <c r="J9" s="1">
        <f t="shared" si="2"/>
        <v>8</v>
      </c>
    </row>
    <row r="10" spans="1:10" x14ac:dyDescent="0.2">
      <c r="A10">
        <v>10.832000000000001</v>
      </c>
      <c r="B10">
        <v>9.6940000000000008</v>
      </c>
      <c r="C10">
        <f>((9)-1/2)/31</f>
        <v>0.27419354838709675</v>
      </c>
      <c r="D10">
        <f t="shared" si="0"/>
        <v>9.7638392053754384</v>
      </c>
      <c r="E10">
        <f t="shared" si="1"/>
        <v>3.2937212345276738</v>
      </c>
      <c r="J10" s="1">
        <f t="shared" si="2"/>
        <v>9</v>
      </c>
    </row>
    <row r="11" spans="1:10" x14ac:dyDescent="0.2">
      <c r="A11">
        <v>9.4154999999999998</v>
      </c>
      <c r="B11">
        <v>9.7451000000000008</v>
      </c>
      <c r="C11">
        <f>((10)-1/2)/31</f>
        <v>0.30645161290322581</v>
      </c>
      <c r="D11">
        <f t="shared" si="0"/>
        <v>9.8445334972150089</v>
      </c>
      <c r="E11">
        <f t="shared" si="1"/>
        <v>3.7609709031460996</v>
      </c>
      <c r="J11" s="1">
        <f t="shared" si="2"/>
        <v>10</v>
      </c>
    </row>
    <row r="12" spans="1:10" x14ac:dyDescent="0.2">
      <c r="A12">
        <v>9.3734999999999999</v>
      </c>
      <c r="B12">
        <v>9.8889999999999993</v>
      </c>
      <c r="C12">
        <f>((11)-1/2)/31</f>
        <v>0.33870967741935482</v>
      </c>
      <c r="D12">
        <f t="shared" si="0"/>
        <v>9.9215471786949987</v>
      </c>
      <c r="E12">
        <f t="shared" si="1"/>
        <v>4.2504787777150348</v>
      </c>
      <c r="J12" s="1">
        <f t="shared" si="2"/>
        <v>11</v>
      </c>
    </row>
    <row r="13" spans="1:10" x14ac:dyDescent="0.2">
      <c r="A13">
        <v>10.694000000000001</v>
      </c>
      <c r="B13">
        <v>9.8889999999999993</v>
      </c>
      <c r="C13">
        <f>((21)-1/2)/31</f>
        <v>0.66129032258064513</v>
      </c>
      <c r="D13">
        <f t="shared" si="0"/>
        <v>10.633897982595327</v>
      </c>
      <c r="E13">
        <f t="shared" si="1"/>
        <v>4.7644720065227952</v>
      </c>
      <c r="J13" s="1">
        <f t="shared" si="2"/>
        <v>12</v>
      </c>
    </row>
    <row r="14" spans="1:10" x14ac:dyDescent="0.2">
      <c r="A14">
        <v>11.631</v>
      </c>
      <c r="B14">
        <v>10.005000000000001</v>
      </c>
      <c r="C14">
        <f>((13)-1/2)/31</f>
        <v>0.40322580645161288</v>
      </c>
      <c r="D14">
        <f t="shared" si="0"/>
        <v>10.067944044826636</v>
      </c>
      <c r="E14">
        <f t="shared" si="1"/>
        <v>5.3055296948953821</v>
      </c>
      <c r="J14" s="1">
        <f t="shared" si="2"/>
        <v>13</v>
      </c>
    </row>
    <row r="15" spans="1:10" x14ac:dyDescent="0.2">
      <c r="A15">
        <v>9.8889999999999993</v>
      </c>
      <c r="B15">
        <v>10.02</v>
      </c>
      <c r="C15">
        <f>((14)-1/2)/31</f>
        <v>0.43548387096774194</v>
      </c>
      <c r="D15">
        <f t="shared" si="0"/>
        <v>10.138647762282609</v>
      </c>
      <c r="E15">
        <f t="shared" si="1"/>
        <v>5.8766612089122727</v>
      </c>
      <c r="J15" s="1">
        <f t="shared" si="2"/>
        <v>14</v>
      </c>
    </row>
    <row r="16" spans="1:10" x14ac:dyDescent="0.2">
      <c r="A16">
        <v>9.8889999999999993</v>
      </c>
      <c r="B16">
        <v>10.068</v>
      </c>
      <c r="C16">
        <f>((15)-1/2)/31</f>
        <v>0.46774193548387094</v>
      </c>
      <c r="D16">
        <f t="shared" si="0"/>
        <v>10.2084141203737</v>
      </c>
      <c r="E16">
        <f t="shared" si="1"/>
        <v>6.4814075446544273</v>
      </c>
      <c r="J16" s="1">
        <f t="shared" si="2"/>
        <v>15</v>
      </c>
    </row>
    <row r="17" spans="1:18" x14ac:dyDescent="0.2">
      <c r="A17">
        <v>9.2973999999999997</v>
      </c>
      <c r="B17">
        <v>10.195</v>
      </c>
      <c r="C17">
        <f>((16)-1/2)/31</f>
        <v>0.5</v>
      </c>
      <c r="D17">
        <f t="shared" si="0"/>
        <v>10.277722580645163</v>
      </c>
      <c r="E17">
        <f t="shared" si="1"/>
        <v>7.1239744293514793</v>
      </c>
      <c r="J17" s="1">
        <f t="shared" si="2"/>
        <v>16</v>
      </c>
      <c r="M17" s="2" t="s">
        <v>11</v>
      </c>
      <c r="N17" s="2"/>
      <c r="O17" s="2"/>
      <c r="P17" s="2"/>
      <c r="Q17" s="2"/>
      <c r="R17" s="2"/>
    </row>
    <row r="18" spans="1:18" x14ac:dyDescent="0.2">
      <c r="A18">
        <v>9.6166</v>
      </c>
      <c r="B18">
        <v>10.211</v>
      </c>
      <c r="C18">
        <f>((17)-1/2)/31</f>
        <v>0.532258064516129</v>
      </c>
      <c r="D18">
        <f t="shared" si="0"/>
        <v>10.347031040916626</v>
      </c>
      <c r="E18">
        <f t="shared" si="1"/>
        <v>7.8094098749707452</v>
      </c>
      <c r="J18" s="1">
        <f t="shared" si="2"/>
        <v>17</v>
      </c>
    </row>
    <row r="19" spans="1:18" x14ac:dyDescent="0.2">
      <c r="A19">
        <v>10.263</v>
      </c>
      <c r="B19">
        <v>10.263</v>
      </c>
      <c r="C19">
        <f>((18)-1/2)/31</f>
        <v>0.56451612903225812</v>
      </c>
      <c r="D19">
        <f t="shared" si="0"/>
        <v>10.416797399007717</v>
      </c>
      <c r="E19">
        <f t="shared" si="1"/>
        <v>8.5438452826795483</v>
      </c>
      <c r="J19" s="1">
        <f t="shared" si="2"/>
        <v>18</v>
      </c>
    </row>
    <row r="20" spans="1:18" x14ac:dyDescent="0.2">
      <c r="A20">
        <v>12.131</v>
      </c>
      <c r="B20">
        <v>10.318</v>
      </c>
      <c r="C20">
        <f>((19)-1/2)/31</f>
        <v>0.59677419354838712</v>
      </c>
      <c r="D20">
        <f t="shared" si="0"/>
        <v>10.48750111646369</v>
      </c>
      <c r="E20">
        <f t="shared" si="1"/>
        <v>9.3348295129942951</v>
      </c>
      <c r="J20" s="1">
        <f t="shared" si="2"/>
        <v>19</v>
      </c>
    </row>
    <row r="21" spans="1:18" x14ac:dyDescent="0.2">
      <c r="A21">
        <v>10.195</v>
      </c>
      <c r="B21">
        <v>10.335000000000001</v>
      </c>
      <c r="C21">
        <f>((20)-1/2)/31</f>
        <v>0.62903225806451613</v>
      </c>
      <c r="D21">
        <f t="shared" si="0"/>
        <v>10.559667487066003</v>
      </c>
      <c r="E21">
        <f t="shared" si="1"/>
        <v>10.191802557997704</v>
      </c>
      <c r="J21" s="1">
        <f t="shared" si="2"/>
        <v>20</v>
      </c>
    </row>
    <row r="22" spans="1:18" x14ac:dyDescent="0.2">
      <c r="A22">
        <v>11.64</v>
      </c>
      <c r="B22">
        <v>10.670999999999999</v>
      </c>
      <c r="C22">
        <f>((21)-1/2)/31</f>
        <v>0.66129032258064513</v>
      </c>
      <c r="D22">
        <f t="shared" si="0"/>
        <v>10.633897982595327</v>
      </c>
      <c r="E22">
        <f t="shared" si="1"/>
        <v>11.126785257064142</v>
      </c>
      <c r="J22" s="1">
        <f t="shared" si="2"/>
        <v>21</v>
      </c>
    </row>
    <row r="23" spans="1:18" x14ac:dyDescent="0.2">
      <c r="A23">
        <v>10.84</v>
      </c>
      <c r="B23">
        <v>10.694000000000001</v>
      </c>
      <c r="C23">
        <f>((22)-1/2)/31</f>
        <v>0.69354838709677424</v>
      </c>
      <c r="D23">
        <f t="shared" si="0"/>
        <v>10.710911664075317</v>
      </c>
      <c r="E23">
        <f t="shared" si="1"/>
        <v>12.155415279024309</v>
      </c>
      <c r="J23" s="1">
        <f t="shared" si="2"/>
        <v>22</v>
      </c>
    </row>
    <row r="24" spans="1:18" x14ac:dyDescent="0.2">
      <c r="A24">
        <v>10.211</v>
      </c>
      <c r="B24">
        <v>10.81</v>
      </c>
      <c r="C24">
        <f>((23)-1/2)/31</f>
        <v>0.72580645161290325</v>
      </c>
      <c r="D24">
        <f t="shared" si="0"/>
        <v>10.791605955914887</v>
      </c>
      <c r="E24">
        <f t="shared" si="1"/>
        <v>13.298561500543261</v>
      </c>
      <c r="J24" s="1">
        <f t="shared" si="2"/>
        <v>23</v>
      </c>
    </row>
    <row r="25" spans="1:18" x14ac:dyDescent="0.2">
      <c r="A25">
        <v>11.231999999999999</v>
      </c>
      <c r="B25">
        <v>10.832000000000001</v>
      </c>
      <c r="C25">
        <f>((24)-1/2)/31</f>
        <v>0.75806451612903225</v>
      </c>
      <c r="D25">
        <f t="shared" si="0"/>
        <v>10.877151843792186</v>
      </c>
      <c r="E25">
        <f t="shared" si="1"/>
        <v>14.584953561146166</v>
      </c>
      <c r="J25" s="1">
        <f t="shared" si="2"/>
        <v>24</v>
      </c>
    </row>
    <row r="26" spans="1:18" x14ac:dyDescent="0.2">
      <c r="A26">
        <v>8.9524000000000008</v>
      </c>
      <c r="B26">
        <v>10.84</v>
      </c>
      <c r="C26">
        <f>((25)-1/2)/31</f>
        <v>0.79032258064516125</v>
      </c>
      <c r="D26">
        <f t="shared" si="0"/>
        <v>10.969153089344987</v>
      </c>
      <c r="E26">
        <f t="shared" si="1"/>
        <v>16.055704333141286</v>
      </c>
      <c r="J26" s="1">
        <f t="shared" si="2"/>
        <v>25</v>
      </c>
    </row>
    <row r="27" spans="1:18" x14ac:dyDescent="0.2">
      <c r="A27">
        <v>10.335000000000001</v>
      </c>
      <c r="B27">
        <v>11.048999999999999</v>
      </c>
      <c r="C27">
        <f>((26)-1/2)/31</f>
        <v>0.82258064516129037</v>
      </c>
      <c r="D27">
        <f t="shared" si="0"/>
        <v>11.069932862629289</v>
      </c>
      <c r="E27">
        <f t="shared" si="1"/>
        <v>17.772639871272922</v>
      </c>
      <c r="J27" s="1">
        <f t="shared" si="2"/>
        <v>26</v>
      </c>
    </row>
    <row r="28" spans="1:18" x14ac:dyDescent="0.2">
      <c r="A28">
        <v>8.7769999999999992</v>
      </c>
      <c r="B28">
        <v>11.231999999999999</v>
      </c>
      <c r="C28">
        <f>((27)-1/2)/31</f>
        <v>0.85483870967741937</v>
      </c>
      <c r="D28">
        <f t="shared" si="0"/>
        <v>11.18309880274937</v>
      </c>
      <c r="E28">
        <f t="shared" si="1"/>
        <v>19.83507760929804</v>
      </c>
      <c r="J28" s="1">
        <f t="shared" si="2"/>
        <v>27</v>
      </c>
    </row>
    <row r="29" spans="1:18" x14ac:dyDescent="0.2">
      <c r="A29">
        <v>10.318</v>
      </c>
      <c r="B29">
        <v>11.631</v>
      </c>
      <c r="C29">
        <f>((28)-1/2)/31</f>
        <v>0.88709677419354838</v>
      </c>
      <c r="D29">
        <f t="shared" si="0"/>
        <v>11.314800332430798</v>
      </c>
      <c r="E29">
        <f t="shared" si="1"/>
        <v>22.418017583682637</v>
      </c>
      <c r="J29" s="1">
        <f t="shared" si="2"/>
        <v>28</v>
      </c>
    </row>
    <row r="30" spans="1:18" x14ac:dyDescent="0.2">
      <c r="A30">
        <v>9.5958000000000006</v>
      </c>
      <c r="B30">
        <v>11.64</v>
      </c>
      <c r="C30">
        <f>((29)-1/2)/31</f>
        <v>0.91935483870967738</v>
      </c>
      <c r="D30">
        <f t="shared" si="0"/>
        <v>11.47706455790688</v>
      </c>
      <c r="E30">
        <f t="shared" si="1"/>
        <v>25.876185887764656</v>
      </c>
      <c r="J30" s="1">
        <f t="shared" si="2"/>
        <v>29</v>
      </c>
    </row>
    <row r="31" spans="1:18" x14ac:dyDescent="0.2">
      <c r="A31">
        <v>9.4451000000000001</v>
      </c>
      <c r="B31">
        <v>11.974</v>
      </c>
      <c r="C31">
        <f>((30)-1/2)/31</f>
        <v>0.95161290322580649</v>
      </c>
      <c r="D31">
        <f t="shared" si="0"/>
        <v>11.699640395060374</v>
      </c>
      <c r="E31">
        <f t="shared" si="1"/>
        <v>31.126309935916538</v>
      </c>
      <c r="J31" s="1">
        <f t="shared" si="2"/>
        <v>30</v>
      </c>
    </row>
    <row r="32" spans="1:18" x14ac:dyDescent="0.2">
      <c r="A32">
        <v>11.974</v>
      </c>
      <c r="B32">
        <v>12.131</v>
      </c>
      <c r="C32">
        <f>((31)-1/2)/31</f>
        <v>0.9838709677419355</v>
      </c>
      <c r="D32">
        <f t="shared" si="0"/>
        <v>12.111053184033427</v>
      </c>
      <c r="E32">
        <f t="shared" si="1"/>
        <v>42.417542262535036</v>
      </c>
      <c r="J32" s="1">
        <f t="shared" si="2"/>
        <v>31</v>
      </c>
    </row>
    <row r="34" spans="2:3" x14ac:dyDescent="0.2">
      <c r="B34" t="s">
        <v>3</v>
      </c>
      <c r="C34">
        <f>AVERAGE(A2:A32)</f>
        <v>10.277722580645163</v>
      </c>
    </row>
    <row r="35" spans="2:3" x14ac:dyDescent="0.2">
      <c r="B35" t="s">
        <v>4</v>
      </c>
      <c r="C35">
        <f>STDEV(A2:A32)</f>
        <v>0.85621717366163486</v>
      </c>
    </row>
    <row r="36" spans="2:3" x14ac:dyDescent="0.2">
      <c r="B36" t="s">
        <v>5</v>
      </c>
      <c r="C36">
        <f>1/C34</f>
        <v>9.7297819838334951E-2</v>
      </c>
    </row>
    <row r="38" spans="2:3" x14ac:dyDescent="0.2">
      <c r="B38" t="s">
        <v>8</v>
      </c>
    </row>
    <row r="39" spans="2:3" x14ac:dyDescent="0.2">
      <c r="B39" t="s">
        <v>9</v>
      </c>
    </row>
  </sheetData>
  <sortState xmlns:xlrd2="http://schemas.microsoft.com/office/spreadsheetml/2017/richdata2" ref="B2:B32">
    <sortCondition ref="B2:B32"/>
  </sortState>
  <mergeCells count="1">
    <mergeCell ref="M17:R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Comaniciu</dc:creator>
  <cp:lastModifiedBy>Microsoft Office User</cp:lastModifiedBy>
  <dcterms:created xsi:type="dcterms:W3CDTF">2019-11-06T13:33:41Z</dcterms:created>
  <dcterms:modified xsi:type="dcterms:W3CDTF">2022-02-24T16:53:27Z</dcterms:modified>
</cp:coreProperties>
</file>