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/>
  <mc:AlternateContent xmlns:mc="http://schemas.openxmlformats.org/markup-compatibility/2006">
    <mc:Choice Requires="x15">
      <x15ac:absPath xmlns:x15ac="http://schemas.microsoft.com/office/spreadsheetml/2010/11/ac" url="/Users/cure51/Desktop/"/>
    </mc:Choice>
  </mc:AlternateContent>
  <bookViews>
    <workbookView xWindow="0" yWindow="460" windowWidth="28800" windowHeight="16260"/>
  </bookViews>
  <sheets>
    <sheet name="Main " sheetId="1" r:id="rId1"/>
    <sheet name="Possible inputs" sheetId="2" r:id="rId2"/>
    <sheet name="Importance of each input" sheetId="3" r:id="rId3"/>
    <sheet name="Calculations" sheetId="4" r:id="rId4"/>
    <sheet name="Thresholds to enter rank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B4" i="4"/>
  <c r="C6" i="4"/>
  <c r="C7" i="4"/>
  <c r="C8" i="4"/>
  <c r="C9" i="4"/>
  <c r="C5" i="4"/>
  <c r="B6" i="4"/>
  <c r="B7" i="4"/>
  <c r="B8" i="4"/>
  <c r="B9" i="4"/>
  <c r="B5" i="4"/>
  <c r="C31" i="4"/>
  <c r="B31" i="4"/>
  <c r="B32" i="4"/>
  <c r="L6" i="4"/>
  <c r="L7" i="4"/>
  <c r="L5" i="4"/>
  <c r="K6" i="4"/>
  <c r="K5" i="4"/>
  <c r="J6" i="4"/>
  <c r="J5" i="4"/>
  <c r="I6" i="4"/>
  <c r="I7" i="4"/>
  <c r="I5" i="4"/>
  <c r="H6" i="4"/>
  <c r="H7" i="4"/>
  <c r="H5" i="4"/>
  <c r="G6" i="4"/>
  <c r="G7" i="4"/>
  <c r="G5" i="4"/>
  <c r="F6" i="4"/>
  <c r="F7" i="4"/>
  <c r="F5" i="4"/>
  <c r="E5" i="4"/>
  <c r="E6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5" i="4"/>
  <c r="Q5" i="3"/>
  <c r="R5" i="3"/>
  <c r="Q6" i="3"/>
  <c r="R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4" i="3"/>
  <c r="R4" i="3"/>
  <c r="E31" i="4"/>
  <c r="E32" i="4"/>
  <c r="E8" i="1"/>
  <c r="J31" i="4"/>
  <c r="J32" i="4"/>
  <c r="J8" i="1"/>
  <c r="K31" i="4"/>
  <c r="K32" i="4"/>
  <c r="K8" i="1"/>
  <c r="L31" i="4"/>
  <c r="L32" i="4"/>
  <c r="L8" i="1"/>
  <c r="I31" i="4"/>
  <c r="I32" i="4"/>
  <c r="I8" i="1"/>
  <c r="F31" i="4"/>
  <c r="F32" i="4"/>
  <c r="F8" i="1"/>
  <c r="H31" i="4"/>
  <c r="H32" i="4"/>
  <c r="H8" i="1"/>
  <c r="G31" i="4"/>
  <c r="G32" i="4"/>
  <c r="G8" i="1"/>
  <c r="D31" i="4"/>
  <c r="D32" i="4"/>
  <c r="D8" i="1"/>
  <c r="C32" i="4"/>
  <c r="C8" i="1"/>
  <c r="R28" i="3"/>
  <c r="R24" i="3"/>
  <c r="R20" i="3"/>
  <c r="R16" i="3"/>
  <c r="R12" i="3"/>
  <c r="R8" i="3"/>
  <c r="R27" i="3"/>
  <c r="R23" i="3"/>
  <c r="R19" i="3"/>
  <c r="R15" i="3"/>
  <c r="R11" i="3"/>
  <c r="R7" i="3"/>
  <c r="R26" i="3"/>
  <c r="R22" i="3"/>
  <c r="R18" i="3"/>
  <c r="R14" i="3"/>
  <c r="R10" i="3"/>
  <c r="R25" i="3"/>
  <c r="R21" i="3"/>
  <c r="R17" i="3"/>
  <c r="R13" i="3"/>
  <c r="R9" i="3"/>
  <c r="B8" i="1"/>
  <c r="L9" i="1"/>
  <c r="B2" i="6"/>
  <c r="B4" i="6"/>
  <c r="B5" i="6"/>
  <c r="L12" i="1"/>
  <c r="L13" i="1"/>
  <c r="L10" i="1"/>
  <c r="L11" i="1"/>
  <c r="B3" i="6"/>
</calcChain>
</file>

<file path=xl/comments1.xml><?xml version="1.0" encoding="utf-8"?>
<comments xmlns="http://schemas.openxmlformats.org/spreadsheetml/2006/main">
  <authors>
    <author>Eric Curiel</author>
  </authors>
  <commentList>
    <comment ref="B7" authorId="0">
      <text>
        <r>
          <rPr>
            <sz val="14"/>
            <color indexed="81"/>
            <rFont val="Tahoma"/>
            <family val="2"/>
          </rPr>
          <t>range of # of seats</t>
        </r>
      </text>
    </comment>
    <comment ref="C7" authorId="0">
      <text>
        <r>
          <rPr>
            <sz val="14"/>
            <color indexed="81"/>
            <rFont val="Tahoma"/>
            <family val="2"/>
          </rPr>
          <t>range of # of servers</t>
        </r>
      </text>
    </comment>
    <comment ref="D7" authorId="0">
      <text>
        <r>
          <rPr>
            <sz val="14"/>
            <color indexed="81"/>
            <rFont val="Tahoma"/>
            <family val="2"/>
          </rPr>
          <t>Vertical options</t>
        </r>
      </text>
    </comment>
    <comment ref="E7" authorId="0">
      <text>
        <r>
          <rPr>
            <sz val="14"/>
            <color indexed="81"/>
            <rFont val="Tahoma"/>
            <family val="2"/>
          </rPr>
          <t>Yes or No</t>
        </r>
      </text>
    </comment>
    <comment ref="F7" authorId="0">
      <text>
        <r>
          <rPr>
            <sz val="14"/>
            <color indexed="81"/>
            <rFont val="Tahoma"/>
            <family val="2"/>
          </rPr>
          <t>Yes, no, or plans to</t>
        </r>
      </text>
    </comment>
    <comment ref="G7" authorId="0">
      <text>
        <r>
          <rPr>
            <sz val="14"/>
            <color indexed="81"/>
            <rFont val="Tahoma"/>
            <family val="2"/>
          </rPr>
          <t xml:space="preserve">Uses our top vendors, refurbished version of them, or none of the two
</t>
        </r>
      </text>
    </comment>
    <comment ref="J7" authorId="0">
      <text>
        <r>
          <rPr>
            <b/>
            <sz val="14"/>
            <color indexed="81"/>
            <rFont val="Tahoma"/>
            <family val="2"/>
          </rPr>
          <t>Uses a service provider for all things IT</t>
        </r>
      </text>
    </comment>
    <comment ref="K7" authorId="0">
      <text>
        <r>
          <rPr>
            <b/>
            <sz val="14"/>
            <color indexed="81"/>
            <rFont val="Tahoma"/>
            <family val="2"/>
          </rPr>
          <t>Microsoft EA, EAP, or ECI</t>
        </r>
        <r>
          <rPr>
            <sz val="14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<sst xmlns="http://schemas.openxmlformats.org/spreadsheetml/2006/main" count="166" uniqueCount="97">
  <si>
    <t>Investment in IT</t>
  </si>
  <si>
    <t>51-100</t>
  </si>
  <si>
    <t>Business Products and Services</t>
  </si>
  <si>
    <t>Computer Hardware</t>
  </si>
  <si>
    <t>Consturction</t>
  </si>
  <si>
    <t>Consumer Products and services</t>
  </si>
  <si>
    <t>Education</t>
  </si>
  <si>
    <t>Energy</t>
  </si>
  <si>
    <t>Engineering</t>
  </si>
  <si>
    <t>Enivromental Services</t>
  </si>
  <si>
    <t>Finiancial Services</t>
  </si>
  <si>
    <t>Food &amp; Beverage</t>
  </si>
  <si>
    <t>Government Services</t>
  </si>
  <si>
    <t>Health</t>
  </si>
  <si>
    <t>Human Resources</t>
  </si>
  <si>
    <t>Insurance</t>
  </si>
  <si>
    <t>IT services</t>
  </si>
  <si>
    <t>Manufacturing</t>
  </si>
  <si>
    <t>Media</t>
  </si>
  <si>
    <t>Real Estate</t>
  </si>
  <si>
    <t>Retail</t>
  </si>
  <si>
    <t>Security</t>
  </si>
  <si>
    <t>Software</t>
  </si>
  <si>
    <t>Telecom</t>
  </si>
  <si>
    <t>Travel</t>
  </si>
  <si>
    <t>Advertising &amp; Marketing</t>
  </si>
  <si>
    <t>Yes</t>
  </si>
  <si>
    <t>No</t>
  </si>
  <si>
    <t>No, but plan to this year</t>
  </si>
  <si>
    <t>growth rate per industry 08'-11'</t>
  </si>
  <si>
    <t>Vertical Potential</t>
  </si>
  <si>
    <t>Logistics &amp; Transportation</t>
  </si>
  <si>
    <t>avg</t>
  </si>
  <si>
    <t>std dev</t>
  </si>
  <si>
    <t>Invetsment in IT</t>
  </si>
  <si>
    <t>investment in IT</t>
  </si>
  <si>
    <t>Has multiple volume licensing agreements</t>
  </si>
  <si>
    <t>How many servers?</t>
  </si>
  <si>
    <t>How many seats?</t>
  </si>
  <si>
    <t>What Vertical is this account in?</t>
  </si>
  <si>
    <t>Is IT viewed as a business enabler or a cost?</t>
  </si>
  <si>
    <t>How Virtulized are you?</t>
  </si>
  <si>
    <t>Do you purchase Box Product?</t>
  </si>
  <si>
    <t>Are you currently or do you plane to move to 10 GbE?</t>
  </si>
  <si>
    <t>Do you outsource IT?</t>
  </si>
  <si>
    <t>Do you have an EA?</t>
  </si>
  <si>
    <t>normalized * growth rate</t>
  </si>
  <si>
    <t>normalizing the growth rate</t>
  </si>
  <si>
    <t>0-1</t>
  </si>
  <si>
    <t>Do you utlize Shared Storage?</t>
  </si>
  <si>
    <t>+15</t>
  </si>
  <si>
    <t>Intial Category value</t>
  </si>
  <si>
    <t>weighted total per category</t>
  </si>
  <si>
    <t>Total Points</t>
  </si>
  <si>
    <t>Enabler</t>
  </si>
  <si>
    <t>Cost</t>
  </si>
  <si>
    <t>A</t>
  </si>
  <si>
    <t>801-1400</t>
  </si>
  <si>
    <t>1401-2000</t>
  </si>
  <si>
    <t>101-250</t>
  </si>
  <si>
    <t>200-300</t>
  </si>
  <si>
    <t>301-450</t>
  </si>
  <si>
    <t>451-800</t>
  </si>
  <si>
    <t>0-30</t>
  </si>
  <si>
    <t>31-50</t>
  </si>
  <si>
    <t>Most software is purchases ESD and a few box copies</t>
  </si>
  <si>
    <t>251+</t>
  </si>
  <si>
    <t>B</t>
  </si>
  <si>
    <t>C</t>
  </si>
  <si>
    <t>D</t>
  </si>
  <si>
    <t>rank</t>
  </si>
  <si>
    <t>score</t>
  </si>
  <si>
    <t>threshold</t>
  </si>
  <si>
    <t>Weight</t>
  </si>
  <si>
    <t>Ranking</t>
  </si>
  <si>
    <t>Answer</t>
  </si>
  <si>
    <t>Weighted Point Total</t>
  </si>
  <si>
    <t>What kind of growth in user base do you anticipate this year?</t>
  </si>
  <si>
    <t>Do you utilize Shared Storage?</t>
  </si>
  <si>
    <t>Most software purchases as box product</t>
  </si>
  <si>
    <t>Down sizing</t>
  </si>
  <si>
    <t>Construction</t>
  </si>
  <si>
    <t>Environmental Services</t>
  </si>
  <si>
    <t>Financial Services</t>
  </si>
  <si>
    <t>How Virtualized are you?</t>
  </si>
  <si>
    <t>Adding users</t>
  </si>
  <si>
    <t>*possible idea for additional incoporation of vertical and growth rate. Very raw as of now.</t>
  </si>
  <si>
    <t>No change</t>
  </si>
  <si>
    <t xml:space="preserve">*selecting answers for each category will determine its rank based on various weights </t>
  </si>
  <si>
    <t>*refer to the following pages to inquire about changing the importance and weight of each data point</t>
  </si>
  <si>
    <t>In</t>
  </si>
  <si>
    <t>Is the customer  Virtualized</t>
  </si>
  <si>
    <t>What is customers anticipate growth this year?</t>
  </si>
  <si>
    <t>Does customer pruchase softare "Box Products"?</t>
  </si>
  <si>
    <t>Does customer outsource IT?</t>
  </si>
  <si>
    <t>Does customer utilize Shared Storage?</t>
  </si>
  <si>
    <t>Does customer have  Enterprise Agreement?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</si>
</sst>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8"/>
      <color theme="1"/>
      <name val="Calibri"/>
      <family val="2"/>
      <scheme val="minor"/>
    </font>
    <font>
      <b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1"/>
      <color rgb="FF00B0F0"/>
      <name val="Calibri"/>
      <family val="2"/>
      <scheme val="minor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sz val="36"/>
      <color rgb="FF0066CC"/>
      <name val="Franklin Gothic Demi"/>
      <family val="2"/>
    </font>
    <font>
      <u val="double"/>
      <sz val="36"/>
      <color rgb="FF0066CC"/>
      <name val="Franklin Gothic Book"/>
      <family val="2"/>
    </font>
    <font>
      <b/>
      <sz val="36"/>
      <color rgb="FF0066CC"/>
      <name val="Franklin Gothic Book"/>
      <family val="2"/>
    </font>
    <font>
      <b/>
      <sz val="28"/>
      <color rgb="FF0066CC"/>
      <name val="Franklin Gothic Book"/>
      <family val="2"/>
    </font>
    <font>
      <sz val="11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1" applyNumberFormat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 wrapText="1"/>
    </xf>
    <xf numFmtId="16" fontId="0" fillId="0" borderId="0" xfId="0" quotePrefix="1" applyNumberFormat="1"/>
    <xf numFmtId="0" fontId="0" fillId="0" borderId="0" xfId="0" quotePrefix="1"/>
    <xf numFmtId="0" fontId="0" fillId="0" borderId="0" xfId="0" quotePrefix="1" applyNumberFormat="1"/>
    <xf numFmtId="1" fontId="4" fillId="3" borderId="1" xfId="3" applyNumberFormat="1"/>
    <xf numFmtId="0" fontId="5" fillId="0" borderId="0" xfId="0" applyFont="1" applyAlignment="1">
      <alignment horizontal="center"/>
    </xf>
    <xf numFmtId="0" fontId="0" fillId="0" borderId="0" xfId="0" applyFill="1"/>
    <xf numFmtId="0" fontId="6" fillId="0" borderId="0" xfId="0" applyFont="1"/>
    <xf numFmtId="1" fontId="0" fillId="0" borderId="0" xfId="0" applyNumberFormat="1"/>
    <xf numFmtId="1" fontId="0" fillId="4" borderId="0" xfId="2" applyNumberFormat="1" applyFont="1" applyFill="1"/>
    <xf numFmtId="0" fontId="0" fillId="4" borderId="0" xfId="0" quotePrefix="1" applyFill="1" applyAlignment="1">
      <alignment horizontal="right"/>
    </xf>
    <xf numFmtId="0" fontId="0" fillId="4" borderId="7" xfId="0" applyFill="1" applyBorder="1" applyAlignment="1">
      <alignment horizontal="left" wrapText="1"/>
    </xf>
    <xf numFmtId="0" fontId="0" fillId="0" borderId="7" xfId="0" applyBorder="1"/>
    <xf numFmtId="0" fontId="0" fillId="4" borderId="7" xfId="0" applyFill="1" applyBorder="1" applyAlignment="1">
      <alignment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9" fillId="8" borderId="0" xfId="0" applyFont="1" applyFill="1" applyBorder="1"/>
    <xf numFmtId="0" fontId="0" fillId="0" borderId="0" xfId="0" applyAlignment="1"/>
    <xf numFmtId="0" fontId="11" fillId="0" borderId="0" xfId="0" applyFont="1"/>
    <xf numFmtId="0" fontId="8" fillId="5" borderId="0" xfId="0" applyFont="1" applyFill="1"/>
    <xf numFmtId="0" fontId="16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 wrapText="1"/>
    </xf>
    <xf numFmtId="0" fontId="19" fillId="6" borderId="0" xfId="0" applyFont="1" applyFill="1" applyBorder="1"/>
    <xf numFmtId="0" fontId="19" fillId="6" borderId="0" xfId="0" applyFont="1" applyFill="1"/>
    <xf numFmtId="1" fontId="19" fillId="6" borderId="0" xfId="2" applyNumberFormat="1" applyFont="1" applyFill="1"/>
    <xf numFmtId="0" fontId="20" fillId="5" borderId="8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22" fillId="10" borderId="0" xfId="5"/>
    <xf numFmtId="0" fontId="21" fillId="9" borderId="0" xfId="4"/>
    <xf numFmtId="0" fontId="0" fillId="0" borderId="0" xfId="0" applyAlignment="1">
      <alignment horizontal="center"/>
    </xf>
    <xf numFmtId="0" fontId="10" fillId="8" borderId="11" xfId="0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/>
    </xf>
    <xf numFmtId="0" fontId="14" fillId="7" borderId="2" xfId="1" applyFont="1" applyFill="1" applyBorder="1" applyAlignment="1">
      <alignment horizontal="center" vertical="center"/>
    </xf>
    <xf numFmtId="0" fontId="14" fillId="7" borderId="6" xfId="1" applyFont="1" applyFill="1" applyBorder="1" applyAlignment="1">
      <alignment horizontal="center" vertical="center"/>
    </xf>
    <xf numFmtId="0" fontId="14" fillId="7" borderId="3" xfId="1" applyFont="1" applyFill="1" applyBorder="1" applyAlignment="1">
      <alignment horizontal="center" vertical="center"/>
    </xf>
    <xf numFmtId="0" fontId="14" fillId="7" borderId="4" xfId="1" applyFont="1" applyFill="1" applyBorder="1" applyAlignment="1">
      <alignment horizontal="center" vertical="center"/>
    </xf>
    <xf numFmtId="0" fontId="14" fillId="7" borderId="0" xfId="1" applyFont="1" applyFill="1" applyBorder="1" applyAlignment="1">
      <alignment horizontal="center" vertical="center"/>
    </xf>
    <xf numFmtId="0" fontId="14" fillId="7" borderId="5" xfId="1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right" vertical="top"/>
    </xf>
  </cellXfs>
  <cellStyles count="6">
    <cellStyle name="Bad" xfId="5" builtinId="27"/>
    <cellStyle name="Calculation" xfId="3" builtinId="22"/>
    <cellStyle name="Good" xfId="4" builtinId="26"/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  <color rgb="FFEBEBFF"/>
      <color rgb="FFC9C9FF"/>
      <color rgb="FF8BE7F1"/>
      <color rgb="FFEAEAEA"/>
      <color rgb="FFE4E4E4"/>
      <color rgb="FFF6C4C0"/>
      <color rgb="FF0066CC"/>
      <color rgb="FF9966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abSelected="1" zoomScale="90" zoomScaleNormal="90" zoomScalePageLayoutView="90" workbookViewId="0">
      <selection activeCell="B7" sqref="B7"/>
    </sheetView>
  </sheetViews>
  <sheetFormatPr baseColWidth="10" defaultColWidth="8.83203125" defaultRowHeight="15" x14ac:dyDescent="0.2"/>
  <cols>
    <col min="1" max="1" width="14.5" customWidth="1"/>
    <col min="2" max="2" width="18.6640625" customWidth="1"/>
    <col min="3" max="3" width="18.83203125" customWidth="1"/>
    <col min="4" max="4" width="27.6640625" customWidth="1"/>
    <col min="5" max="5" width="22.33203125" customWidth="1"/>
    <col min="6" max="6" width="16.83203125" customWidth="1"/>
    <col min="7" max="7" width="29.5" customWidth="1"/>
    <col min="8" max="8" width="21.1640625" customWidth="1"/>
    <col min="9" max="9" width="27" customWidth="1"/>
    <col min="10" max="10" width="16.5" customWidth="1"/>
    <col min="11" max="11" width="15.6640625" customWidth="1"/>
    <col min="12" max="12" width="16.83203125" customWidth="1"/>
    <col min="19" max="19" width="19" customWidth="1"/>
  </cols>
  <sheetData>
    <row r="1" spans="1:14" ht="16" thickBo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4" ht="15" customHeight="1" x14ac:dyDescent="0.2">
      <c r="A2" s="36"/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4" ht="15" customHeight="1" x14ac:dyDescent="0.2">
      <c r="A3" s="36"/>
      <c r="B3" s="40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4" ht="27" customHeight="1" x14ac:dyDescent="0.2">
      <c r="A4" s="36"/>
      <c r="B4" s="40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4" ht="88.5" customHeight="1" thickBot="1" x14ac:dyDescent="0.25">
      <c r="A5" s="36"/>
      <c r="B5" s="29" t="s">
        <v>38</v>
      </c>
      <c r="C5" s="30" t="s">
        <v>37</v>
      </c>
      <c r="D5" s="30" t="s">
        <v>39</v>
      </c>
      <c r="E5" s="30" t="s">
        <v>40</v>
      </c>
      <c r="F5" s="30" t="s">
        <v>91</v>
      </c>
      <c r="G5" s="30" t="s">
        <v>92</v>
      </c>
      <c r="H5" s="30" t="s">
        <v>93</v>
      </c>
      <c r="I5" s="30" t="s">
        <v>43</v>
      </c>
      <c r="J5" s="30" t="s">
        <v>94</v>
      </c>
      <c r="K5" s="30" t="s">
        <v>96</v>
      </c>
      <c r="L5" s="31" t="s">
        <v>95</v>
      </c>
    </row>
    <row r="6" spans="1:14" ht="29.25" customHeight="1" x14ac:dyDescent="0.2">
      <c r="A6" s="24" t="s">
        <v>73</v>
      </c>
      <c r="B6" s="28">
        <v>20</v>
      </c>
      <c r="C6" s="28">
        <v>17</v>
      </c>
      <c r="D6" s="28">
        <v>17</v>
      </c>
      <c r="E6" s="28">
        <v>9</v>
      </c>
      <c r="F6" s="28">
        <v>10</v>
      </c>
      <c r="G6" s="28">
        <v>7</v>
      </c>
      <c r="H6" s="28">
        <v>6</v>
      </c>
      <c r="I6" s="28">
        <v>7</v>
      </c>
      <c r="J6" s="28">
        <v>-10</v>
      </c>
      <c r="K6" s="28">
        <v>10</v>
      </c>
      <c r="L6" s="28">
        <v>10</v>
      </c>
      <c r="N6" s="9"/>
    </row>
    <row r="7" spans="1:14" ht="33" customHeight="1" x14ac:dyDescent="0.3">
      <c r="A7" s="24" t="s">
        <v>75</v>
      </c>
      <c r="B7" s="21" t="s">
        <v>57</v>
      </c>
      <c r="C7" s="21" t="s">
        <v>59</v>
      </c>
      <c r="D7" s="21" t="s">
        <v>7</v>
      </c>
      <c r="E7" s="21" t="s">
        <v>54</v>
      </c>
      <c r="F7" s="21" t="s">
        <v>26</v>
      </c>
      <c r="G7" s="21" t="s">
        <v>85</v>
      </c>
      <c r="H7" s="21" t="s">
        <v>79</v>
      </c>
      <c r="I7" s="21" t="s">
        <v>26</v>
      </c>
      <c r="J7" s="21" t="s">
        <v>27</v>
      </c>
      <c r="K7" s="21" t="s">
        <v>26</v>
      </c>
      <c r="L7" s="21" t="s">
        <v>26</v>
      </c>
    </row>
    <row r="8" spans="1:14" ht="51.75" customHeight="1" x14ac:dyDescent="0.2">
      <c r="A8" s="25" t="s">
        <v>76</v>
      </c>
      <c r="B8" s="26">
        <f>Calculations!B32</f>
        <v>16</v>
      </c>
      <c r="C8" s="26">
        <f>Calculations!C32</f>
        <v>13.600000000000001</v>
      </c>
      <c r="D8" s="26">
        <f>Calculations!D32</f>
        <v>11.05</v>
      </c>
      <c r="E8" s="26">
        <f>Calculations!E32</f>
        <v>9</v>
      </c>
      <c r="F8" s="26">
        <f>Calculations!F32</f>
        <v>10</v>
      </c>
      <c r="G8" s="26">
        <f>Calculations!G32</f>
        <v>7</v>
      </c>
      <c r="H8" s="26">
        <f>Calculations!H32</f>
        <v>0</v>
      </c>
      <c r="I8" s="26">
        <f>Calculations!I32</f>
        <v>7</v>
      </c>
      <c r="J8" s="26">
        <f>Calculations!J32</f>
        <v>0</v>
      </c>
      <c r="K8" s="26">
        <f>Calculations!K32</f>
        <v>10</v>
      </c>
      <c r="L8" s="27">
        <f>Calculations!L32</f>
        <v>10</v>
      </c>
    </row>
    <row r="9" spans="1:14" ht="25.5" customHeight="1" x14ac:dyDescent="0.2">
      <c r="A9" s="35" t="s">
        <v>53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18">
        <f>SUM(B8:L8)</f>
        <v>93.65</v>
      </c>
    </row>
    <row r="10" spans="1:14" ht="41.25" customHeight="1" x14ac:dyDescent="0.2">
      <c r="A10" s="43" t="s">
        <v>74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22" t="str">
        <f>IF(L9&gt;='Thresholds to enter rank'!D2,"A"," ")</f>
        <v>A</v>
      </c>
    </row>
    <row r="11" spans="1:14" ht="41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23" t="str">
        <f>IF(AND(L9&gt;='Thresholds to enter rank'!D3,'Main '!L9&lt;'Thresholds to enter rank'!D2),"B"," ")</f>
        <v xml:space="preserve"> </v>
      </c>
    </row>
    <row r="12" spans="1:14" ht="41.2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23" t="str">
        <f>IF(AND(L9&gt;='Thresholds to enter rank'!D4,L9&lt;'Thresholds to enter rank'!D3),"C"," ")</f>
        <v xml:space="preserve"> </v>
      </c>
    </row>
    <row r="13" spans="1:14" ht="41.2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23" t="str">
        <f>IF(AND(L9&gt;='Thresholds to enter rank'!D5,L9&lt;'Thresholds to enter rank'!D4),"D"," ")</f>
        <v xml:space="preserve"> </v>
      </c>
    </row>
    <row r="15" spans="1:14" x14ac:dyDescent="0.2">
      <c r="B15" t="s">
        <v>88</v>
      </c>
    </row>
    <row r="16" spans="1:14" x14ac:dyDescent="0.2">
      <c r="B16" t="s">
        <v>89</v>
      </c>
    </row>
    <row r="18" spans="4:5" x14ac:dyDescent="0.2">
      <c r="D18" s="20"/>
    </row>
    <row r="22" spans="4:5" x14ac:dyDescent="0.2">
      <c r="E22" s="19"/>
    </row>
  </sheetData>
  <dataConsolidate/>
  <mergeCells count="5">
    <mergeCell ref="A1:L1"/>
    <mergeCell ref="A9:K9"/>
    <mergeCell ref="A2:A5"/>
    <mergeCell ref="B2:L4"/>
    <mergeCell ref="A10:K13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'Possible inputs'!$B$3:$B$7</xm:f>
          </x14:formula1>
          <xm:sqref>B7</xm:sqref>
        </x14:dataValidation>
        <x14:dataValidation type="list" allowBlank="1" showInputMessage="1" showErrorMessage="1">
          <x14:formula1>
            <xm:f>'Possible inputs'!$C$3:$C$7</xm:f>
          </x14:formula1>
          <xm:sqref>C7</xm:sqref>
        </x14:dataValidation>
        <x14:dataValidation type="list" allowBlank="1" showInputMessage="1" showErrorMessage="1">
          <x14:formula1>
            <xm:f>'Possible inputs'!$D$3:$D$27</xm:f>
          </x14:formula1>
          <xm:sqref>D7</xm:sqref>
        </x14:dataValidation>
        <x14:dataValidation type="list" allowBlank="1" showInputMessage="1" showErrorMessage="1">
          <x14:formula1>
            <xm:f>'Possible inputs'!$E$3:$E$4</xm:f>
          </x14:formula1>
          <xm:sqref>E7</xm:sqref>
        </x14:dataValidation>
        <x14:dataValidation type="list" allowBlank="1" showInputMessage="1" showErrorMessage="1">
          <x14:formula1>
            <xm:f>'Possible inputs'!$F$3:$F$5</xm:f>
          </x14:formula1>
          <xm:sqref>F7</xm:sqref>
        </x14:dataValidation>
        <x14:dataValidation type="list" allowBlank="1" showInputMessage="1" showErrorMessage="1" promptTitle="tier 1?">
          <x14:formula1>
            <xm:f>'Possible inputs'!$G$3:$G$5</xm:f>
          </x14:formula1>
          <xm:sqref>G7</xm:sqref>
        </x14:dataValidation>
        <x14:dataValidation type="list" allowBlank="1" showInputMessage="1" showErrorMessage="1">
          <x14:formula1>
            <xm:f>'Possible inputs'!$K$3:$K$4</xm:f>
          </x14:formula1>
          <xm:sqref>J7:K7</xm:sqref>
        </x14:dataValidation>
        <x14:dataValidation type="list" allowBlank="1" showInputMessage="1" showErrorMessage="1" promptTitle="tier 1?">
          <x14:formula1>
            <xm:f>'Possible inputs'!$H$3:$H$5</xm:f>
          </x14:formula1>
          <xm:sqref>H7</xm:sqref>
        </x14:dataValidation>
        <x14:dataValidation type="list" allowBlank="1" showInputMessage="1" showErrorMessage="1" promptTitle="tier 1?">
          <x14:formula1>
            <xm:f>'Possible inputs'!$I$3:$I$5</xm:f>
          </x14:formula1>
          <xm:sqref>I7</xm:sqref>
        </x14:dataValidation>
        <x14:dataValidation type="list" allowBlank="1" showInputMessage="1" showErrorMessage="1">
          <x14:formula1>
            <xm:f>'Possible inputs'!$L$3:$L$5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zoomScale="80" zoomScaleNormal="80" zoomScalePageLayoutView="80" workbookViewId="0">
      <selection activeCell="G10" sqref="G10"/>
    </sheetView>
  </sheetViews>
  <sheetFormatPr baseColWidth="10" defaultColWidth="8.83203125" defaultRowHeight="15" x14ac:dyDescent="0.2"/>
  <cols>
    <col min="2" max="3" width="16.33203125" customWidth="1"/>
    <col min="4" max="4" width="30.1640625" customWidth="1"/>
    <col min="5" max="5" width="16.33203125" customWidth="1"/>
    <col min="6" max="6" width="28.5" customWidth="1"/>
    <col min="7" max="7" width="40.6640625" customWidth="1"/>
    <col min="8" max="8" width="55" bestFit="1" customWidth="1"/>
    <col min="9" max="9" width="25.5" bestFit="1" customWidth="1"/>
    <col min="10" max="10" width="16.33203125" customWidth="1"/>
    <col min="12" max="12" width="25.1640625" bestFit="1" customWidth="1"/>
  </cols>
  <sheetData>
    <row r="1" spans="2:12" ht="42.75" customHeight="1" x14ac:dyDescent="0.2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</row>
    <row r="2" spans="2:12" ht="43" thickBot="1" x14ac:dyDescent="0.25">
      <c r="B2" s="15" t="s">
        <v>38</v>
      </c>
      <c r="C2" s="16" t="s">
        <v>37</v>
      </c>
      <c r="D2" s="16" t="s">
        <v>39</v>
      </c>
      <c r="E2" s="16" t="s">
        <v>40</v>
      </c>
      <c r="F2" s="16" t="s">
        <v>84</v>
      </c>
      <c r="G2" s="16" t="s">
        <v>77</v>
      </c>
      <c r="H2" s="16" t="s">
        <v>42</v>
      </c>
      <c r="I2" s="16" t="s">
        <v>43</v>
      </c>
      <c r="J2" s="16" t="s">
        <v>44</v>
      </c>
      <c r="K2" s="16" t="s">
        <v>45</v>
      </c>
      <c r="L2" s="17" t="s">
        <v>78</v>
      </c>
    </row>
    <row r="3" spans="2:12" ht="16.5" customHeight="1" x14ac:dyDescent="0.2">
      <c r="B3" t="s">
        <v>60</v>
      </c>
      <c r="C3" t="s">
        <v>63</v>
      </c>
      <c r="D3" t="s">
        <v>25</v>
      </c>
      <c r="E3" t="s">
        <v>54</v>
      </c>
      <c r="F3" t="s">
        <v>26</v>
      </c>
      <c r="G3" t="s">
        <v>80</v>
      </c>
      <c r="H3" t="s">
        <v>79</v>
      </c>
      <c r="I3" t="s">
        <v>26</v>
      </c>
      <c r="J3" t="s">
        <v>26</v>
      </c>
      <c r="K3" t="s">
        <v>26</v>
      </c>
      <c r="L3" t="s">
        <v>26</v>
      </c>
    </row>
    <row r="4" spans="2:12" ht="16.5" customHeight="1" x14ac:dyDescent="0.2">
      <c r="B4" t="s">
        <v>61</v>
      </c>
      <c r="C4" s="2" t="s">
        <v>64</v>
      </c>
      <c r="D4" t="s">
        <v>2</v>
      </c>
      <c r="E4" t="s">
        <v>55</v>
      </c>
      <c r="F4" t="s">
        <v>27</v>
      </c>
      <c r="G4" t="s">
        <v>87</v>
      </c>
      <c r="H4" t="s">
        <v>65</v>
      </c>
      <c r="I4" t="s">
        <v>27</v>
      </c>
      <c r="J4" t="s">
        <v>27</v>
      </c>
      <c r="K4" t="s">
        <v>27</v>
      </c>
      <c r="L4" t="s">
        <v>27</v>
      </c>
    </row>
    <row r="5" spans="2:12" ht="16.5" customHeight="1" x14ac:dyDescent="0.2">
      <c r="B5" t="s">
        <v>62</v>
      </c>
      <c r="C5" s="3" t="s">
        <v>1</v>
      </c>
      <c r="D5" t="s">
        <v>3</v>
      </c>
      <c r="F5" t="s">
        <v>28</v>
      </c>
      <c r="G5" t="s">
        <v>85</v>
      </c>
      <c r="H5" t="s">
        <v>36</v>
      </c>
      <c r="I5" t="s">
        <v>28</v>
      </c>
      <c r="L5" t="s">
        <v>28</v>
      </c>
    </row>
    <row r="6" spans="2:12" ht="16.5" customHeight="1" x14ac:dyDescent="0.2">
      <c r="B6" t="s">
        <v>57</v>
      </c>
      <c r="C6" t="s">
        <v>59</v>
      </c>
      <c r="D6" t="s">
        <v>81</v>
      </c>
    </row>
    <row r="7" spans="2:12" ht="16.5" customHeight="1" x14ac:dyDescent="0.2">
      <c r="B7" t="s">
        <v>58</v>
      </c>
      <c r="C7" t="s">
        <v>66</v>
      </c>
      <c r="D7" t="s">
        <v>5</v>
      </c>
    </row>
    <row r="8" spans="2:12" ht="16.5" customHeight="1" x14ac:dyDescent="0.2">
      <c r="D8" t="s">
        <v>6</v>
      </c>
    </row>
    <row r="9" spans="2:12" ht="16.5" customHeight="1" x14ac:dyDescent="0.2">
      <c r="D9" t="s">
        <v>7</v>
      </c>
    </row>
    <row r="10" spans="2:12" ht="16.5" customHeight="1" x14ac:dyDescent="0.2">
      <c r="D10" t="s">
        <v>8</v>
      </c>
    </row>
    <row r="11" spans="2:12" ht="16.5" customHeight="1" x14ac:dyDescent="0.2">
      <c r="D11" t="s">
        <v>82</v>
      </c>
    </row>
    <row r="12" spans="2:12" ht="16.5" customHeight="1" x14ac:dyDescent="0.2">
      <c r="D12" t="s">
        <v>83</v>
      </c>
    </row>
    <row r="13" spans="2:12" ht="16.5" customHeight="1" x14ac:dyDescent="0.2">
      <c r="D13" t="s">
        <v>11</v>
      </c>
    </row>
    <row r="14" spans="2:12" ht="16.5" customHeight="1" x14ac:dyDescent="0.2">
      <c r="D14" t="s">
        <v>12</v>
      </c>
    </row>
    <row r="15" spans="2:12" ht="16.5" customHeight="1" x14ac:dyDescent="0.2">
      <c r="D15" t="s">
        <v>13</v>
      </c>
    </row>
    <row r="16" spans="2:12" ht="16.5" customHeight="1" x14ac:dyDescent="0.2">
      <c r="D16" t="s">
        <v>14</v>
      </c>
    </row>
    <row r="17" spans="4:4" ht="16.5" customHeight="1" x14ac:dyDescent="0.2">
      <c r="D17" t="s">
        <v>15</v>
      </c>
    </row>
    <row r="18" spans="4:4" ht="16.5" customHeight="1" x14ac:dyDescent="0.2">
      <c r="D18" t="s">
        <v>16</v>
      </c>
    </row>
    <row r="19" spans="4:4" ht="16.5" customHeight="1" x14ac:dyDescent="0.2">
      <c r="D19" t="s">
        <v>31</v>
      </c>
    </row>
    <row r="20" spans="4:4" ht="16.5" customHeight="1" x14ac:dyDescent="0.2">
      <c r="D20" t="s">
        <v>17</v>
      </c>
    </row>
    <row r="21" spans="4:4" ht="16.5" customHeight="1" x14ac:dyDescent="0.2">
      <c r="D21" t="s">
        <v>18</v>
      </c>
    </row>
    <row r="22" spans="4:4" ht="16.5" customHeight="1" x14ac:dyDescent="0.2">
      <c r="D22" t="s">
        <v>19</v>
      </c>
    </row>
    <row r="23" spans="4:4" ht="16.5" customHeight="1" x14ac:dyDescent="0.2">
      <c r="D23" t="s">
        <v>20</v>
      </c>
    </row>
    <row r="24" spans="4:4" ht="16.5" customHeight="1" x14ac:dyDescent="0.2">
      <c r="D24" t="s">
        <v>21</v>
      </c>
    </row>
    <row r="25" spans="4:4" ht="16.5" customHeight="1" x14ac:dyDescent="0.2">
      <c r="D25" t="s">
        <v>22</v>
      </c>
    </row>
    <row r="26" spans="4:4" ht="16.5" customHeight="1" x14ac:dyDescent="0.2">
      <c r="D26" t="s">
        <v>23</v>
      </c>
    </row>
    <row r="27" spans="4:4" ht="16.5" customHeight="1" x14ac:dyDescent="0.2">
      <c r="D27" t="s">
        <v>24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D1" zoomScale="70" zoomScaleNormal="70" zoomScalePageLayoutView="70" workbookViewId="0">
      <selection activeCell="AE11" sqref="AE11"/>
    </sheetView>
  </sheetViews>
  <sheetFormatPr baseColWidth="10" defaultColWidth="8.83203125" defaultRowHeight="15" x14ac:dyDescent="0.2"/>
  <cols>
    <col min="2" max="3" width="15.5" customWidth="1"/>
    <col min="4" max="4" width="30.1640625" bestFit="1" customWidth="1"/>
    <col min="5" max="5" width="15.5" customWidth="1"/>
    <col min="6" max="6" width="22.5" bestFit="1" customWidth="1"/>
    <col min="7" max="7" width="39" bestFit="1" customWidth="1"/>
    <col min="8" max="9" width="20" customWidth="1"/>
    <col min="10" max="11" width="15.5" customWidth="1"/>
    <col min="12" max="12" width="14.6640625" customWidth="1"/>
    <col min="14" max="14" width="30.1640625" hidden="1" customWidth="1"/>
    <col min="15" max="15" width="26.6640625" hidden="1" customWidth="1"/>
    <col min="16" max="16" width="16.5" hidden="1" customWidth="1"/>
    <col min="17" max="17" width="26.1640625" hidden="1" customWidth="1"/>
    <col min="18" max="18" width="23.5" hidden="1" customWidth="1"/>
  </cols>
  <sheetData>
    <row r="1" spans="1:31" ht="41.25" customHeight="1" x14ac:dyDescent="0.2">
      <c r="A1" s="34" t="s">
        <v>35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31" ht="99" customHeight="1" thickBot="1" x14ac:dyDescent="0.25">
      <c r="B2" s="15" t="s">
        <v>38</v>
      </c>
      <c r="C2" s="16" t="s">
        <v>37</v>
      </c>
      <c r="D2" s="16" t="s">
        <v>39</v>
      </c>
      <c r="E2" s="16" t="s">
        <v>40</v>
      </c>
      <c r="F2" s="16" t="s">
        <v>41</v>
      </c>
      <c r="G2" s="16" t="s">
        <v>77</v>
      </c>
      <c r="H2" s="16" t="s">
        <v>42</v>
      </c>
      <c r="I2" s="16" t="s">
        <v>43</v>
      </c>
      <c r="J2" s="16" t="s">
        <v>44</v>
      </c>
      <c r="K2" s="16" t="s">
        <v>45</v>
      </c>
      <c r="L2" s="17" t="s">
        <v>49</v>
      </c>
      <c r="N2" s="1" t="s">
        <v>86</v>
      </c>
      <c r="P2" s="2" t="s">
        <v>48</v>
      </c>
    </row>
    <row r="3" spans="1:31" ht="17.25" customHeight="1" x14ac:dyDescent="0.2">
      <c r="B3" s="10">
        <v>22</v>
      </c>
      <c r="C3" s="10">
        <v>16</v>
      </c>
      <c r="D3" s="10">
        <v>15</v>
      </c>
      <c r="E3" s="10">
        <v>12</v>
      </c>
      <c r="F3" s="10">
        <v>9</v>
      </c>
      <c r="G3" s="10">
        <v>7</v>
      </c>
      <c r="H3" s="10">
        <v>6</v>
      </c>
      <c r="I3" s="10">
        <v>5</v>
      </c>
      <c r="J3" s="10">
        <v>-15</v>
      </c>
      <c r="K3" s="11" t="s">
        <v>50</v>
      </c>
      <c r="L3" s="10">
        <v>8</v>
      </c>
      <c r="N3" s="5">
        <v>12</v>
      </c>
      <c r="O3" s="6" t="s">
        <v>29</v>
      </c>
      <c r="P3" t="s">
        <v>30</v>
      </c>
      <c r="Q3" s="8" t="s">
        <v>47</v>
      </c>
      <c r="R3" t="s">
        <v>46</v>
      </c>
    </row>
    <row r="4" spans="1:31" x14ac:dyDescent="0.2">
      <c r="B4">
        <v>0.2</v>
      </c>
      <c r="C4">
        <v>0.2</v>
      </c>
      <c r="D4">
        <v>0.7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N4" t="s">
        <v>25</v>
      </c>
      <c r="O4">
        <v>0.93</v>
      </c>
      <c r="P4">
        <v>0.7</v>
      </c>
      <c r="Q4">
        <f>(O4-0.24)/(5.78-0.24)</f>
        <v>0.12454873646209387</v>
      </c>
      <c r="R4">
        <f>((Q4/0.5)*P4)</f>
        <v>0.17436823104693142</v>
      </c>
    </row>
    <row r="5" spans="1:31" x14ac:dyDescent="0.2">
      <c r="B5">
        <v>0.4</v>
      </c>
      <c r="C5" s="4">
        <v>0.4</v>
      </c>
      <c r="D5">
        <v>0.7</v>
      </c>
      <c r="E5">
        <v>0</v>
      </c>
      <c r="F5">
        <v>0</v>
      </c>
      <c r="G5">
        <v>0.5</v>
      </c>
      <c r="H5">
        <v>0.75</v>
      </c>
      <c r="I5">
        <v>0</v>
      </c>
      <c r="J5">
        <v>0</v>
      </c>
      <c r="K5">
        <v>0</v>
      </c>
      <c r="L5">
        <v>0.5</v>
      </c>
      <c r="N5" t="s">
        <v>2</v>
      </c>
      <c r="O5">
        <v>0.28999999999999998</v>
      </c>
      <c r="P5">
        <v>0.7</v>
      </c>
      <c r="Q5">
        <f t="shared" ref="Q5:Q28" si="0">(O5-0.24)/(5.78-0.24)</f>
        <v>9.0252707581227418E-3</v>
      </c>
      <c r="R5">
        <f t="shared" ref="R5:R28" si="1">Q5*P5</f>
        <v>6.3176895306859193E-3</v>
      </c>
    </row>
    <row r="6" spans="1:31" x14ac:dyDescent="0.2">
      <c r="B6">
        <v>0.6</v>
      </c>
      <c r="C6" s="3">
        <v>0.6</v>
      </c>
      <c r="D6">
        <v>0.7</v>
      </c>
      <c r="F6">
        <v>0.75</v>
      </c>
      <c r="G6">
        <v>1</v>
      </c>
      <c r="H6">
        <v>1</v>
      </c>
      <c r="I6">
        <v>0.75</v>
      </c>
      <c r="L6">
        <v>1</v>
      </c>
      <c r="N6" t="s">
        <v>3</v>
      </c>
      <c r="O6">
        <v>0.27</v>
      </c>
      <c r="P6">
        <v>0.7</v>
      </c>
      <c r="Q6">
        <f t="shared" si="0"/>
        <v>5.4151624548736512E-3</v>
      </c>
      <c r="R6">
        <f t="shared" si="1"/>
        <v>3.7906137184115555E-3</v>
      </c>
    </row>
    <row r="7" spans="1:31" x14ac:dyDescent="0.2">
      <c r="B7">
        <v>0.8</v>
      </c>
      <c r="C7">
        <v>0.8</v>
      </c>
      <c r="D7">
        <v>0.35</v>
      </c>
      <c r="N7" t="s">
        <v>4</v>
      </c>
      <c r="O7">
        <v>0.73</v>
      </c>
      <c r="P7">
        <v>0.45</v>
      </c>
      <c r="Q7">
        <f t="shared" si="0"/>
        <v>8.8447653429602882E-2</v>
      </c>
      <c r="R7">
        <f t="shared" si="1"/>
        <v>3.9801444043321296E-2</v>
      </c>
    </row>
    <row r="8" spans="1:31" x14ac:dyDescent="0.2">
      <c r="B8">
        <v>1</v>
      </c>
      <c r="C8">
        <v>1</v>
      </c>
      <c r="D8">
        <v>0.6</v>
      </c>
      <c r="N8" t="s">
        <v>5</v>
      </c>
      <c r="O8">
        <v>0.43</v>
      </c>
      <c r="P8">
        <v>0.6</v>
      </c>
      <c r="Q8">
        <f t="shared" si="0"/>
        <v>3.4296028880866428E-2</v>
      </c>
      <c r="R8">
        <f t="shared" si="1"/>
        <v>2.0577617328519857E-2</v>
      </c>
    </row>
    <row r="9" spans="1:31" x14ac:dyDescent="0.2">
      <c r="D9">
        <v>0.5</v>
      </c>
      <c r="N9" t="s">
        <v>6</v>
      </c>
      <c r="O9">
        <v>1</v>
      </c>
      <c r="P9">
        <v>0.5</v>
      </c>
      <c r="Q9">
        <f t="shared" si="0"/>
        <v>0.13718411552346571</v>
      </c>
      <c r="R9">
        <f t="shared" si="1"/>
        <v>6.8592057761732855E-2</v>
      </c>
    </row>
    <row r="10" spans="1:31" x14ac:dyDescent="0.2">
      <c r="D10">
        <v>0.65</v>
      </c>
      <c r="N10" t="s">
        <v>7</v>
      </c>
      <c r="O10">
        <v>0.77</v>
      </c>
      <c r="P10">
        <v>0.65</v>
      </c>
      <c r="Q10">
        <f t="shared" si="0"/>
        <v>9.5667870036101083E-2</v>
      </c>
      <c r="R10">
        <f t="shared" si="1"/>
        <v>6.2184115523465706E-2</v>
      </c>
    </row>
    <row r="11" spans="1:31" s="7" customFormat="1" x14ac:dyDescent="0.2">
      <c r="D11" s="7">
        <v>0.7</v>
      </c>
      <c r="N11" s="7" t="s">
        <v>8</v>
      </c>
      <c r="O11" s="7">
        <v>0.49</v>
      </c>
      <c r="P11" s="7">
        <v>0.7</v>
      </c>
      <c r="Q11">
        <f t="shared" si="0"/>
        <v>4.5126353790613721E-2</v>
      </c>
      <c r="R11">
        <f t="shared" si="1"/>
        <v>3.1588447653429601E-2</v>
      </c>
      <c r="S11"/>
      <c r="AE11" s="7" t="s">
        <v>90</v>
      </c>
    </row>
    <row r="12" spans="1:31" x14ac:dyDescent="0.2">
      <c r="D12">
        <v>0.55000000000000004</v>
      </c>
      <c r="N12" t="s">
        <v>9</v>
      </c>
      <c r="O12">
        <v>0.46</v>
      </c>
      <c r="P12">
        <v>0.55000000000000004</v>
      </c>
      <c r="Q12">
        <f t="shared" si="0"/>
        <v>3.9711191335740074E-2</v>
      </c>
      <c r="R12">
        <f t="shared" si="1"/>
        <v>2.1841155234657041E-2</v>
      </c>
    </row>
    <row r="13" spans="1:31" x14ac:dyDescent="0.2">
      <c r="D13">
        <v>0.8</v>
      </c>
      <c r="N13" t="s">
        <v>10</v>
      </c>
      <c r="O13">
        <v>0.83</v>
      </c>
      <c r="P13">
        <v>0.8</v>
      </c>
      <c r="Q13">
        <f t="shared" si="0"/>
        <v>0.10649819494584836</v>
      </c>
      <c r="R13">
        <f t="shared" si="1"/>
        <v>8.519855595667869E-2</v>
      </c>
    </row>
    <row r="14" spans="1:31" x14ac:dyDescent="0.2">
      <c r="D14">
        <v>0.4</v>
      </c>
      <c r="N14" t="s">
        <v>11</v>
      </c>
      <c r="O14">
        <v>0.24</v>
      </c>
      <c r="P14">
        <v>0.4</v>
      </c>
      <c r="Q14">
        <f t="shared" si="0"/>
        <v>0</v>
      </c>
      <c r="R14">
        <f t="shared" si="1"/>
        <v>0</v>
      </c>
    </row>
    <row r="15" spans="1:31" x14ac:dyDescent="0.2">
      <c r="D15">
        <v>0.65</v>
      </c>
      <c r="N15" t="s">
        <v>12</v>
      </c>
      <c r="O15">
        <v>1.45</v>
      </c>
      <c r="P15">
        <v>0.75</v>
      </c>
      <c r="Q15">
        <f t="shared" si="0"/>
        <v>0.21841155234657039</v>
      </c>
      <c r="R15">
        <f t="shared" si="1"/>
        <v>0.16380866425992779</v>
      </c>
    </row>
    <row r="16" spans="1:31" x14ac:dyDescent="0.2">
      <c r="D16">
        <v>0.65</v>
      </c>
      <c r="N16" t="s">
        <v>13</v>
      </c>
      <c r="O16">
        <v>0.61</v>
      </c>
      <c r="P16">
        <v>0.65</v>
      </c>
      <c r="Q16">
        <f t="shared" si="0"/>
        <v>6.6787003610108309E-2</v>
      </c>
      <c r="R16">
        <f t="shared" si="1"/>
        <v>4.3411552346570403E-2</v>
      </c>
    </row>
    <row r="17" spans="4:18" x14ac:dyDescent="0.2">
      <c r="D17">
        <v>0.65</v>
      </c>
      <c r="N17" t="s">
        <v>14</v>
      </c>
      <c r="O17">
        <v>0.64</v>
      </c>
      <c r="P17">
        <v>0.65</v>
      </c>
      <c r="Q17">
        <f t="shared" si="0"/>
        <v>7.2202166064981949E-2</v>
      </c>
      <c r="R17">
        <f t="shared" si="1"/>
        <v>4.6931407942238268E-2</v>
      </c>
    </row>
    <row r="18" spans="4:18" x14ac:dyDescent="0.2">
      <c r="D18">
        <v>0.4</v>
      </c>
      <c r="N18" t="s">
        <v>15</v>
      </c>
      <c r="O18">
        <v>0.78</v>
      </c>
      <c r="P18">
        <v>0.4</v>
      </c>
      <c r="Q18">
        <f t="shared" si="0"/>
        <v>9.7472924187725643E-2</v>
      </c>
      <c r="R18">
        <f t="shared" si="1"/>
        <v>3.8989169675090259E-2</v>
      </c>
    </row>
    <row r="19" spans="4:18" x14ac:dyDescent="0.2">
      <c r="D19">
        <v>0.2</v>
      </c>
      <c r="N19" t="s">
        <v>16</v>
      </c>
      <c r="O19">
        <v>0.94</v>
      </c>
      <c r="P19">
        <v>0.2</v>
      </c>
      <c r="Q19">
        <f t="shared" si="0"/>
        <v>0.1263537906137184</v>
      </c>
      <c r="R19">
        <f t="shared" si="1"/>
        <v>2.5270758122743681E-2</v>
      </c>
    </row>
    <row r="20" spans="4:18" x14ac:dyDescent="0.2">
      <c r="D20">
        <v>0.55000000000000004</v>
      </c>
      <c r="N20" t="s">
        <v>31</v>
      </c>
      <c r="O20">
        <v>0.69</v>
      </c>
      <c r="P20">
        <v>0.55000000000000004</v>
      </c>
      <c r="Q20">
        <f t="shared" si="0"/>
        <v>8.1227436823104682E-2</v>
      </c>
      <c r="R20">
        <f t="shared" si="1"/>
        <v>4.4675090252707578E-2</v>
      </c>
    </row>
    <row r="21" spans="4:18" x14ac:dyDescent="0.2">
      <c r="D21">
        <v>0.75</v>
      </c>
      <c r="N21" t="s">
        <v>17</v>
      </c>
      <c r="O21">
        <v>0.52</v>
      </c>
      <c r="P21">
        <v>0.75</v>
      </c>
      <c r="Q21">
        <f t="shared" si="0"/>
        <v>5.0541516245487368E-2</v>
      </c>
      <c r="R21">
        <f t="shared" si="1"/>
        <v>3.7906137184115528E-2</v>
      </c>
    </row>
    <row r="22" spans="4:18" x14ac:dyDescent="0.2">
      <c r="D22">
        <v>0.6</v>
      </c>
      <c r="N22" t="s">
        <v>18</v>
      </c>
      <c r="O22">
        <v>5.78</v>
      </c>
      <c r="P22">
        <v>0.6</v>
      </c>
      <c r="Q22">
        <f t="shared" si="0"/>
        <v>1</v>
      </c>
      <c r="R22">
        <f t="shared" si="1"/>
        <v>0.6</v>
      </c>
    </row>
    <row r="23" spans="4:18" x14ac:dyDescent="0.2">
      <c r="D23">
        <v>0.3</v>
      </c>
      <c r="N23" t="s">
        <v>19</v>
      </c>
      <c r="O23">
        <v>1.29</v>
      </c>
      <c r="P23">
        <v>0.3</v>
      </c>
      <c r="Q23">
        <f t="shared" si="0"/>
        <v>0.18953068592057762</v>
      </c>
      <c r="R23">
        <f t="shared" si="1"/>
        <v>5.6859205776173281E-2</v>
      </c>
    </row>
    <row r="24" spans="4:18" ht="14.25" customHeight="1" x14ac:dyDescent="0.2">
      <c r="D24">
        <v>0.55000000000000004</v>
      </c>
      <c r="N24" t="s">
        <v>20</v>
      </c>
      <c r="O24">
        <v>0.49</v>
      </c>
      <c r="P24">
        <v>0.55000000000000004</v>
      </c>
      <c r="Q24">
        <f t="shared" si="0"/>
        <v>4.5126353790613721E-2</v>
      </c>
      <c r="R24">
        <f t="shared" si="1"/>
        <v>2.4819494584837547E-2</v>
      </c>
    </row>
    <row r="25" spans="4:18" x14ac:dyDescent="0.2">
      <c r="D25">
        <v>0.9</v>
      </c>
      <c r="N25" t="s">
        <v>21</v>
      </c>
      <c r="O25">
        <v>1.23</v>
      </c>
      <c r="P25">
        <v>0.9</v>
      </c>
      <c r="Q25">
        <f t="shared" si="0"/>
        <v>0.17870036101083031</v>
      </c>
      <c r="R25">
        <f t="shared" si="1"/>
        <v>0.16083032490974727</v>
      </c>
    </row>
    <row r="26" spans="4:18" x14ac:dyDescent="0.2">
      <c r="D26">
        <v>0.9</v>
      </c>
      <c r="N26" t="s">
        <v>22</v>
      </c>
      <c r="O26">
        <v>0.84</v>
      </c>
      <c r="P26">
        <v>0.9</v>
      </c>
      <c r="Q26">
        <f t="shared" si="0"/>
        <v>0.10830324909747292</v>
      </c>
      <c r="R26">
        <f t="shared" si="1"/>
        <v>9.7472924187725629E-2</v>
      </c>
    </row>
    <row r="27" spans="4:18" x14ac:dyDescent="0.2">
      <c r="D27">
        <v>0.75</v>
      </c>
      <c r="N27" t="s">
        <v>23</v>
      </c>
      <c r="O27">
        <v>0.56000000000000005</v>
      </c>
      <c r="P27">
        <v>0.75</v>
      </c>
      <c r="Q27">
        <f t="shared" si="0"/>
        <v>5.7761732851985569E-2</v>
      </c>
      <c r="R27">
        <f t="shared" si="1"/>
        <v>4.3321299638989175E-2</v>
      </c>
    </row>
    <row r="28" spans="4:18" x14ac:dyDescent="0.2">
      <c r="D28">
        <v>0.4</v>
      </c>
      <c r="N28" t="s">
        <v>24</v>
      </c>
      <c r="O28">
        <v>0.43</v>
      </c>
      <c r="P28">
        <v>0.4</v>
      </c>
      <c r="Q28">
        <f t="shared" si="0"/>
        <v>3.4296028880866428E-2</v>
      </c>
      <c r="R28">
        <f t="shared" si="1"/>
        <v>1.3718411552346571E-2</v>
      </c>
    </row>
    <row r="30" spans="4:18" x14ac:dyDescent="0.2">
      <c r="P30" t="s">
        <v>32</v>
      </c>
    </row>
    <row r="31" spans="4:18" x14ac:dyDescent="0.2">
      <c r="P31" t="s">
        <v>33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60" zoomScaleNormal="60" zoomScalePageLayoutView="60" workbookViewId="0">
      <selection activeCell="J48" sqref="J48"/>
    </sheetView>
  </sheetViews>
  <sheetFormatPr baseColWidth="10" defaultColWidth="8.83203125" defaultRowHeight="15" x14ac:dyDescent="0.2"/>
  <cols>
    <col min="1" max="1" width="11.6640625" customWidth="1"/>
    <col min="2" max="6" width="15.6640625" customWidth="1"/>
    <col min="7" max="7" width="25.83203125" bestFit="1" customWidth="1"/>
    <col min="8" max="8" width="15.6640625" customWidth="1"/>
    <col min="9" max="9" width="24.5" bestFit="1" customWidth="1"/>
    <col min="10" max="11" width="15.6640625" customWidth="1"/>
    <col min="12" max="12" width="14.5" customWidth="1"/>
  </cols>
  <sheetData>
    <row r="1" spans="1:12" ht="32.25" customHeight="1" x14ac:dyDescent="0.2">
      <c r="A1" s="34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2" ht="57" thickBot="1" x14ac:dyDescent="0.25">
      <c r="B2" s="15" t="s">
        <v>38</v>
      </c>
      <c r="C2" s="16" t="s">
        <v>37</v>
      </c>
      <c r="D2" s="16" t="s">
        <v>39</v>
      </c>
      <c r="E2" s="16" t="s">
        <v>40</v>
      </c>
      <c r="F2" s="16" t="s">
        <v>41</v>
      </c>
      <c r="G2" s="16" t="s">
        <v>77</v>
      </c>
      <c r="H2" s="16" t="s">
        <v>42</v>
      </c>
      <c r="I2" s="16" t="s">
        <v>43</v>
      </c>
      <c r="J2" s="16" t="s">
        <v>44</v>
      </c>
      <c r="K2" s="16" t="s">
        <v>45</v>
      </c>
      <c r="L2" s="17" t="s">
        <v>49</v>
      </c>
    </row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10">
        <f>'Main '!B6</f>
        <v>20</v>
      </c>
      <c r="C4" s="10">
        <f>'Main '!C6</f>
        <v>17</v>
      </c>
      <c r="D4" s="10">
        <f>'Main '!D6</f>
        <v>17</v>
      </c>
      <c r="E4" s="10">
        <f>'Main '!E6</f>
        <v>9</v>
      </c>
      <c r="F4" s="10">
        <f>'Main '!F6</f>
        <v>10</v>
      </c>
      <c r="G4" s="10">
        <f>'Main '!G6</f>
        <v>7</v>
      </c>
      <c r="H4" s="10">
        <f>'Main '!H6</f>
        <v>6</v>
      </c>
      <c r="I4" s="10">
        <f>'Main '!I6</f>
        <v>7</v>
      </c>
      <c r="J4" s="10">
        <f>'Main '!J6</f>
        <v>-10</v>
      </c>
      <c r="K4" s="10">
        <f>'Main '!K6</f>
        <v>10</v>
      </c>
      <c r="L4" s="10">
        <f>'Main '!L6</f>
        <v>10</v>
      </c>
    </row>
    <row r="5" spans="1:12" x14ac:dyDescent="0.2">
      <c r="B5">
        <f>IF('Main '!$B$7='Possible inputs'!B3,'Importance of each input'!B4,0)</f>
        <v>0</v>
      </c>
      <c r="C5">
        <f>IF('Main '!$C$7='Possible inputs'!C3,'Importance of each input'!C4,0)</f>
        <v>0</v>
      </c>
      <c r="D5">
        <f>IF('Main '!$D$7='Possible inputs'!D3,'Importance of each input'!D4,0)</f>
        <v>0</v>
      </c>
      <c r="E5">
        <f>IF('Main '!$E$7='Possible inputs'!E3,'Importance of each input'!E4,0)</f>
        <v>1</v>
      </c>
      <c r="F5">
        <f>IF('Main '!$F$7='Possible inputs'!F3,'Importance of each input'!F4,0)</f>
        <v>1</v>
      </c>
      <c r="G5">
        <f>IF('Main '!$G$7='Possible inputs'!G3,'Importance of each input'!G4,0)</f>
        <v>0</v>
      </c>
      <c r="H5">
        <f>IF('Main '!$H$7='Possible inputs'!H3,'Importance of each input'!H4,0)</f>
        <v>0</v>
      </c>
      <c r="I5">
        <f>IF('Main '!$I$7='Possible inputs'!I3,'Importance of each input'!I4,0)</f>
        <v>1</v>
      </c>
      <c r="J5">
        <f>IF('Main '!$J$7='Possible inputs'!J3,'Importance of each input'!J4,0)</f>
        <v>0</v>
      </c>
      <c r="K5">
        <f>IF('Main '!$K$7='Possible inputs'!K3,'Importance of each input'!K4,0)</f>
        <v>1</v>
      </c>
      <c r="L5">
        <f>IF('Main '!$L$7='Possible inputs'!L3,'Importance of each input'!L4,0)</f>
        <v>1</v>
      </c>
    </row>
    <row r="6" spans="1:12" x14ac:dyDescent="0.2">
      <c r="B6">
        <f>IF('Main '!$B$7='Possible inputs'!B4,'Importance of each input'!B5,0)</f>
        <v>0</v>
      </c>
      <c r="C6">
        <f>IF('Main '!$C$7='Possible inputs'!C4,'Importance of each input'!C5,0)</f>
        <v>0</v>
      </c>
      <c r="D6">
        <f>IF('Main '!$D$7='Possible inputs'!D4,'Importance of each input'!D5,0)</f>
        <v>0</v>
      </c>
      <c r="E6">
        <f>IF('Main '!$E$7='Possible inputs'!E4,'Importance of each input'!E5,0)</f>
        <v>0</v>
      </c>
      <c r="F6">
        <f>IF('Main '!$F$7='Possible inputs'!F4,'Importance of each input'!F5,0)</f>
        <v>0</v>
      </c>
      <c r="G6">
        <f>IF('Main '!$G$7='Possible inputs'!G4,'Importance of each input'!G5,0)</f>
        <v>0</v>
      </c>
      <c r="H6">
        <f>IF('Main '!$H$7='Possible inputs'!H4,'Importance of each input'!H5,0)</f>
        <v>0</v>
      </c>
      <c r="I6">
        <f>IF('Main '!$I$7='Possible inputs'!I4,'Importance of each input'!I5,0)</f>
        <v>0</v>
      </c>
      <c r="J6">
        <f>IF('Main '!$J$7='Possible inputs'!J4,'Importance of each input'!J5,0)</f>
        <v>0</v>
      </c>
      <c r="K6">
        <f>IF('Main '!$K$7='Possible inputs'!K4,'Importance of each input'!K5,0)</f>
        <v>0</v>
      </c>
      <c r="L6">
        <f>IF('Main '!$L$7='Possible inputs'!L4,'Importance of each input'!L5,0)</f>
        <v>0</v>
      </c>
    </row>
    <row r="7" spans="1:12" x14ac:dyDescent="0.2">
      <c r="B7">
        <f>IF('Main '!$B$7='Possible inputs'!B5,'Importance of each input'!B6,0)</f>
        <v>0</v>
      </c>
      <c r="C7">
        <f>IF('Main '!$C$7='Possible inputs'!C5,'Importance of each input'!C6,0)</f>
        <v>0</v>
      </c>
      <c r="D7">
        <f>IF('Main '!$D$7='Possible inputs'!D5,'Importance of each input'!D6,0)</f>
        <v>0</v>
      </c>
      <c r="F7">
        <f>IF('Main '!$F$7='Possible inputs'!F5,'Importance of each input'!F6,0)</f>
        <v>0</v>
      </c>
      <c r="G7">
        <f>IF('Main '!$G$7='Possible inputs'!G5,'Importance of each input'!G6,0)</f>
        <v>1</v>
      </c>
      <c r="H7">
        <f>IF('Main '!$H$7='Possible inputs'!H5,'Importance of each input'!H6,0)</f>
        <v>0</v>
      </c>
      <c r="I7">
        <f>IF('Main '!$I$7='Possible inputs'!I5,'Importance of each input'!I6,0)</f>
        <v>0</v>
      </c>
      <c r="L7">
        <f>IF('Main '!$L$7='Possible inputs'!L5,'Importance of each input'!L6,0)</f>
        <v>0</v>
      </c>
    </row>
    <row r="8" spans="1:12" x14ac:dyDescent="0.2">
      <c r="B8">
        <f>IF('Main '!$B$7='Possible inputs'!B6,'Importance of each input'!B7,0)</f>
        <v>0.8</v>
      </c>
      <c r="C8">
        <f>IF('Main '!$C$7='Possible inputs'!C6,'Importance of each input'!C7,0)</f>
        <v>0.8</v>
      </c>
      <c r="D8">
        <f>IF('Main '!$D$7='Possible inputs'!D6,'Importance of each input'!D7,0)</f>
        <v>0</v>
      </c>
    </row>
    <row r="9" spans="1:12" x14ac:dyDescent="0.2">
      <c r="B9">
        <f>IF('Main '!$B$7='Possible inputs'!B7,'Importance of each input'!B8,0)</f>
        <v>0</v>
      </c>
      <c r="C9">
        <f>IF('Main '!$C$7='Possible inputs'!C7,'Importance of each input'!C8,0)</f>
        <v>0</v>
      </c>
      <c r="D9">
        <f>IF('Main '!$D$7='Possible inputs'!D7,'Importance of each input'!D8,0)</f>
        <v>0</v>
      </c>
    </row>
    <row r="10" spans="1:12" x14ac:dyDescent="0.2">
      <c r="D10">
        <f>IF('Main '!$D$7='Possible inputs'!D8,'Importance of each input'!D9,0)</f>
        <v>0</v>
      </c>
    </row>
    <row r="11" spans="1:12" x14ac:dyDescent="0.2">
      <c r="D11">
        <f>IF('Main '!$D$7='Possible inputs'!D9,'Importance of each input'!D10,0)</f>
        <v>0.65</v>
      </c>
    </row>
    <row r="12" spans="1:12" x14ac:dyDescent="0.2">
      <c r="B12" s="7"/>
      <c r="C12" s="7"/>
      <c r="D12">
        <f>IF('Main '!$D$7='Possible inputs'!D10,'Importance of each input'!D11,0)</f>
        <v>0</v>
      </c>
      <c r="E12" s="7"/>
      <c r="F12" s="7"/>
      <c r="G12" s="7"/>
      <c r="H12" s="7"/>
      <c r="I12" s="7"/>
      <c r="J12" s="7"/>
      <c r="K12" s="7"/>
    </row>
    <row r="13" spans="1:12" x14ac:dyDescent="0.2">
      <c r="D13">
        <f>IF('Main '!$D$7='Possible inputs'!D11,'Importance of each input'!D12,0)</f>
        <v>0</v>
      </c>
    </row>
    <row r="14" spans="1:12" x14ac:dyDescent="0.2">
      <c r="D14">
        <f>IF('Main '!$D$7='Possible inputs'!D12,'Importance of each input'!D13,0)</f>
        <v>0</v>
      </c>
    </row>
    <row r="15" spans="1:12" x14ac:dyDescent="0.2">
      <c r="D15">
        <f>IF('Main '!$D$7='Possible inputs'!D13,'Importance of each input'!D14,0)</f>
        <v>0</v>
      </c>
    </row>
    <row r="16" spans="1:12" x14ac:dyDescent="0.2">
      <c r="D16">
        <f>IF('Main '!$D$7='Possible inputs'!D14,'Importance of each input'!D15,0)</f>
        <v>0</v>
      </c>
    </row>
    <row r="17" spans="1:12" x14ac:dyDescent="0.2">
      <c r="D17">
        <f>IF('Main '!$D$7='Possible inputs'!D15,'Importance of each input'!D16,0)</f>
        <v>0</v>
      </c>
    </row>
    <row r="18" spans="1:12" x14ac:dyDescent="0.2">
      <c r="D18">
        <f>IF('Main '!$D$7='Possible inputs'!D16,'Importance of each input'!D17,0)</f>
        <v>0</v>
      </c>
    </row>
    <row r="19" spans="1:12" x14ac:dyDescent="0.2">
      <c r="D19">
        <f>IF('Main '!$D$7='Possible inputs'!D17,'Importance of each input'!D18,0)</f>
        <v>0</v>
      </c>
    </row>
    <row r="20" spans="1:12" x14ac:dyDescent="0.2">
      <c r="D20">
        <f>IF('Main '!$D$7='Possible inputs'!D18,'Importance of each input'!D19,0)</f>
        <v>0</v>
      </c>
    </row>
    <row r="21" spans="1:12" x14ac:dyDescent="0.2">
      <c r="D21">
        <f>IF('Main '!$D$7='Possible inputs'!D19,'Importance of each input'!D20,0)</f>
        <v>0</v>
      </c>
    </row>
    <row r="22" spans="1:12" x14ac:dyDescent="0.2">
      <c r="D22">
        <f>IF('Main '!$D$7='Possible inputs'!D20,'Importance of each input'!D21,0)</f>
        <v>0</v>
      </c>
    </row>
    <row r="23" spans="1:12" x14ac:dyDescent="0.2">
      <c r="D23">
        <f>IF('Main '!$D$7='Possible inputs'!D21,'Importance of each input'!D22,0)</f>
        <v>0</v>
      </c>
    </row>
    <row r="24" spans="1:12" x14ac:dyDescent="0.2">
      <c r="D24">
        <f>IF('Main '!$D$7='Possible inputs'!D22,'Importance of each input'!D23,0)</f>
        <v>0</v>
      </c>
    </row>
    <row r="25" spans="1:12" x14ac:dyDescent="0.2">
      <c r="D25">
        <f>IF('Main '!$D$7='Possible inputs'!D23,'Importance of each input'!D24,0)</f>
        <v>0</v>
      </c>
    </row>
    <row r="26" spans="1:12" x14ac:dyDescent="0.2">
      <c r="D26">
        <f>IF('Main '!$D$7='Possible inputs'!D24,'Importance of each input'!D25,0)</f>
        <v>0</v>
      </c>
    </row>
    <row r="27" spans="1:12" x14ac:dyDescent="0.2">
      <c r="D27">
        <f>IF('Main '!$D$7='Possible inputs'!D25,'Importance of each input'!D26,0)</f>
        <v>0</v>
      </c>
    </row>
    <row r="28" spans="1:12" x14ac:dyDescent="0.2">
      <c r="D28">
        <f>IF('Main '!$D$7='Possible inputs'!D26,'Importance of each input'!D27,0)</f>
        <v>0</v>
      </c>
    </row>
    <row r="29" spans="1:12" x14ac:dyDescent="0.2">
      <c r="D29">
        <f>IF('Main '!$D$7='Possible inputs'!D27,'Importance of each input'!D28,0)</f>
        <v>0</v>
      </c>
    </row>
    <row r="31" spans="1:12" ht="56.25" customHeight="1" x14ac:dyDescent="0.2">
      <c r="A31" s="12" t="s">
        <v>51</v>
      </c>
      <c r="B31" s="13">
        <f>SUM(B5:B9)</f>
        <v>0.8</v>
      </c>
      <c r="C31" s="13">
        <f>SUM(C5:C9)</f>
        <v>0.8</v>
      </c>
      <c r="D31" s="13">
        <f>SUM(D5:D29)</f>
        <v>0.65</v>
      </c>
      <c r="E31" s="13">
        <f>SUM(E5:E6)</f>
        <v>1</v>
      </c>
      <c r="F31" s="13">
        <f>SUM(F5:F7)</f>
        <v>1</v>
      </c>
      <c r="G31" s="13">
        <f>SUM(G5:G7)</f>
        <v>1</v>
      </c>
      <c r="H31" s="13">
        <f>SUM(H5:H7)</f>
        <v>0</v>
      </c>
      <c r="I31" s="13">
        <f>SUM(I5:I7)</f>
        <v>1</v>
      </c>
      <c r="J31" s="13">
        <f>SUM(J5:J6)</f>
        <v>0</v>
      </c>
      <c r="K31" s="13">
        <f>SUM(K5:K6)</f>
        <v>1</v>
      </c>
      <c r="L31" s="13">
        <f>SUM(L5:L7)</f>
        <v>1</v>
      </c>
    </row>
    <row r="32" spans="1:12" ht="54" customHeight="1" x14ac:dyDescent="0.2">
      <c r="A32" s="14" t="s">
        <v>52</v>
      </c>
      <c r="B32" s="13">
        <f>B31*B4</f>
        <v>16</v>
      </c>
      <c r="C32" s="13">
        <f t="shared" ref="C32:L32" si="0">C31*C4</f>
        <v>13.600000000000001</v>
      </c>
      <c r="D32" s="13">
        <f t="shared" si="0"/>
        <v>11.05</v>
      </c>
      <c r="E32" s="13">
        <f t="shared" si="0"/>
        <v>9</v>
      </c>
      <c r="F32" s="13">
        <f t="shared" si="0"/>
        <v>10</v>
      </c>
      <c r="G32" s="13">
        <f t="shared" si="0"/>
        <v>7</v>
      </c>
      <c r="H32" s="13">
        <f t="shared" si="0"/>
        <v>0</v>
      </c>
      <c r="I32" s="13">
        <f t="shared" si="0"/>
        <v>7</v>
      </c>
      <c r="J32" s="13">
        <f t="shared" si="0"/>
        <v>0</v>
      </c>
      <c r="K32" s="13">
        <f t="shared" si="0"/>
        <v>10</v>
      </c>
      <c r="L32" s="13">
        <f t="shared" si="0"/>
        <v>10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34" sqref="J34"/>
    </sheetView>
  </sheetViews>
  <sheetFormatPr baseColWidth="10" defaultColWidth="8.83203125" defaultRowHeight="15" x14ac:dyDescent="0.2"/>
  <cols>
    <col min="4" max="4" width="10.5" customWidth="1"/>
  </cols>
  <sheetData>
    <row r="1" spans="1:4" ht="36" customHeight="1" x14ac:dyDescent="0.2">
      <c r="A1" s="32" t="s">
        <v>70</v>
      </c>
      <c r="B1" s="32" t="s">
        <v>71</v>
      </c>
      <c r="D1" s="32" t="s">
        <v>72</v>
      </c>
    </row>
    <row r="2" spans="1:4" x14ac:dyDescent="0.2">
      <c r="A2" s="33" t="s">
        <v>56</v>
      </c>
      <c r="B2" s="33">
        <f>IF(AND('Main '!L9&gt;=80,'Main '!L9&lt;=150),1,0)</f>
        <v>1</v>
      </c>
      <c r="D2" s="33">
        <v>80</v>
      </c>
    </row>
    <row r="3" spans="1:4" x14ac:dyDescent="0.2">
      <c r="A3" s="33" t="s">
        <v>67</v>
      </c>
      <c r="B3" s="33">
        <f>IF(AND('Main '!L9&gt;=60,'Main '!L9&lt;80),1,0)</f>
        <v>0</v>
      </c>
      <c r="D3" s="33">
        <v>70</v>
      </c>
    </row>
    <row r="4" spans="1:4" x14ac:dyDescent="0.2">
      <c r="A4" s="33" t="s">
        <v>68</v>
      </c>
      <c r="B4" s="33">
        <f>IF(AND('Main '!L9&gt;=40,'Main '!L9&lt;60),1,0)</f>
        <v>0</v>
      </c>
      <c r="D4" s="33">
        <v>50</v>
      </c>
    </row>
    <row r="5" spans="1:4" x14ac:dyDescent="0.2">
      <c r="A5" s="33" t="s">
        <v>69</v>
      </c>
      <c r="B5" s="33">
        <f>IF(AND('Main '!L9&gt;=1,'Main '!L9&lt;40),1,0)</f>
        <v>0</v>
      </c>
      <c r="D5" s="33">
        <v>30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</vt:lpstr>
      <vt:lpstr>Possible inputs</vt:lpstr>
      <vt:lpstr>Importance of each input</vt:lpstr>
      <vt:lpstr>Calculations</vt:lpstr>
      <vt:lpstr>Thresholds to enter rank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Curiel</dc:creator>
  <cp:lastModifiedBy>Microsoft Office User</cp:lastModifiedBy>
  <dcterms:created xsi:type="dcterms:W3CDTF">2013-02-23T20:12:08Z</dcterms:created>
  <dcterms:modified xsi:type="dcterms:W3CDTF">2016-10-21T17:48:50Z</dcterms:modified>
</cp:coreProperties>
</file>