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" sheetId="1" r:id="rId4"/>
    <sheet state="visible" name="R2" sheetId="2" r:id="rId5"/>
    <sheet state="visible" name="Combined" sheetId="3" r:id="rId6"/>
  </sheets>
  <definedNames/>
  <calcPr/>
</workbook>
</file>

<file path=xl/sharedStrings.xml><?xml version="1.0" encoding="utf-8"?>
<sst xmlns="http://schemas.openxmlformats.org/spreadsheetml/2006/main" count="1401" uniqueCount="565">
  <si>
    <t>Level</t>
  </si>
  <si>
    <t>R1</t>
  </si>
  <si>
    <t>R2</t>
  </si>
  <si>
    <t>university</t>
  </si>
  <si>
    <t>city</t>
  </si>
  <si>
    <t>state</t>
  </si>
  <si>
    <t>level</t>
  </si>
  <si>
    <t>University of Alaska Fairbanks</t>
  </si>
  <si>
    <t>Fairbanks</t>
  </si>
  <si>
    <t>AK</t>
  </si>
  <si>
    <t>Auburn University</t>
  </si>
  <si>
    <t>Auburn</t>
  </si>
  <si>
    <t>AL</t>
  </si>
  <si>
    <t>University of Alabama at Birmingham</t>
  </si>
  <si>
    <t>Birmingham</t>
  </si>
  <si>
    <t>University of Alabama in Huntsville</t>
  </si>
  <si>
    <t>Huntsville</t>
  </si>
  <si>
    <t>University of South Alabama</t>
  </si>
  <si>
    <t>Mobile</t>
  </si>
  <si>
    <t>University of Alabama</t>
  </si>
  <si>
    <t>Tuscaloosa</t>
  </si>
  <si>
    <t>University of Arkansas</t>
  </si>
  <si>
    <t>Fayetteville</t>
  </si>
  <si>
    <t>AR</t>
  </si>
  <si>
    <t>Arkansas State University</t>
  </si>
  <si>
    <t>Jonesboro</t>
  </si>
  <si>
    <t>University of Arkansas at Little Rock</t>
  </si>
  <si>
    <t>Little Rock</t>
  </si>
  <si>
    <t>Northern Arizona University</t>
  </si>
  <si>
    <t>Flagstaff</t>
  </si>
  <si>
    <t>AZ</t>
  </si>
  <si>
    <t>Arizona State University Digital Immersion</t>
  </si>
  <si>
    <t>Scottsdale</t>
  </si>
  <si>
    <t>Arizona State University</t>
  </si>
  <si>
    <t>Tempe</t>
  </si>
  <si>
    <t>University of Arizona</t>
  </si>
  <si>
    <t>Tucson</t>
  </si>
  <si>
    <t>Azusa Pacific University</t>
  </si>
  <si>
    <t>Azusa</t>
  </si>
  <si>
    <t>CA</t>
  </si>
  <si>
    <t>University of California, Berkeley</t>
  </si>
  <si>
    <t>Berkeley</t>
  </si>
  <si>
    <t>Claremont Graduate University</t>
  </si>
  <si>
    <t>Claremont</t>
  </si>
  <si>
    <t>University of California, Davis</t>
  </si>
  <si>
    <t>Davis</t>
  </si>
  <si>
    <t>California State University, Fresno</t>
  </si>
  <si>
    <t>Fresno</t>
  </si>
  <si>
    <t>California State University, Fullerton</t>
  </si>
  <si>
    <t>Fullerton</t>
  </si>
  <si>
    <t>California State University, East Bay</t>
  </si>
  <si>
    <t>Hayward</t>
  </si>
  <si>
    <t>University of California, Irvine</t>
  </si>
  <si>
    <t>Irvine</t>
  </si>
  <si>
    <t>Loma Linda University</t>
  </si>
  <si>
    <t>Loma Linda</t>
  </si>
  <si>
    <t>California State University, Long Beach</t>
  </si>
  <si>
    <t>Long Beach</t>
  </si>
  <si>
    <t>University of California, Los Angeles</t>
  </si>
  <si>
    <t>Los Angeles</t>
  </si>
  <si>
    <t>University of Southern California</t>
  </si>
  <si>
    <t>Loyola Marymount University</t>
  </si>
  <si>
    <t>University of California, Merced</t>
  </si>
  <si>
    <t>Merced</t>
  </si>
  <si>
    <t>Chapman University</t>
  </si>
  <si>
    <t>Orange</t>
  </si>
  <si>
    <t>California Institute of Technology</t>
  </si>
  <si>
    <t>Pasadena</t>
  </si>
  <si>
    <t>University of California, Riverside</t>
  </si>
  <si>
    <t>Riverside</t>
  </si>
  <si>
    <t>California State University, San Bernardino</t>
  </si>
  <si>
    <t>San Bernardino</t>
  </si>
  <si>
    <t>University of California, San Diego</t>
  </si>
  <si>
    <t>San Diego</t>
  </si>
  <si>
    <t>San Diego State University</t>
  </si>
  <si>
    <t>University of San Diego</t>
  </si>
  <si>
    <t>San Francisco State University</t>
  </si>
  <si>
    <t>San Francisco</t>
  </si>
  <si>
    <t>University of California, Santa Barbara</t>
  </si>
  <si>
    <t>Santa Barbara</t>
  </si>
  <si>
    <t>University of California, Santa Cruz</t>
  </si>
  <si>
    <t>Santa Cruz</t>
  </si>
  <si>
    <t>Stanford University</t>
  </si>
  <si>
    <t>Stanford</t>
  </si>
  <si>
    <t>University of Colorado Boulder</t>
  </si>
  <si>
    <t>Boulder</t>
  </si>
  <si>
    <t>CO</t>
  </si>
  <si>
    <t>University of Colorado Colorado Springs</t>
  </si>
  <si>
    <t>Colorado Springs</t>
  </si>
  <si>
    <t>University of Colorado Denver</t>
  </si>
  <si>
    <t>Denver</t>
  </si>
  <si>
    <t>University of Denver</t>
  </si>
  <si>
    <t>Colorado State University</t>
  </si>
  <si>
    <t>Fort Collins</t>
  </si>
  <si>
    <t>Colorado School of Mines</t>
  </si>
  <si>
    <t>Golden</t>
  </si>
  <si>
    <t>Yale University</t>
  </si>
  <si>
    <t>New Haven</t>
  </si>
  <si>
    <t>CT</t>
  </si>
  <si>
    <t>University of Connecticut</t>
  </si>
  <si>
    <t>Storrs</t>
  </si>
  <si>
    <t>American University</t>
  </si>
  <si>
    <t>Washington</t>
  </si>
  <si>
    <t>DC</t>
  </si>
  <si>
    <t>Catholic University of America</t>
  </si>
  <si>
    <t>Howard University</t>
  </si>
  <si>
    <t>George Washington University</t>
  </si>
  <si>
    <t>Washington, D.C.</t>
  </si>
  <si>
    <t>Georgetown University</t>
  </si>
  <si>
    <t>University of Delaware</t>
  </si>
  <si>
    <t>Newark</t>
  </si>
  <si>
    <t>DE</t>
  </si>
  <si>
    <t>Florida Atlantic University</t>
  </si>
  <si>
    <t>Boca Raton</t>
  </si>
  <si>
    <t>FL</t>
  </si>
  <si>
    <t>University of Miami</t>
  </si>
  <si>
    <t>Coral Gables</t>
  </si>
  <si>
    <t>Nova Southeastern University</t>
  </si>
  <si>
    <t>Fort Lauderdale</t>
  </si>
  <si>
    <t>University of Florida</t>
  </si>
  <si>
    <t>Gainesville</t>
  </si>
  <si>
    <t>University of North Florida</t>
  </si>
  <si>
    <t>Jacksonville</t>
  </si>
  <si>
    <t>Florida Institute of Technology</t>
  </si>
  <si>
    <t>Melbourne</t>
  </si>
  <si>
    <t>Florida International University</t>
  </si>
  <si>
    <t>Miami</t>
  </si>
  <si>
    <t>University of Central Florida</t>
  </si>
  <si>
    <t>Orlando</t>
  </si>
  <si>
    <t>Florida State University</t>
  </si>
  <si>
    <t>Tallahassee</t>
  </si>
  <si>
    <t>Florida Agricultural and Mechanical University</t>
  </si>
  <si>
    <t>University of South Florida</t>
  </si>
  <si>
    <t>Tampa</t>
  </si>
  <si>
    <t>University of Georgia</t>
  </si>
  <si>
    <t>Athens</t>
  </si>
  <si>
    <t>GA</t>
  </si>
  <si>
    <t>Emory University</t>
  </si>
  <si>
    <t>Atlanta</t>
  </si>
  <si>
    <t>Georgia Institute of Technology</t>
  </si>
  <si>
    <t>Georgia State University</t>
  </si>
  <si>
    <t>Clark Atlanta University</t>
  </si>
  <si>
    <t>Augusta University</t>
  </si>
  <si>
    <t>Augusta</t>
  </si>
  <si>
    <t>Kennesaw State University</t>
  </si>
  <si>
    <t>Kennesaw</t>
  </si>
  <si>
    <t>Mercer University</t>
  </si>
  <si>
    <t>Macon</t>
  </si>
  <si>
    <t>Georgia Southern University</t>
  </si>
  <si>
    <t>Statesboro</t>
  </si>
  <si>
    <t>University of Hawaii at Manoa</t>
  </si>
  <si>
    <t>Honolulu</t>
  </si>
  <si>
    <t>HI</t>
  </si>
  <si>
    <t>Iowa State University</t>
  </si>
  <si>
    <t>Ames</t>
  </si>
  <si>
    <t>IA</t>
  </si>
  <si>
    <t>University of Iowa</t>
  </si>
  <si>
    <t>Iowa City</t>
  </si>
  <si>
    <t>Boise State University</t>
  </si>
  <si>
    <t>Boise</t>
  </si>
  <si>
    <t>ID</t>
  </si>
  <si>
    <t>University of Idaho</t>
  </si>
  <si>
    <t>Moscow</t>
  </si>
  <si>
    <t>Idaho State University</t>
  </si>
  <si>
    <t>Pocatello</t>
  </si>
  <si>
    <t>Southern Illinois University Carbondale</t>
  </si>
  <si>
    <t>Carbondale</t>
  </si>
  <si>
    <t>IL</t>
  </si>
  <si>
    <t>University of Illinois Urbana-Champaign</t>
  </si>
  <si>
    <t>Champaign</t>
  </si>
  <si>
    <t>University of Chicago</t>
  </si>
  <si>
    <t>Chicago</t>
  </si>
  <si>
    <t>University of Illinois Chicago</t>
  </si>
  <si>
    <t>DePaul University</t>
  </si>
  <si>
    <t>Illinois Institute of Technology</t>
  </si>
  <si>
    <t>Loyola University Chicago</t>
  </si>
  <si>
    <t>Northern Illinois University</t>
  </si>
  <si>
    <t>Dekalb</t>
  </si>
  <si>
    <t>Northwestern University</t>
  </si>
  <si>
    <t>Evanston</t>
  </si>
  <si>
    <t>Illinois State University</t>
  </si>
  <si>
    <t>Normal</t>
  </si>
  <si>
    <t>Indiana University Bloomington</t>
  </si>
  <si>
    <t>Bloomington</t>
  </si>
  <si>
    <t>IN</t>
  </si>
  <si>
    <t>Indiana University – Purdue University Indianapolis</t>
  </si>
  <si>
    <t>Indianapolis</t>
  </si>
  <si>
    <t>Ball State University</t>
  </si>
  <si>
    <t>Muncie</t>
  </si>
  <si>
    <t>University of Notre Dame</t>
  </si>
  <si>
    <t>Notre Dame</t>
  </si>
  <si>
    <t>Purdue University</t>
  </si>
  <si>
    <t>West Lafayette</t>
  </si>
  <si>
    <t>University of Kansas</t>
  </si>
  <si>
    <t>Lawrence</t>
  </si>
  <si>
    <t>KS</t>
  </si>
  <si>
    <t>Kansas State University</t>
  </si>
  <si>
    <t>Manhattan</t>
  </si>
  <si>
    <t>Wichita State University</t>
  </si>
  <si>
    <t>Wichita</t>
  </si>
  <si>
    <t>University of Kentucky</t>
  </si>
  <si>
    <t>Lexington</t>
  </si>
  <si>
    <t>KY</t>
  </si>
  <si>
    <t>University of Louisville</t>
  </si>
  <si>
    <t>Louisville</t>
  </si>
  <si>
    <t>Louisiana State University</t>
  </si>
  <si>
    <t>Baton Rouge</t>
  </si>
  <si>
    <t>LA</t>
  </si>
  <si>
    <t>Southern University</t>
  </si>
  <si>
    <t>University of Louisiana at Lafayette</t>
  </si>
  <si>
    <t>Lafayette</t>
  </si>
  <si>
    <t>Tulane University</t>
  </si>
  <si>
    <t>New Orleans</t>
  </si>
  <si>
    <t>University of New Orleans</t>
  </si>
  <si>
    <t>Louisiana Tech University</t>
  </si>
  <si>
    <t>Ruston</t>
  </si>
  <si>
    <t>University of Massachusetts Amherst</t>
  </si>
  <si>
    <t>Amherst</t>
  </si>
  <si>
    <t>MA</t>
  </si>
  <si>
    <t>Boston University</t>
  </si>
  <si>
    <t>Boston</t>
  </si>
  <si>
    <t>Northeastern University</t>
  </si>
  <si>
    <t>University of Massachusetts Boston</t>
  </si>
  <si>
    <t>Harvard University</t>
  </si>
  <si>
    <t>Cambridge</t>
  </si>
  <si>
    <t>Massachusetts Institute of Technology</t>
  </si>
  <si>
    <t>Boston College</t>
  </si>
  <si>
    <t>Chestnut Hill</t>
  </si>
  <si>
    <t>University of Massachusetts Lowell</t>
  </si>
  <si>
    <t>Lowell</t>
  </si>
  <si>
    <t>Tufts University</t>
  </si>
  <si>
    <t>Medford</t>
  </si>
  <si>
    <t>University of Massachusetts Dartmouth</t>
  </si>
  <si>
    <t>North Dartmouth</t>
  </si>
  <si>
    <t>Brandeis University</t>
  </si>
  <si>
    <t>Waltham</t>
  </si>
  <si>
    <t>Clark University</t>
  </si>
  <si>
    <t>Worcester</t>
  </si>
  <si>
    <t>Worcester Polytechnic Institute</t>
  </si>
  <si>
    <t>Johns Hopkins University</t>
  </si>
  <si>
    <t>Baltimore</t>
  </si>
  <si>
    <t>MD</t>
  </si>
  <si>
    <t>University of Maryland, Baltimore County</t>
  </si>
  <si>
    <t>Morgan State University</t>
  </si>
  <si>
    <t>University of Maryland, College Park</t>
  </si>
  <si>
    <t>College Park</t>
  </si>
  <si>
    <t>University of Maryland, Eastern Shore</t>
  </si>
  <si>
    <t>Princess Anne</t>
  </si>
  <si>
    <t>University of New England</t>
  </si>
  <si>
    <t>Biddeford</t>
  </si>
  <si>
    <t>ME</t>
  </si>
  <si>
    <t>University of Maine</t>
  </si>
  <si>
    <t>Orono</t>
  </si>
  <si>
    <t>University of Michigan</t>
  </si>
  <si>
    <t>Ann Arbor</t>
  </si>
  <si>
    <t>MI</t>
  </si>
  <si>
    <t>Wayne State University</t>
  </si>
  <si>
    <t>Detroit</t>
  </si>
  <si>
    <t>Michigan State University</t>
  </si>
  <si>
    <t>East Lansing</t>
  </si>
  <si>
    <t>Michigan Technological University</t>
  </si>
  <si>
    <t>Houghton</t>
  </si>
  <si>
    <t>Western Michigan University</t>
  </si>
  <si>
    <t>Kalamazoo</t>
  </si>
  <si>
    <t>Central Michigan University</t>
  </si>
  <si>
    <t>Mount Pleasant</t>
  </si>
  <si>
    <t>Oakland University</t>
  </si>
  <si>
    <t>Rochester</t>
  </si>
  <si>
    <t>Eastern Michigan University</t>
  </si>
  <si>
    <t>Ypsilanti</t>
  </si>
  <si>
    <t>University of Minnesota</t>
  </si>
  <si>
    <t>Minneapolis</t>
  </si>
  <si>
    <t>MN</t>
  </si>
  <si>
    <t>University of Missouri</t>
  </si>
  <si>
    <t>Columbia</t>
  </si>
  <si>
    <t>MO</t>
  </si>
  <si>
    <t>University of Missouri–Kansas City</t>
  </si>
  <si>
    <t>Kansas City</t>
  </si>
  <si>
    <t>Missouri University of Science and Technology</t>
  </si>
  <si>
    <t>Rolla</t>
  </si>
  <si>
    <t>Saint Louis University</t>
  </si>
  <si>
    <t>Saint Louis</t>
  </si>
  <si>
    <t>University of Missouri–St. Louis</t>
  </si>
  <si>
    <t>Washington University in St. Louis</t>
  </si>
  <si>
    <t>St. Louis</t>
  </si>
  <si>
    <t>University of Southern Mississippi</t>
  </si>
  <si>
    <t>Hattiesburg</t>
  </si>
  <si>
    <t>MS</t>
  </si>
  <si>
    <t>Jackson State University</t>
  </si>
  <si>
    <t>Jackson</t>
  </si>
  <si>
    <t>University of Mississippi</t>
  </si>
  <si>
    <t>Oxford</t>
  </si>
  <si>
    <t>Mississippi State University</t>
  </si>
  <si>
    <t>Starkville</t>
  </si>
  <si>
    <t>Montana State University</t>
  </si>
  <si>
    <t>Bozeman</t>
  </si>
  <si>
    <t>MT</t>
  </si>
  <si>
    <t>University of Montana</t>
  </si>
  <si>
    <t>Missoula</t>
  </si>
  <si>
    <t>University of North Carolina at Chapel Hill</t>
  </si>
  <si>
    <t>Chapel Hill</t>
  </si>
  <si>
    <t>NC</t>
  </si>
  <si>
    <t>University of North Carolina at Charlotte</t>
  </si>
  <si>
    <t>Charlotte</t>
  </si>
  <si>
    <t>Duke University</t>
  </si>
  <si>
    <t>Durham</t>
  </si>
  <si>
    <t>North Carolina A &amp; T State University</t>
  </si>
  <si>
    <t>Greensboro</t>
  </si>
  <si>
    <t>University of North Carolina at Greensboro</t>
  </si>
  <si>
    <t>East Carolina University</t>
  </si>
  <si>
    <t>Greenville</t>
  </si>
  <si>
    <t>North Carolina State University</t>
  </si>
  <si>
    <t>Raleigh</t>
  </si>
  <si>
    <t>University of North Carolina Wilmington</t>
  </si>
  <si>
    <t>Wilmington</t>
  </si>
  <si>
    <t>Wake Forest University</t>
  </si>
  <si>
    <t>Winston-Salem</t>
  </si>
  <si>
    <t>North Dakota State University</t>
  </si>
  <si>
    <t>Fargo</t>
  </si>
  <si>
    <t>ND</t>
  </si>
  <si>
    <t>University of North Dakota</t>
  </si>
  <si>
    <t>Grand Forks</t>
  </si>
  <si>
    <t>University of Nebraska–Lincoln</t>
  </si>
  <si>
    <t>Lincoln</t>
  </si>
  <si>
    <t>NE</t>
  </si>
  <si>
    <t>Creighton University</t>
  </si>
  <si>
    <t>Omaha</t>
  </si>
  <si>
    <t>University of Nebraska at Omaha</t>
  </si>
  <si>
    <t>University of New Hampshire</t>
  </si>
  <si>
    <t>NH</t>
  </si>
  <si>
    <t>Dartmouth College</t>
  </si>
  <si>
    <t>Hanover</t>
  </si>
  <si>
    <t>Rutgers University–Camden</t>
  </si>
  <si>
    <t>Camden</t>
  </si>
  <si>
    <t>NJ</t>
  </si>
  <si>
    <t>Rowan University</t>
  </si>
  <si>
    <t>Glassboro</t>
  </si>
  <si>
    <t>Stevens Institute of Technology</t>
  </si>
  <si>
    <t>Hoboken</t>
  </si>
  <si>
    <t>Montclair State University</t>
  </si>
  <si>
    <t>Montclair</t>
  </si>
  <si>
    <t>Rutgers University–New Brunswick</t>
  </si>
  <si>
    <t>New Brunswick</t>
  </si>
  <si>
    <t>New Jersey Institute of Technology</t>
  </si>
  <si>
    <t>Rutgers University–Newark</t>
  </si>
  <si>
    <t>Princeton University</t>
  </si>
  <si>
    <t>Princeton</t>
  </si>
  <si>
    <t>Seton Hall University</t>
  </si>
  <si>
    <t>South Orange</t>
  </si>
  <si>
    <t>University of New Mexico</t>
  </si>
  <si>
    <t>Albuquerque</t>
  </si>
  <si>
    <t>NM</t>
  </si>
  <si>
    <t>New Mexico State University</t>
  </si>
  <si>
    <t>Las Cruces</t>
  </si>
  <si>
    <t>University of Nevada, Las Vegas</t>
  </si>
  <si>
    <t>Las Vegas</t>
  </si>
  <si>
    <t>NV</t>
  </si>
  <si>
    <t>University of Nevada, Reno</t>
  </si>
  <si>
    <t>Reno</t>
  </si>
  <si>
    <t>University at Albany, SUNY</t>
  </si>
  <si>
    <t>Albany</t>
  </si>
  <si>
    <t>NY</t>
  </si>
  <si>
    <t>Fordham University</t>
  </si>
  <si>
    <t>Bronx</t>
  </si>
  <si>
    <t>Long Island University</t>
  </si>
  <si>
    <t>Brookville</t>
  </si>
  <si>
    <t>University at Buffalo</t>
  </si>
  <si>
    <t>Buffalo</t>
  </si>
  <si>
    <t>Cornell University</t>
  </si>
  <si>
    <t>Ithaca</t>
  </si>
  <si>
    <t>CUNY City College</t>
  </si>
  <si>
    <t>New York</t>
  </si>
  <si>
    <t>Teachers College at Columbia University</t>
  </si>
  <si>
    <t>The New School</t>
  </si>
  <si>
    <t>Columbia University</t>
  </si>
  <si>
    <t>New York City</t>
  </si>
  <si>
    <t>Graduate Center, CUNY</t>
  </si>
  <si>
    <t>New York University</t>
  </si>
  <si>
    <t>Clarkson University</t>
  </si>
  <si>
    <t>Potsdam</t>
  </si>
  <si>
    <t>University of Rochester</t>
  </si>
  <si>
    <t>Rochester Institute of Technology</t>
  </si>
  <si>
    <t>Stony Brook University</t>
  </si>
  <si>
    <t>Stony Brook</t>
  </si>
  <si>
    <t>Syracuse University</t>
  </si>
  <si>
    <t>Syracuse</t>
  </si>
  <si>
    <t>SUNY College of Environmental Science and Forestry</t>
  </si>
  <si>
    <t>Rensselaer Polytechnic Institute</t>
  </si>
  <si>
    <t>Troy</t>
  </si>
  <si>
    <t>Binghamton University</t>
  </si>
  <si>
    <t>Vestal</t>
  </si>
  <si>
    <t>University of Akron Main Campus</t>
  </si>
  <si>
    <t>Akron</t>
  </si>
  <si>
    <t>OH</t>
  </si>
  <si>
    <t>Ohio University</t>
  </si>
  <si>
    <t>Bowling Green State University</t>
  </si>
  <si>
    <t>Bowling Green</t>
  </si>
  <si>
    <t>University of Cincinnati</t>
  </si>
  <si>
    <t>Cincinnati</t>
  </si>
  <si>
    <t>Case Western Reserve University</t>
  </si>
  <si>
    <t>Cleveland</t>
  </si>
  <si>
    <t>Cleveland State University</t>
  </si>
  <si>
    <t>Ohio State University</t>
  </si>
  <si>
    <t>Columbus</t>
  </si>
  <si>
    <t>University of Dayton</t>
  </si>
  <si>
    <t>Dayton</t>
  </si>
  <si>
    <t>Wright State University</t>
  </si>
  <si>
    <t>Kent State University</t>
  </si>
  <si>
    <t>Kent</t>
  </si>
  <si>
    <t>Miami University</t>
  </si>
  <si>
    <t>University of Toledo</t>
  </si>
  <si>
    <t>Toledo</t>
  </si>
  <si>
    <t>Air Force Institute of Technology Graduate School of Engineering &amp; 
Management</t>
  </si>
  <si>
    <t>Wright-Patterson AFB</t>
  </si>
  <si>
    <t>University of Oklahoma</t>
  </si>
  <si>
    <t>Norman</t>
  </si>
  <si>
    <t>OK</t>
  </si>
  <si>
    <t>Oklahoma State University–Stillwater</t>
  </si>
  <si>
    <t>Stillwater</t>
  </si>
  <si>
    <t>University of Tulsa</t>
  </si>
  <si>
    <t>Tulsa</t>
  </si>
  <si>
    <t>Oregon State University</t>
  </si>
  <si>
    <t>Corvallis</t>
  </si>
  <si>
    <t>OR</t>
  </si>
  <si>
    <t>University of Oregon</t>
  </si>
  <si>
    <t>Eugene</t>
  </si>
  <si>
    <t>Portland State University</t>
  </si>
  <si>
    <t>Portland</t>
  </si>
  <si>
    <t>Lehigh University</t>
  </si>
  <si>
    <t>Bethlehem</t>
  </si>
  <si>
    <t>PA</t>
  </si>
  <si>
    <t>Indiana University of Pennsylvania</t>
  </si>
  <si>
    <t>Indiana</t>
  </si>
  <si>
    <t>Drexel University</t>
  </si>
  <si>
    <t>Philadelphia</t>
  </si>
  <si>
    <t>Temple University</t>
  </si>
  <si>
    <t>University of Pennsylvania</t>
  </si>
  <si>
    <t>Thomas Jefferson University</t>
  </si>
  <si>
    <t>Carnegie Mellon University</t>
  </si>
  <si>
    <t>Pittsburgh</t>
  </si>
  <si>
    <t>University of Pittsburgh</t>
  </si>
  <si>
    <t>Duquesne University</t>
  </si>
  <si>
    <t>Pennsylvania State University</t>
  </si>
  <si>
    <t>University Park</t>
  </si>
  <si>
    <t>Villanova University</t>
  </si>
  <si>
    <t>Villanova</t>
  </si>
  <si>
    <t>West Chester University of Pennsylvania</t>
  </si>
  <si>
    <t>West Chester</t>
  </si>
  <si>
    <t>University of Puerto Rico at Río Piedras</t>
  </si>
  <si>
    <t>San Juan</t>
  </si>
  <si>
    <t>PR</t>
  </si>
  <si>
    <t>University of Rhode Island</t>
  </si>
  <si>
    <t>Kingston</t>
  </si>
  <si>
    <t>RI</t>
  </si>
  <si>
    <t>Brown University</t>
  </si>
  <si>
    <t>Providence</t>
  </si>
  <si>
    <t>Clemson University</t>
  </si>
  <si>
    <t>Clemson</t>
  </si>
  <si>
    <t>SC</t>
  </si>
  <si>
    <t>University of South Carolina</t>
  </si>
  <si>
    <t>South Dakota State University</t>
  </si>
  <si>
    <t>Brookings</t>
  </si>
  <si>
    <t>SD</t>
  </si>
  <si>
    <t>University of South Dakota</t>
  </si>
  <si>
    <t>Vermillion</t>
  </si>
  <si>
    <t>Tennessee Technological University</t>
  </si>
  <si>
    <t>Cookeville</t>
  </si>
  <si>
    <t>TN</t>
  </si>
  <si>
    <t>East Tennessee State University</t>
  </si>
  <si>
    <t>Johnson City</t>
  </si>
  <si>
    <t>University of Tennessee</t>
  </si>
  <si>
    <t>Knoxville</t>
  </si>
  <si>
    <t>University of Memphis</t>
  </si>
  <si>
    <t>Memphis</t>
  </si>
  <si>
    <t>Middle Tennessee State University</t>
  </si>
  <si>
    <t>Murfreesboro</t>
  </si>
  <si>
    <t>Vanderbilt University</t>
  </si>
  <si>
    <t>Nashville</t>
  </si>
  <si>
    <t>Tennessee State University</t>
  </si>
  <si>
    <t>University of Texas at Arlington</t>
  </si>
  <si>
    <t>Arlington</t>
  </si>
  <si>
    <t>TX</t>
  </si>
  <si>
    <t>University of Texas at Austin</t>
  </si>
  <si>
    <t>Austin</t>
  </si>
  <si>
    <t>Texas A&amp;M University</t>
  </si>
  <si>
    <t>College Station</t>
  </si>
  <si>
    <t>Texas A&amp;M University–Corpus Christi</t>
  </si>
  <si>
    <t>Corpus Christi</t>
  </si>
  <si>
    <t>Southern Methodist University</t>
  </si>
  <si>
    <t>Dallas</t>
  </si>
  <si>
    <t>University of North Texas</t>
  </si>
  <si>
    <t>Denton</t>
  </si>
  <si>
    <t>University of Texas at El Paso</t>
  </si>
  <si>
    <t>El Paso</t>
  </si>
  <si>
    <t>Texas Christian University</t>
  </si>
  <si>
    <t>Fort Worth</t>
  </si>
  <si>
    <t>Rice University</t>
  </si>
  <si>
    <t>Houston</t>
  </si>
  <si>
    <t>University of Houston</t>
  </si>
  <si>
    <t>Texas Southern University</t>
  </si>
  <si>
    <t>Sam Houston State University</t>
  </si>
  <si>
    <t>Texas A&amp;M University–Kingsville</t>
  </si>
  <si>
    <t>Kingsville</t>
  </si>
  <si>
    <t>Texas Tech University</t>
  </si>
  <si>
    <t>Lubbock</t>
  </si>
  <si>
    <t>Prairie View A&amp;M University</t>
  </si>
  <si>
    <t>Prairie View</t>
  </si>
  <si>
    <t>University of Texas at Dallas</t>
  </si>
  <si>
    <t>Richardson</t>
  </si>
  <si>
    <t>University of Texas Rio Grande Valley</t>
  </si>
  <si>
    <t>Rio Grande Valley</t>
  </si>
  <si>
    <t>University of Texas at San Antonio</t>
  </si>
  <si>
    <t>San Antonio</t>
  </si>
  <si>
    <t>Texas State University</t>
  </si>
  <si>
    <t>San Marcos</t>
  </si>
  <si>
    <t>Tarleton State University</t>
  </si>
  <si>
    <t>Stephenville</t>
  </si>
  <si>
    <t>University of Texas at Tyler</t>
  </si>
  <si>
    <t>Tyler</t>
  </si>
  <si>
    <t>Baylor University</t>
  </si>
  <si>
    <t>Waco</t>
  </si>
  <si>
    <t>Utah State University</t>
  </si>
  <si>
    <t>Logan</t>
  </si>
  <si>
    <t>UT</t>
  </si>
  <si>
    <t>Brigham Young University</t>
  </si>
  <si>
    <t>Provo</t>
  </si>
  <si>
    <t>University of Utah</t>
  </si>
  <si>
    <t>Salt Lake City</t>
  </si>
  <si>
    <t>Virginia Tech</t>
  </si>
  <si>
    <t>Blacksburg</t>
  </si>
  <si>
    <t>VA</t>
  </si>
  <si>
    <t>University of Virginia</t>
  </si>
  <si>
    <t>Charlottesville</t>
  </si>
  <si>
    <t>George Mason University</t>
  </si>
  <si>
    <t>Fairfax</t>
  </si>
  <si>
    <t>James Madison University</t>
  </si>
  <si>
    <t>Harrisonburg</t>
  </si>
  <si>
    <t>Old Dominion University</t>
  </si>
  <si>
    <t>Norfolk</t>
  </si>
  <si>
    <t>Virginia Commonwealth University</t>
  </si>
  <si>
    <t>Richmond</t>
  </si>
  <si>
    <t>College of William and Mary</t>
  </si>
  <si>
    <t>Williamsburg</t>
  </si>
  <si>
    <t>University of Vermont</t>
  </si>
  <si>
    <t>Burlington</t>
  </si>
  <si>
    <t>VT</t>
  </si>
  <si>
    <t>Washington State University</t>
  </si>
  <si>
    <t>Pullman</t>
  </si>
  <si>
    <t>WA</t>
  </si>
  <si>
    <t>University of Washington</t>
  </si>
  <si>
    <t>Seattle</t>
  </si>
  <si>
    <t>University of Wisconsin–Madison</t>
  </si>
  <si>
    <t>Madison</t>
  </si>
  <si>
    <t>WI</t>
  </si>
  <si>
    <t>University of Wisconsin–Milwaukee</t>
  </si>
  <si>
    <t>Milwaukee</t>
  </si>
  <si>
    <t>Marquette University</t>
  </si>
  <si>
    <t>Marshall University</t>
  </si>
  <si>
    <t>Huntington</t>
  </si>
  <si>
    <t>WV</t>
  </si>
  <si>
    <t>West Virginia University</t>
  </si>
  <si>
    <t>Morgantown</t>
  </si>
  <si>
    <t>University of Wyoming</t>
  </si>
  <si>
    <t>Laramie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</si>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</sst>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2" width="17.88"/>
    <col customWidth="1" min="3" max="3" width="15.25"/>
  </cols>
  <sheetData>
    <row r="1">
      <c r="A1" s="1" t="str">
        <f>IFERROR(__xludf.DUMMYFUNCTION("IMPORTHTML(""https://en.wikipedia.org/wiki/List_of_research_universities_in_the_United_States"",""table"", 1)"),"Institution")</f>
        <v>Institution</v>
      </c>
      <c r="B1" s="1" t="str">
        <f>IFERROR(__xludf.DUMMYFUNCTION("""COMPUTED_VALUE"""),"Control")</f>
        <v>Control</v>
      </c>
      <c r="C1" s="1" t="str">
        <f>IFERROR(__xludf.DUMMYFUNCTION("""COMPUTED_VALUE"""),"City")</f>
        <v>City</v>
      </c>
      <c r="D1" s="1" t="str">
        <f>IFERROR(__xludf.DUMMYFUNCTION("""COMPUTED_VALUE"""),"State")</f>
        <v>State</v>
      </c>
      <c r="E1" s="2" t="s">
        <v>0</v>
      </c>
    </row>
    <row r="2">
      <c r="A2" s="1" t="str">
        <f>IFERROR(__xludf.DUMMYFUNCTION("""COMPUTED_VALUE"""),"Arizona State University")</f>
        <v>Arizona State University</v>
      </c>
      <c r="B2" s="1" t="str">
        <f>IFERROR(__xludf.DUMMYFUNCTION("""COMPUTED_VALUE"""),"Public")</f>
        <v>Public</v>
      </c>
      <c r="C2" s="1" t="str">
        <f>IFERROR(__xludf.DUMMYFUNCTION("""COMPUTED_VALUE"""),"Tempe[a]")</f>
        <v>Tempe[a]</v>
      </c>
      <c r="D2" s="1" t="str">
        <f>IFERROR(__xludf.DUMMYFUNCTION("""COMPUTED_VALUE"""),"AZ")</f>
        <v>AZ</v>
      </c>
      <c r="E2" s="3" t="s">
        <v>1</v>
      </c>
    </row>
    <row r="3">
      <c r="A3" s="1" t="str">
        <f>IFERROR(__xludf.DUMMYFUNCTION("""COMPUTED_VALUE"""),"Auburn University")</f>
        <v>Auburn University</v>
      </c>
      <c r="B3" s="1" t="str">
        <f>IFERROR(__xludf.DUMMYFUNCTION("""COMPUTED_VALUE"""),"Public")</f>
        <v>Public</v>
      </c>
      <c r="C3" s="1" t="str">
        <f>IFERROR(__xludf.DUMMYFUNCTION("""COMPUTED_VALUE"""),"Auburn")</f>
        <v>Auburn</v>
      </c>
      <c r="D3" s="1" t="str">
        <f>IFERROR(__xludf.DUMMYFUNCTION("""COMPUTED_VALUE"""),"AL")</f>
        <v>AL</v>
      </c>
      <c r="E3" s="3" t="s">
        <v>1</v>
      </c>
    </row>
    <row r="4">
      <c r="A4" s="1" t="str">
        <f>IFERROR(__xludf.DUMMYFUNCTION("""COMPUTED_VALUE"""),"Baylor University")</f>
        <v>Baylor University</v>
      </c>
      <c r="B4" s="1" t="str">
        <f>IFERROR(__xludf.DUMMYFUNCTION("""COMPUTED_VALUE"""),"Private (non-profit)")</f>
        <v>Private (non-profit)</v>
      </c>
      <c r="C4" s="1" t="str">
        <f>IFERROR(__xludf.DUMMYFUNCTION("""COMPUTED_VALUE"""),"Waco")</f>
        <v>Waco</v>
      </c>
      <c r="D4" s="1" t="str">
        <f>IFERROR(__xludf.DUMMYFUNCTION("""COMPUTED_VALUE"""),"TX")</f>
        <v>TX</v>
      </c>
      <c r="E4" s="3" t="s">
        <v>1</v>
      </c>
    </row>
    <row r="5">
      <c r="A5" s="1" t="str">
        <f>IFERROR(__xludf.DUMMYFUNCTION("""COMPUTED_VALUE"""),"Binghamton University")</f>
        <v>Binghamton University</v>
      </c>
      <c r="B5" s="1" t="str">
        <f>IFERROR(__xludf.DUMMYFUNCTION("""COMPUTED_VALUE"""),"Public")</f>
        <v>Public</v>
      </c>
      <c r="C5" s="1" t="str">
        <f>IFERROR(__xludf.DUMMYFUNCTION("""COMPUTED_VALUE"""),"Vestal[b]")</f>
        <v>Vestal[b]</v>
      </c>
      <c r="D5" s="1" t="str">
        <f>IFERROR(__xludf.DUMMYFUNCTION("""COMPUTED_VALUE"""),"NY")</f>
        <v>NY</v>
      </c>
      <c r="E5" s="3" t="s">
        <v>1</v>
      </c>
    </row>
    <row r="6">
      <c r="A6" s="1" t="str">
        <f>IFERROR(__xludf.DUMMYFUNCTION("""COMPUTED_VALUE"""),"Boston College")</f>
        <v>Boston College</v>
      </c>
      <c r="B6" s="1" t="str">
        <f>IFERROR(__xludf.DUMMYFUNCTION("""COMPUTED_VALUE"""),"Private (non-profit)")</f>
        <v>Private (non-profit)</v>
      </c>
      <c r="C6" s="1" t="str">
        <f>IFERROR(__xludf.DUMMYFUNCTION("""COMPUTED_VALUE"""),"Chestnut Hill")</f>
        <v>Chestnut Hill</v>
      </c>
      <c r="D6" s="1" t="str">
        <f>IFERROR(__xludf.DUMMYFUNCTION("""COMPUTED_VALUE"""),"MA")</f>
        <v>MA</v>
      </c>
      <c r="E6" s="3" t="s">
        <v>1</v>
      </c>
    </row>
    <row r="7">
      <c r="A7" s="1" t="str">
        <f>IFERROR(__xludf.DUMMYFUNCTION("""COMPUTED_VALUE"""),"Boston University")</f>
        <v>Boston University</v>
      </c>
      <c r="B7" s="1" t="str">
        <f>IFERROR(__xludf.DUMMYFUNCTION("""COMPUTED_VALUE"""),"Private (non-profit)")</f>
        <v>Private (non-profit)</v>
      </c>
      <c r="C7" s="1" t="str">
        <f>IFERROR(__xludf.DUMMYFUNCTION("""COMPUTED_VALUE"""),"Boston")</f>
        <v>Boston</v>
      </c>
      <c r="D7" s="1" t="str">
        <f>IFERROR(__xludf.DUMMYFUNCTION("""COMPUTED_VALUE"""),"MA")</f>
        <v>MA</v>
      </c>
      <c r="E7" s="3" t="s">
        <v>1</v>
      </c>
    </row>
    <row r="8">
      <c r="A8" s="1" t="str">
        <f>IFERROR(__xludf.DUMMYFUNCTION("""COMPUTED_VALUE"""),"Brandeis University")</f>
        <v>Brandeis University</v>
      </c>
      <c r="B8" s="1" t="str">
        <f>IFERROR(__xludf.DUMMYFUNCTION("""COMPUTED_VALUE"""),"Private (non-profit)")</f>
        <v>Private (non-profit)</v>
      </c>
      <c r="C8" s="1" t="str">
        <f>IFERROR(__xludf.DUMMYFUNCTION("""COMPUTED_VALUE"""),"Waltham")</f>
        <v>Waltham</v>
      </c>
      <c r="D8" s="1" t="str">
        <f>IFERROR(__xludf.DUMMYFUNCTION("""COMPUTED_VALUE"""),"MA")</f>
        <v>MA</v>
      </c>
      <c r="E8" s="3" t="s">
        <v>1</v>
      </c>
    </row>
    <row r="9">
      <c r="A9" s="1" t="str">
        <f>IFERROR(__xludf.DUMMYFUNCTION("""COMPUTED_VALUE"""),"Brown University")</f>
        <v>Brown University</v>
      </c>
      <c r="B9" s="1" t="str">
        <f>IFERROR(__xludf.DUMMYFUNCTION("""COMPUTED_VALUE"""),"Private (non-profit)")</f>
        <v>Private (non-profit)</v>
      </c>
      <c r="C9" s="1" t="str">
        <f>IFERROR(__xludf.DUMMYFUNCTION("""COMPUTED_VALUE"""),"Providence")</f>
        <v>Providence</v>
      </c>
      <c r="D9" s="1" t="str">
        <f>IFERROR(__xludf.DUMMYFUNCTION("""COMPUTED_VALUE"""),"RI")</f>
        <v>RI</v>
      </c>
      <c r="E9" s="3" t="s">
        <v>1</v>
      </c>
    </row>
    <row r="10">
      <c r="A10" s="1" t="str">
        <f>IFERROR(__xludf.DUMMYFUNCTION("""COMPUTED_VALUE"""),"California Institute of Technology")</f>
        <v>California Institute of Technology</v>
      </c>
      <c r="B10" s="1" t="str">
        <f>IFERROR(__xludf.DUMMYFUNCTION("""COMPUTED_VALUE"""),"Private (non-profit)")</f>
        <v>Private (non-profit)</v>
      </c>
      <c r="C10" s="1" t="str">
        <f>IFERROR(__xludf.DUMMYFUNCTION("""COMPUTED_VALUE"""),"Pasadena")</f>
        <v>Pasadena</v>
      </c>
      <c r="D10" s="1" t="str">
        <f>IFERROR(__xludf.DUMMYFUNCTION("""COMPUTED_VALUE"""),"CA")</f>
        <v>CA</v>
      </c>
      <c r="E10" s="3" t="s">
        <v>1</v>
      </c>
    </row>
    <row r="11">
      <c r="A11" s="1" t="str">
        <f>IFERROR(__xludf.DUMMYFUNCTION("""COMPUTED_VALUE"""),"Carnegie Mellon University")</f>
        <v>Carnegie Mellon University</v>
      </c>
      <c r="B11" s="1" t="str">
        <f>IFERROR(__xludf.DUMMYFUNCTION("""COMPUTED_VALUE"""),"Private (non-profit)")</f>
        <v>Private (non-profit)</v>
      </c>
      <c r="C11" s="1" t="str">
        <f>IFERROR(__xludf.DUMMYFUNCTION("""COMPUTED_VALUE"""),"Pittsburgh")</f>
        <v>Pittsburgh</v>
      </c>
      <c r="D11" s="1" t="str">
        <f>IFERROR(__xludf.DUMMYFUNCTION("""COMPUTED_VALUE"""),"PA")</f>
        <v>PA</v>
      </c>
      <c r="E11" s="3" t="s">
        <v>1</v>
      </c>
    </row>
    <row r="12">
      <c r="A12" s="1" t="str">
        <f>IFERROR(__xludf.DUMMYFUNCTION("""COMPUTED_VALUE"""),"Case Western Reserve University")</f>
        <v>Case Western Reserve University</v>
      </c>
      <c r="B12" s="1" t="str">
        <f>IFERROR(__xludf.DUMMYFUNCTION("""COMPUTED_VALUE"""),"Private (non-profit)")</f>
        <v>Private (non-profit)</v>
      </c>
      <c r="C12" s="1" t="str">
        <f>IFERROR(__xludf.DUMMYFUNCTION("""COMPUTED_VALUE"""),"Cleveland")</f>
        <v>Cleveland</v>
      </c>
      <c r="D12" s="1" t="str">
        <f>IFERROR(__xludf.DUMMYFUNCTION("""COMPUTED_VALUE"""),"OH")</f>
        <v>OH</v>
      </c>
      <c r="E12" s="3" t="s">
        <v>1</v>
      </c>
    </row>
    <row r="13">
      <c r="A13" s="1" t="str">
        <f>IFERROR(__xludf.DUMMYFUNCTION("""COMPUTED_VALUE"""),"Clemson University")</f>
        <v>Clemson University</v>
      </c>
      <c r="B13" s="1" t="str">
        <f>IFERROR(__xludf.DUMMYFUNCTION("""COMPUTED_VALUE"""),"Public")</f>
        <v>Public</v>
      </c>
      <c r="C13" s="1" t="str">
        <f>IFERROR(__xludf.DUMMYFUNCTION("""COMPUTED_VALUE"""),"Clemson")</f>
        <v>Clemson</v>
      </c>
      <c r="D13" s="1" t="str">
        <f>IFERROR(__xludf.DUMMYFUNCTION("""COMPUTED_VALUE"""),"SC")</f>
        <v>SC</v>
      </c>
      <c r="E13" s="3" t="s">
        <v>1</v>
      </c>
    </row>
    <row r="14">
      <c r="A14" s="1" t="str">
        <f>IFERROR(__xludf.DUMMYFUNCTION("""COMPUTED_VALUE"""),"Colorado School of Mines")</f>
        <v>Colorado School of Mines</v>
      </c>
      <c r="B14" s="1" t="str">
        <f>IFERROR(__xludf.DUMMYFUNCTION("""COMPUTED_VALUE"""),"Public")</f>
        <v>Public</v>
      </c>
      <c r="C14" s="1" t="str">
        <f>IFERROR(__xludf.DUMMYFUNCTION("""COMPUTED_VALUE"""),"Golden")</f>
        <v>Golden</v>
      </c>
      <c r="D14" s="1" t="str">
        <f>IFERROR(__xludf.DUMMYFUNCTION("""COMPUTED_VALUE"""),"CO")</f>
        <v>CO</v>
      </c>
      <c r="E14" s="3" t="s">
        <v>1</v>
      </c>
    </row>
    <row r="15">
      <c r="A15" s="1" t="str">
        <f>IFERROR(__xludf.DUMMYFUNCTION("""COMPUTED_VALUE"""),"Colorado State University")</f>
        <v>Colorado State University</v>
      </c>
      <c r="B15" s="1" t="str">
        <f>IFERROR(__xludf.DUMMYFUNCTION("""COMPUTED_VALUE"""),"Public")</f>
        <v>Public</v>
      </c>
      <c r="C15" s="1" t="str">
        <f>IFERROR(__xludf.DUMMYFUNCTION("""COMPUTED_VALUE"""),"Fort Collins")</f>
        <v>Fort Collins</v>
      </c>
      <c r="D15" s="1" t="str">
        <f>IFERROR(__xludf.DUMMYFUNCTION("""COMPUTED_VALUE"""),"CO")</f>
        <v>CO</v>
      </c>
      <c r="E15" s="3" t="s">
        <v>1</v>
      </c>
    </row>
    <row r="16">
      <c r="A16" s="1" t="str">
        <f>IFERROR(__xludf.DUMMYFUNCTION("""COMPUTED_VALUE"""),"Columbia University")</f>
        <v>Columbia University</v>
      </c>
      <c r="B16" s="1" t="str">
        <f>IFERROR(__xludf.DUMMYFUNCTION("""COMPUTED_VALUE"""),"Private (non-profit)")</f>
        <v>Private (non-profit)</v>
      </c>
      <c r="C16" s="1" t="str">
        <f>IFERROR(__xludf.DUMMYFUNCTION("""COMPUTED_VALUE"""),"New York City[c]")</f>
        <v>New York City[c]</v>
      </c>
      <c r="D16" s="1" t="str">
        <f>IFERROR(__xludf.DUMMYFUNCTION("""COMPUTED_VALUE"""),"NY")</f>
        <v>NY</v>
      </c>
      <c r="E16" s="3" t="s">
        <v>1</v>
      </c>
    </row>
    <row r="17">
      <c r="A17" s="1" t="str">
        <f>IFERROR(__xludf.DUMMYFUNCTION("""COMPUTED_VALUE"""),"Cornell University")</f>
        <v>Cornell University</v>
      </c>
      <c r="B17" s="1" t="str">
        <f>IFERROR(__xludf.DUMMYFUNCTION("""COMPUTED_VALUE"""),"Private (non-profit)")</f>
        <v>Private (non-profit)</v>
      </c>
      <c r="C17" s="1" t="str">
        <f>IFERROR(__xludf.DUMMYFUNCTION("""COMPUTED_VALUE"""),"Ithaca")</f>
        <v>Ithaca</v>
      </c>
      <c r="D17" s="1" t="str">
        <f>IFERROR(__xludf.DUMMYFUNCTION("""COMPUTED_VALUE"""),"NY")</f>
        <v>NY</v>
      </c>
      <c r="E17" s="3" t="s">
        <v>1</v>
      </c>
    </row>
    <row r="18">
      <c r="A18" s="1" t="str">
        <f>IFERROR(__xludf.DUMMYFUNCTION("""COMPUTED_VALUE"""),"Dartmouth College")</f>
        <v>Dartmouth College</v>
      </c>
      <c r="B18" s="1" t="str">
        <f>IFERROR(__xludf.DUMMYFUNCTION("""COMPUTED_VALUE"""),"Private (non-profit)")</f>
        <v>Private (non-profit)</v>
      </c>
      <c r="C18" s="1" t="str">
        <f>IFERROR(__xludf.DUMMYFUNCTION("""COMPUTED_VALUE"""),"Hanover")</f>
        <v>Hanover</v>
      </c>
      <c r="D18" s="1" t="str">
        <f>IFERROR(__xludf.DUMMYFUNCTION("""COMPUTED_VALUE"""),"NH")</f>
        <v>NH</v>
      </c>
      <c r="E18" s="3" t="s">
        <v>1</v>
      </c>
    </row>
    <row r="19">
      <c r="A19" s="1" t="str">
        <f>IFERROR(__xludf.DUMMYFUNCTION("""COMPUTED_VALUE"""),"Drexel University")</f>
        <v>Drexel University</v>
      </c>
      <c r="B19" s="1" t="str">
        <f>IFERROR(__xludf.DUMMYFUNCTION("""COMPUTED_VALUE"""),"Private (non-profit)")</f>
        <v>Private (non-profit)</v>
      </c>
      <c r="C19" s="1" t="str">
        <f>IFERROR(__xludf.DUMMYFUNCTION("""COMPUTED_VALUE"""),"Philadelphia")</f>
        <v>Philadelphia</v>
      </c>
      <c r="D19" s="1" t="str">
        <f>IFERROR(__xludf.DUMMYFUNCTION("""COMPUTED_VALUE"""),"PA")</f>
        <v>PA</v>
      </c>
      <c r="E19" s="3" t="s">
        <v>1</v>
      </c>
    </row>
    <row r="20">
      <c r="A20" s="1" t="str">
        <f>IFERROR(__xludf.DUMMYFUNCTION("""COMPUTED_VALUE"""),"Duke University")</f>
        <v>Duke University</v>
      </c>
      <c r="B20" s="1" t="str">
        <f>IFERROR(__xludf.DUMMYFUNCTION("""COMPUTED_VALUE"""),"Private (non-profit)")</f>
        <v>Private (non-profit)</v>
      </c>
      <c r="C20" s="1" t="str">
        <f>IFERROR(__xludf.DUMMYFUNCTION("""COMPUTED_VALUE"""),"Durham")</f>
        <v>Durham</v>
      </c>
      <c r="D20" s="1" t="str">
        <f>IFERROR(__xludf.DUMMYFUNCTION("""COMPUTED_VALUE"""),"NC")</f>
        <v>NC</v>
      </c>
      <c r="E20" s="3" t="s">
        <v>1</v>
      </c>
    </row>
    <row r="21">
      <c r="A21" s="1" t="str">
        <f>IFERROR(__xludf.DUMMYFUNCTION("""COMPUTED_VALUE"""),"Emory University")</f>
        <v>Emory University</v>
      </c>
      <c r="B21" s="1" t="str">
        <f>IFERROR(__xludf.DUMMYFUNCTION("""COMPUTED_VALUE"""),"Private (non-profit)")</f>
        <v>Private (non-profit)</v>
      </c>
      <c r="C21" s="1" t="str">
        <f>IFERROR(__xludf.DUMMYFUNCTION("""COMPUTED_VALUE"""),"Atlanta")</f>
        <v>Atlanta</v>
      </c>
      <c r="D21" s="1" t="str">
        <f>IFERROR(__xludf.DUMMYFUNCTION("""COMPUTED_VALUE"""),"GA")</f>
        <v>GA</v>
      </c>
      <c r="E21" s="3" t="s">
        <v>1</v>
      </c>
    </row>
    <row r="22">
      <c r="A22" s="1" t="str">
        <f>IFERROR(__xludf.DUMMYFUNCTION("""COMPUTED_VALUE"""),"Florida International University")</f>
        <v>Florida International University</v>
      </c>
      <c r="B22" s="1" t="str">
        <f>IFERROR(__xludf.DUMMYFUNCTION("""COMPUTED_VALUE"""),"Public")</f>
        <v>Public</v>
      </c>
      <c r="C22" s="1" t="str">
        <f>IFERROR(__xludf.DUMMYFUNCTION("""COMPUTED_VALUE"""),"Miami[d]")</f>
        <v>Miami[d]</v>
      </c>
      <c r="D22" s="1" t="str">
        <f>IFERROR(__xludf.DUMMYFUNCTION("""COMPUTED_VALUE"""),"FL")</f>
        <v>FL</v>
      </c>
      <c r="E22" s="3" t="s">
        <v>1</v>
      </c>
    </row>
    <row r="23">
      <c r="A23" s="1" t="str">
        <f>IFERROR(__xludf.DUMMYFUNCTION("""COMPUTED_VALUE"""),"Florida State University")</f>
        <v>Florida State University</v>
      </c>
      <c r="B23" s="1" t="str">
        <f>IFERROR(__xludf.DUMMYFUNCTION("""COMPUTED_VALUE"""),"Public")</f>
        <v>Public</v>
      </c>
      <c r="C23" s="1" t="str">
        <f>IFERROR(__xludf.DUMMYFUNCTION("""COMPUTED_VALUE"""),"Tallahassee")</f>
        <v>Tallahassee</v>
      </c>
      <c r="D23" s="1" t="str">
        <f>IFERROR(__xludf.DUMMYFUNCTION("""COMPUTED_VALUE"""),"FL")</f>
        <v>FL</v>
      </c>
      <c r="E23" s="3" t="s">
        <v>1</v>
      </c>
    </row>
    <row r="24">
      <c r="A24" s="1" t="str">
        <f>IFERROR(__xludf.DUMMYFUNCTION("""COMPUTED_VALUE"""),"George Mason University")</f>
        <v>George Mason University</v>
      </c>
      <c r="B24" s="1" t="str">
        <f>IFERROR(__xludf.DUMMYFUNCTION("""COMPUTED_VALUE"""),"Public")</f>
        <v>Public</v>
      </c>
      <c r="C24" s="1" t="str">
        <f>IFERROR(__xludf.DUMMYFUNCTION("""COMPUTED_VALUE"""),"Fairfax[e]")</f>
        <v>Fairfax[e]</v>
      </c>
      <c r="D24" s="1" t="str">
        <f>IFERROR(__xludf.DUMMYFUNCTION("""COMPUTED_VALUE"""),"VA")</f>
        <v>VA</v>
      </c>
      <c r="E24" s="3" t="s">
        <v>1</v>
      </c>
    </row>
    <row r="25">
      <c r="A25" s="1" t="str">
        <f>IFERROR(__xludf.DUMMYFUNCTION("""COMPUTED_VALUE"""),"George Washington University")</f>
        <v>George Washington University</v>
      </c>
      <c r="B25" s="1" t="str">
        <f>IFERROR(__xludf.DUMMYFUNCTION("""COMPUTED_VALUE"""),"Private (non-profit)")</f>
        <v>Private (non-profit)</v>
      </c>
      <c r="C25" s="1" t="str">
        <f>IFERROR(__xludf.DUMMYFUNCTION("""COMPUTED_VALUE"""),"Washington, D.C.")</f>
        <v>Washington, D.C.</v>
      </c>
      <c r="D25" s="1" t="str">
        <f>IFERROR(__xludf.DUMMYFUNCTION("""COMPUTED_VALUE"""),"DC")</f>
        <v>DC</v>
      </c>
      <c r="E25" s="3" t="s">
        <v>1</v>
      </c>
    </row>
    <row r="26">
      <c r="A26" s="1" t="str">
        <f>IFERROR(__xludf.DUMMYFUNCTION("""COMPUTED_VALUE"""),"Georgetown University")</f>
        <v>Georgetown University</v>
      </c>
      <c r="B26" s="1" t="str">
        <f>IFERROR(__xludf.DUMMYFUNCTION("""COMPUTED_VALUE"""),"Private (non-profit)")</f>
        <v>Private (non-profit)</v>
      </c>
      <c r="C26" s="1" t="str">
        <f>IFERROR(__xludf.DUMMYFUNCTION("""COMPUTED_VALUE"""),"Washington, D.C.")</f>
        <v>Washington, D.C.</v>
      </c>
      <c r="D26" s="1" t="str">
        <f>IFERROR(__xludf.DUMMYFUNCTION("""COMPUTED_VALUE"""),"DC")</f>
        <v>DC</v>
      </c>
      <c r="E26" s="3" t="s">
        <v>1</v>
      </c>
    </row>
    <row r="27">
      <c r="A27" s="1" t="str">
        <f>IFERROR(__xludf.DUMMYFUNCTION("""COMPUTED_VALUE"""),"Georgia Institute of Technology")</f>
        <v>Georgia Institute of Technology</v>
      </c>
      <c r="B27" s="1" t="str">
        <f>IFERROR(__xludf.DUMMYFUNCTION("""COMPUTED_VALUE"""),"Public")</f>
        <v>Public</v>
      </c>
      <c r="C27" s="1" t="str">
        <f>IFERROR(__xludf.DUMMYFUNCTION("""COMPUTED_VALUE"""),"Atlanta")</f>
        <v>Atlanta</v>
      </c>
      <c r="D27" s="1" t="str">
        <f>IFERROR(__xludf.DUMMYFUNCTION("""COMPUTED_VALUE"""),"GA")</f>
        <v>GA</v>
      </c>
      <c r="E27" s="3" t="s">
        <v>1</v>
      </c>
    </row>
    <row r="28">
      <c r="A28" s="1" t="str">
        <f>IFERROR(__xludf.DUMMYFUNCTION("""COMPUTED_VALUE"""),"Georgia State University")</f>
        <v>Georgia State University</v>
      </c>
      <c r="B28" s="1" t="str">
        <f>IFERROR(__xludf.DUMMYFUNCTION("""COMPUTED_VALUE"""),"Public")</f>
        <v>Public</v>
      </c>
      <c r="C28" s="1" t="str">
        <f>IFERROR(__xludf.DUMMYFUNCTION("""COMPUTED_VALUE"""),"Atlanta")</f>
        <v>Atlanta</v>
      </c>
      <c r="D28" s="1" t="str">
        <f>IFERROR(__xludf.DUMMYFUNCTION("""COMPUTED_VALUE"""),"GA")</f>
        <v>GA</v>
      </c>
      <c r="E28" s="3" t="s">
        <v>1</v>
      </c>
    </row>
    <row r="29">
      <c r="A29" s="1" t="str">
        <f>IFERROR(__xludf.DUMMYFUNCTION("""COMPUTED_VALUE"""),"Graduate Center, CUNY")</f>
        <v>Graduate Center, CUNY</v>
      </c>
      <c r="B29" s="1" t="str">
        <f>IFERROR(__xludf.DUMMYFUNCTION("""COMPUTED_VALUE"""),"Public")</f>
        <v>Public</v>
      </c>
      <c r="C29" s="1" t="str">
        <f>IFERROR(__xludf.DUMMYFUNCTION("""COMPUTED_VALUE"""),"New York City[c]")</f>
        <v>New York City[c]</v>
      </c>
      <c r="D29" s="1" t="str">
        <f>IFERROR(__xludf.DUMMYFUNCTION("""COMPUTED_VALUE"""),"NY")</f>
        <v>NY</v>
      </c>
      <c r="E29" s="3" t="s">
        <v>1</v>
      </c>
    </row>
    <row r="30">
      <c r="A30" s="1" t="str">
        <f>IFERROR(__xludf.DUMMYFUNCTION("""COMPUTED_VALUE"""),"Harvard University")</f>
        <v>Harvard University</v>
      </c>
      <c r="B30" s="1" t="str">
        <f>IFERROR(__xludf.DUMMYFUNCTION("""COMPUTED_VALUE"""),"Private (non-profit)")</f>
        <v>Private (non-profit)</v>
      </c>
      <c r="C30" s="1" t="str">
        <f>IFERROR(__xludf.DUMMYFUNCTION("""COMPUTED_VALUE"""),"Cambridge")</f>
        <v>Cambridge</v>
      </c>
      <c r="D30" s="1" t="str">
        <f>IFERROR(__xludf.DUMMYFUNCTION("""COMPUTED_VALUE"""),"MA")</f>
        <v>MA</v>
      </c>
      <c r="E30" s="3" t="s">
        <v>1</v>
      </c>
    </row>
    <row r="31">
      <c r="A31" s="1" t="str">
        <f>IFERROR(__xludf.DUMMYFUNCTION("""COMPUTED_VALUE"""),"Indiana University Bloomington")</f>
        <v>Indiana University Bloomington</v>
      </c>
      <c r="B31" s="1" t="str">
        <f>IFERROR(__xludf.DUMMYFUNCTION("""COMPUTED_VALUE"""),"Public")</f>
        <v>Public</v>
      </c>
      <c r="C31" s="1" t="str">
        <f>IFERROR(__xludf.DUMMYFUNCTION("""COMPUTED_VALUE"""),"Bloomington")</f>
        <v>Bloomington</v>
      </c>
      <c r="D31" s="1" t="str">
        <f>IFERROR(__xludf.DUMMYFUNCTION("""COMPUTED_VALUE"""),"IN")</f>
        <v>IN</v>
      </c>
      <c r="E31" s="3" t="s">
        <v>1</v>
      </c>
    </row>
    <row r="32">
      <c r="A32" s="1" t="str">
        <f>IFERROR(__xludf.DUMMYFUNCTION("""COMPUTED_VALUE"""),"Iowa State University")</f>
        <v>Iowa State University</v>
      </c>
      <c r="B32" s="1" t="str">
        <f>IFERROR(__xludf.DUMMYFUNCTION("""COMPUTED_VALUE"""),"Public")</f>
        <v>Public</v>
      </c>
      <c r="C32" s="1" t="str">
        <f>IFERROR(__xludf.DUMMYFUNCTION("""COMPUTED_VALUE"""),"Ames")</f>
        <v>Ames</v>
      </c>
      <c r="D32" s="1" t="str">
        <f>IFERROR(__xludf.DUMMYFUNCTION("""COMPUTED_VALUE"""),"IA")</f>
        <v>IA</v>
      </c>
      <c r="E32" s="3" t="s">
        <v>1</v>
      </c>
    </row>
    <row r="33">
      <c r="A33" s="1" t="str">
        <f>IFERROR(__xludf.DUMMYFUNCTION("""COMPUTED_VALUE"""),"Johns Hopkins University")</f>
        <v>Johns Hopkins University</v>
      </c>
      <c r="B33" s="1" t="str">
        <f>IFERROR(__xludf.DUMMYFUNCTION("""COMPUTED_VALUE"""),"Private (non-profit)")</f>
        <v>Private (non-profit)</v>
      </c>
      <c r="C33" s="1" t="str">
        <f>IFERROR(__xludf.DUMMYFUNCTION("""COMPUTED_VALUE"""),"Baltimore")</f>
        <v>Baltimore</v>
      </c>
      <c r="D33" s="1" t="str">
        <f>IFERROR(__xludf.DUMMYFUNCTION("""COMPUTED_VALUE"""),"MD")</f>
        <v>MD</v>
      </c>
      <c r="E33" s="3" t="s">
        <v>1</v>
      </c>
    </row>
    <row r="34">
      <c r="A34" s="1" t="str">
        <f>IFERROR(__xludf.DUMMYFUNCTION("""COMPUTED_VALUE"""),"Kansas State University")</f>
        <v>Kansas State University</v>
      </c>
      <c r="B34" s="1" t="str">
        <f>IFERROR(__xludf.DUMMYFUNCTION("""COMPUTED_VALUE"""),"Public")</f>
        <v>Public</v>
      </c>
      <c r="C34" s="1" t="str">
        <f>IFERROR(__xludf.DUMMYFUNCTION("""COMPUTED_VALUE"""),"Manhattan")</f>
        <v>Manhattan</v>
      </c>
      <c r="D34" s="1" t="str">
        <f>IFERROR(__xludf.DUMMYFUNCTION("""COMPUTED_VALUE"""),"KS")</f>
        <v>KS</v>
      </c>
      <c r="E34" s="3" t="s">
        <v>1</v>
      </c>
    </row>
    <row r="35">
      <c r="A35" s="1" t="str">
        <f>IFERROR(__xludf.DUMMYFUNCTION("""COMPUTED_VALUE"""),"Kent State University")</f>
        <v>Kent State University</v>
      </c>
      <c r="B35" s="1" t="str">
        <f>IFERROR(__xludf.DUMMYFUNCTION("""COMPUTED_VALUE"""),"Public")</f>
        <v>Public</v>
      </c>
      <c r="C35" s="1" t="str">
        <f>IFERROR(__xludf.DUMMYFUNCTION("""COMPUTED_VALUE"""),"Kent")</f>
        <v>Kent</v>
      </c>
      <c r="D35" s="1" t="str">
        <f>IFERROR(__xludf.DUMMYFUNCTION("""COMPUTED_VALUE"""),"OH")</f>
        <v>OH</v>
      </c>
      <c r="E35" s="3" t="s">
        <v>1</v>
      </c>
    </row>
    <row r="36">
      <c r="A36" s="1" t="str">
        <f>IFERROR(__xludf.DUMMYFUNCTION("""COMPUTED_VALUE"""),"Louisiana State University")</f>
        <v>Louisiana State University</v>
      </c>
      <c r="B36" s="1" t="str">
        <f>IFERROR(__xludf.DUMMYFUNCTION("""COMPUTED_VALUE"""),"Public")</f>
        <v>Public</v>
      </c>
      <c r="C36" s="1" t="str">
        <f>IFERROR(__xludf.DUMMYFUNCTION("""COMPUTED_VALUE"""),"Baton Rouge")</f>
        <v>Baton Rouge</v>
      </c>
      <c r="D36" s="1" t="str">
        <f>IFERROR(__xludf.DUMMYFUNCTION("""COMPUTED_VALUE"""),"LA")</f>
        <v>LA</v>
      </c>
      <c r="E36" s="3" t="s">
        <v>1</v>
      </c>
    </row>
    <row r="37">
      <c r="A37" s="1" t="str">
        <f>IFERROR(__xludf.DUMMYFUNCTION("""COMPUTED_VALUE"""),"Massachusetts Institute of Technology")</f>
        <v>Massachusetts Institute of Technology</v>
      </c>
      <c r="B37" s="1" t="str">
        <f>IFERROR(__xludf.DUMMYFUNCTION("""COMPUTED_VALUE"""),"Private (non-profit)")</f>
        <v>Private (non-profit)</v>
      </c>
      <c r="C37" s="1" t="str">
        <f>IFERROR(__xludf.DUMMYFUNCTION("""COMPUTED_VALUE"""),"Cambridge")</f>
        <v>Cambridge</v>
      </c>
      <c r="D37" s="1" t="str">
        <f>IFERROR(__xludf.DUMMYFUNCTION("""COMPUTED_VALUE"""),"MA")</f>
        <v>MA</v>
      </c>
      <c r="E37" s="3" t="s">
        <v>1</v>
      </c>
    </row>
    <row r="38">
      <c r="A38" s="1" t="str">
        <f>IFERROR(__xludf.DUMMYFUNCTION("""COMPUTED_VALUE"""),"Michigan State University")</f>
        <v>Michigan State University</v>
      </c>
      <c r="B38" s="1" t="str">
        <f>IFERROR(__xludf.DUMMYFUNCTION("""COMPUTED_VALUE"""),"Public")</f>
        <v>Public</v>
      </c>
      <c r="C38" s="1" t="str">
        <f>IFERROR(__xludf.DUMMYFUNCTION("""COMPUTED_VALUE"""),"East Lansing")</f>
        <v>East Lansing</v>
      </c>
      <c r="D38" s="1" t="str">
        <f>IFERROR(__xludf.DUMMYFUNCTION("""COMPUTED_VALUE"""),"MI")</f>
        <v>MI</v>
      </c>
      <c r="E38" s="3" t="s">
        <v>1</v>
      </c>
    </row>
    <row r="39">
      <c r="A39" s="1" t="str">
        <f>IFERROR(__xludf.DUMMYFUNCTION("""COMPUTED_VALUE"""),"Mississippi State University")</f>
        <v>Mississippi State University</v>
      </c>
      <c r="B39" s="1" t="str">
        <f>IFERROR(__xludf.DUMMYFUNCTION("""COMPUTED_VALUE"""),"Public")</f>
        <v>Public</v>
      </c>
      <c r="C39" s="1" t="str">
        <f>IFERROR(__xludf.DUMMYFUNCTION("""COMPUTED_VALUE"""),"Mississippi State")</f>
        <v>Mississippi State</v>
      </c>
      <c r="D39" s="1" t="str">
        <f>IFERROR(__xludf.DUMMYFUNCTION("""COMPUTED_VALUE"""),"MS")</f>
        <v>MS</v>
      </c>
      <c r="E39" s="3" t="s">
        <v>1</v>
      </c>
    </row>
    <row r="40">
      <c r="A40" s="1" t="str">
        <f>IFERROR(__xludf.DUMMYFUNCTION("""COMPUTED_VALUE"""),"Montana State University")</f>
        <v>Montana State University</v>
      </c>
      <c r="B40" s="1" t="str">
        <f>IFERROR(__xludf.DUMMYFUNCTION("""COMPUTED_VALUE"""),"Public")</f>
        <v>Public</v>
      </c>
      <c r="C40" s="1" t="str">
        <f>IFERROR(__xludf.DUMMYFUNCTION("""COMPUTED_VALUE"""),"Bozeman")</f>
        <v>Bozeman</v>
      </c>
      <c r="D40" s="1" t="str">
        <f>IFERROR(__xludf.DUMMYFUNCTION("""COMPUTED_VALUE"""),"MT")</f>
        <v>MT</v>
      </c>
      <c r="E40" s="3" t="s">
        <v>1</v>
      </c>
    </row>
    <row r="41">
      <c r="A41" s="1" t="str">
        <f>IFERROR(__xludf.DUMMYFUNCTION("""COMPUTED_VALUE"""),"New Jersey Institute of Technology")</f>
        <v>New Jersey Institute of Technology</v>
      </c>
      <c r="B41" s="1" t="str">
        <f>IFERROR(__xludf.DUMMYFUNCTION("""COMPUTED_VALUE"""),"Public")</f>
        <v>Public</v>
      </c>
      <c r="C41" s="1" t="str">
        <f>IFERROR(__xludf.DUMMYFUNCTION("""COMPUTED_VALUE"""),"Newark")</f>
        <v>Newark</v>
      </c>
      <c r="D41" s="1" t="str">
        <f>IFERROR(__xludf.DUMMYFUNCTION("""COMPUTED_VALUE"""),"NJ")</f>
        <v>NJ</v>
      </c>
      <c r="E41" s="3" t="s">
        <v>1</v>
      </c>
    </row>
    <row r="42">
      <c r="A42" s="1" t="str">
        <f>IFERROR(__xludf.DUMMYFUNCTION("""COMPUTED_VALUE"""),"New York University")</f>
        <v>New York University</v>
      </c>
      <c r="B42" s="1" t="str">
        <f>IFERROR(__xludf.DUMMYFUNCTION("""COMPUTED_VALUE"""),"Private (non-profit)")</f>
        <v>Private (non-profit)</v>
      </c>
      <c r="C42" s="1" t="str">
        <f>IFERROR(__xludf.DUMMYFUNCTION("""COMPUTED_VALUE"""),"New York City[c]")</f>
        <v>New York City[c]</v>
      </c>
      <c r="D42" s="1" t="str">
        <f>IFERROR(__xludf.DUMMYFUNCTION("""COMPUTED_VALUE"""),"NY")</f>
        <v>NY</v>
      </c>
      <c r="E42" s="3" t="s">
        <v>1</v>
      </c>
    </row>
    <row r="43">
      <c r="A43" s="1" t="str">
        <f>IFERROR(__xludf.DUMMYFUNCTION("""COMPUTED_VALUE"""),"North Carolina State University")</f>
        <v>North Carolina State University</v>
      </c>
      <c r="B43" s="1" t="str">
        <f>IFERROR(__xludf.DUMMYFUNCTION("""COMPUTED_VALUE"""),"Public")</f>
        <v>Public</v>
      </c>
      <c r="C43" s="1" t="str">
        <f>IFERROR(__xludf.DUMMYFUNCTION("""COMPUTED_VALUE"""),"Raleigh")</f>
        <v>Raleigh</v>
      </c>
      <c r="D43" s="1" t="str">
        <f>IFERROR(__xludf.DUMMYFUNCTION("""COMPUTED_VALUE"""),"NC")</f>
        <v>NC</v>
      </c>
      <c r="E43" s="3" t="s">
        <v>1</v>
      </c>
    </row>
    <row r="44">
      <c r="A44" s="1" t="str">
        <f>IFERROR(__xludf.DUMMYFUNCTION("""COMPUTED_VALUE"""),"North Dakota State University")</f>
        <v>North Dakota State University</v>
      </c>
      <c r="B44" s="1" t="str">
        <f>IFERROR(__xludf.DUMMYFUNCTION("""COMPUTED_VALUE"""),"Public")</f>
        <v>Public</v>
      </c>
      <c r="C44" s="1" t="str">
        <f>IFERROR(__xludf.DUMMYFUNCTION("""COMPUTED_VALUE"""),"Fargo")</f>
        <v>Fargo</v>
      </c>
      <c r="D44" s="1" t="str">
        <f>IFERROR(__xludf.DUMMYFUNCTION("""COMPUTED_VALUE"""),"ND")</f>
        <v>ND</v>
      </c>
      <c r="E44" s="3" t="s">
        <v>1</v>
      </c>
    </row>
    <row r="45">
      <c r="A45" s="1" t="str">
        <f>IFERROR(__xludf.DUMMYFUNCTION("""COMPUTED_VALUE"""),"Northeastern University")</f>
        <v>Northeastern University</v>
      </c>
      <c r="B45" s="1" t="str">
        <f>IFERROR(__xludf.DUMMYFUNCTION("""COMPUTED_VALUE"""),"Private (non-profit)")</f>
        <v>Private (non-profit)</v>
      </c>
      <c r="C45" s="1" t="str">
        <f>IFERROR(__xludf.DUMMYFUNCTION("""COMPUTED_VALUE"""),"Boston")</f>
        <v>Boston</v>
      </c>
      <c r="D45" s="1" t="str">
        <f>IFERROR(__xludf.DUMMYFUNCTION("""COMPUTED_VALUE"""),"MA")</f>
        <v>MA</v>
      </c>
      <c r="E45" s="3" t="s">
        <v>1</v>
      </c>
    </row>
    <row r="46">
      <c r="A46" s="1" t="str">
        <f>IFERROR(__xludf.DUMMYFUNCTION("""COMPUTED_VALUE"""),"Northwestern University")</f>
        <v>Northwestern University</v>
      </c>
      <c r="B46" s="1" t="str">
        <f>IFERROR(__xludf.DUMMYFUNCTION("""COMPUTED_VALUE"""),"Private (non-profit)")</f>
        <v>Private (non-profit)</v>
      </c>
      <c r="C46" s="1" t="str">
        <f>IFERROR(__xludf.DUMMYFUNCTION("""COMPUTED_VALUE"""),"Evanston")</f>
        <v>Evanston</v>
      </c>
      <c r="D46" s="1" t="str">
        <f>IFERROR(__xludf.DUMMYFUNCTION("""COMPUTED_VALUE"""),"IL")</f>
        <v>IL</v>
      </c>
      <c r="E46" s="3" t="s">
        <v>1</v>
      </c>
    </row>
    <row r="47">
      <c r="A47" s="1" t="str">
        <f>IFERROR(__xludf.DUMMYFUNCTION("""COMPUTED_VALUE"""),"Ohio State University")</f>
        <v>Ohio State University</v>
      </c>
      <c r="B47" s="1" t="str">
        <f>IFERROR(__xludf.DUMMYFUNCTION("""COMPUTED_VALUE"""),"Public")</f>
        <v>Public</v>
      </c>
      <c r="C47" s="1" t="str">
        <f>IFERROR(__xludf.DUMMYFUNCTION("""COMPUTED_VALUE"""),"Columbus")</f>
        <v>Columbus</v>
      </c>
      <c r="D47" s="1" t="str">
        <f>IFERROR(__xludf.DUMMYFUNCTION("""COMPUTED_VALUE"""),"OH")</f>
        <v>OH</v>
      </c>
      <c r="E47" s="3" t="s">
        <v>1</v>
      </c>
    </row>
    <row r="48">
      <c r="A48" s="1" t="str">
        <f>IFERROR(__xludf.DUMMYFUNCTION("""COMPUTED_VALUE"""),"Ohio University")</f>
        <v>Ohio University</v>
      </c>
      <c r="B48" s="1" t="str">
        <f>IFERROR(__xludf.DUMMYFUNCTION("""COMPUTED_VALUE"""),"Public")</f>
        <v>Public</v>
      </c>
      <c r="C48" s="1" t="str">
        <f>IFERROR(__xludf.DUMMYFUNCTION("""COMPUTED_VALUE"""),"Athens")</f>
        <v>Athens</v>
      </c>
      <c r="D48" s="1" t="str">
        <f>IFERROR(__xludf.DUMMYFUNCTION("""COMPUTED_VALUE"""),"OH")</f>
        <v>OH</v>
      </c>
      <c r="E48" s="3" t="s">
        <v>1</v>
      </c>
    </row>
    <row r="49">
      <c r="A49" s="1" t="str">
        <f>IFERROR(__xludf.DUMMYFUNCTION("""COMPUTED_VALUE"""),"Oklahoma State University–Stillwater")</f>
        <v>Oklahoma State University–Stillwater</v>
      </c>
      <c r="B49" s="1" t="str">
        <f>IFERROR(__xludf.DUMMYFUNCTION("""COMPUTED_VALUE"""),"Public")</f>
        <v>Public</v>
      </c>
      <c r="C49" s="1" t="str">
        <f>IFERROR(__xludf.DUMMYFUNCTION("""COMPUTED_VALUE"""),"Stillwater")</f>
        <v>Stillwater</v>
      </c>
      <c r="D49" s="1" t="str">
        <f>IFERROR(__xludf.DUMMYFUNCTION("""COMPUTED_VALUE"""),"OK")</f>
        <v>OK</v>
      </c>
      <c r="E49" s="3" t="s">
        <v>1</v>
      </c>
    </row>
    <row r="50">
      <c r="A50" s="1" t="str">
        <f>IFERROR(__xludf.DUMMYFUNCTION("""COMPUTED_VALUE"""),"Old Dominion University")</f>
        <v>Old Dominion University</v>
      </c>
      <c r="B50" s="1" t="str">
        <f>IFERROR(__xludf.DUMMYFUNCTION("""COMPUTED_VALUE"""),"Public")</f>
        <v>Public</v>
      </c>
      <c r="C50" s="1" t="str">
        <f>IFERROR(__xludf.DUMMYFUNCTION("""COMPUTED_VALUE"""),"Norfolk")</f>
        <v>Norfolk</v>
      </c>
      <c r="D50" s="1" t="str">
        <f>IFERROR(__xludf.DUMMYFUNCTION("""COMPUTED_VALUE"""),"VA")</f>
        <v>VA</v>
      </c>
      <c r="E50" s="3" t="s">
        <v>1</v>
      </c>
    </row>
    <row r="51">
      <c r="A51" s="1" t="str">
        <f>IFERROR(__xludf.DUMMYFUNCTION("""COMPUTED_VALUE"""),"Oregon State University")</f>
        <v>Oregon State University</v>
      </c>
      <c r="B51" s="1" t="str">
        <f>IFERROR(__xludf.DUMMYFUNCTION("""COMPUTED_VALUE"""),"Public")</f>
        <v>Public</v>
      </c>
      <c r="C51" s="1" t="str">
        <f>IFERROR(__xludf.DUMMYFUNCTION("""COMPUTED_VALUE"""),"Corvallis")</f>
        <v>Corvallis</v>
      </c>
      <c r="D51" s="1" t="str">
        <f>IFERROR(__xludf.DUMMYFUNCTION("""COMPUTED_VALUE"""),"OR")</f>
        <v>OR</v>
      </c>
      <c r="E51" s="3" t="s">
        <v>1</v>
      </c>
    </row>
    <row r="52">
      <c r="A52" s="1" t="str">
        <f>IFERROR(__xludf.DUMMYFUNCTION("""COMPUTED_VALUE"""),"Pennsylvania State University")</f>
        <v>Pennsylvania State University</v>
      </c>
      <c r="B52" s="1" t="str">
        <f>IFERROR(__xludf.DUMMYFUNCTION("""COMPUTED_VALUE"""),"Public[f]")</f>
        <v>Public[f]</v>
      </c>
      <c r="C52" s="1" t="str">
        <f>IFERROR(__xludf.DUMMYFUNCTION("""COMPUTED_VALUE"""),"University Park")</f>
        <v>University Park</v>
      </c>
      <c r="D52" s="1" t="str">
        <f>IFERROR(__xludf.DUMMYFUNCTION("""COMPUTED_VALUE"""),"PA")</f>
        <v>PA</v>
      </c>
      <c r="E52" s="3" t="s">
        <v>1</v>
      </c>
    </row>
    <row r="53">
      <c r="A53" s="1" t="str">
        <f>IFERROR(__xludf.DUMMYFUNCTION("""COMPUTED_VALUE"""),"Princeton University")</f>
        <v>Princeton University</v>
      </c>
      <c r="B53" s="1" t="str">
        <f>IFERROR(__xludf.DUMMYFUNCTION("""COMPUTED_VALUE"""),"Private (non-profit)")</f>
        <v>Private (non-profit)</v>
      </c>
      <c r="C53" s="1" t="str">
        <f>IFERROR(__xludf.DUMMYFUNCTION("""COMPUTED_VALUE"""),"Princeton")</f>
        <v>Princeton</v>
      </c>
      <c r="D53" s="1" t="str">
        <f>IFERROR(__xludf.DUMMYFUNCTION("""COMPUTED_VALUE"""),"NJ")</f>
        <v>NJ</v>
      </c>
      <c r="E53" s="3" t="s">
        <v>1</v>
      </c>
    </row>
    <row r="54">
      <c r="A54" s="1" t="str">
        <f>IFERROR(__xludf.DUMMYFUNCTION("""COMPUTED_VALUE"""),"Purdue University")</f>
        <v>Purdue University</v>
      </c>
      <c r="B54" s="1" t="str">
        <f>IFERROR(__xludf.DUMMYFUNCTION("""COMPUTED_VALUE"""),"Public")</f>
        <v>Public</v>
      </c>
      <c r="C54" s="1" t="str">
        <f>IFERROR(__xludf.DUMMYFUNCTION("""COMPUTED_VALUE"""),"West Lafayette")</f>
        <v>West Lafayette</v>
      </c>
      <c r="D54" s="1" t="str">
        <f>IFERROR(__xludf.DUMMYFUNCTION("""COMPUTED_VALUE"""),"IN")</f>
        <v>IN</v>
      </c>
      <c r="E54" s="3" t="s">
        <v>1</v>
      </c>
    </row>
    <row r="55">
      <c r="A55" s="1" t="str">
        <f>IFERROR(__xludf.DUMMYFUNCTION("""COMPUTED_VALUE"""),"Rensselaer Polytechnic Institute")</f>
        <v>Rensselaer Polytechnic Institute</v>
      </c>
      <c r="B55" s="1" t="str">
        <f>IFERROR(__xludf.DUMMYFUNCTION("""COMPUTED_VALUE"""),"Private (non-profit)")</f>
        <v>Private (non-profit)</v>
      </c>
      <c r="C55" s="1" t="str">
        <f>IFERROR(__xludf.DUMMYFUNCTION("""COMPUTED_VALUE"""),"Troy")</f>
        <v>Troy</v>
      </c>
      <c r="D55" s="1" t="str">
        <f>IFERROR(__xludf.DUMMYFUNCTION("""COMPUTED_VALUE"""),"NY")</f>
        <v>NY</v>
      </c>
      <c r="E55" s="3" t="s">
        <v>1</v>
      </c>
    </row>
    <row r="56">
      <c r="A56" s="1" t="str">
        <f>IFERROR(__xludf.DUMMYFUNCTION("""COMPUTED_VALUE"""),"Rice University")</f>
        <v>Rice University</v>
      </c>
      <c r="B56" s="1" t="str">
        <f>IFERROR(__xludf.DUMMYFUNCTION("""COMPUTED_VALUE"""),"Private (non-profit)")</f>
        <v>Private (non-profit)</v>
      </c>
      <c r="C56" s="1" t="str">
        <f>IFERROR(__xludf.DUMMYFUNCTION("""COMPUTED_VALUE"""),"Houston")</f>
        <v>Houston</v>
      </c>
      <c r="D56" s="1" t="str">
        <f>IFERROR(__xludf.DUMMYFUNCTION("""COMPUTED_VALUE"""),"TX")</f>
        <v>TX</v>
      </c>
      <c r="E56" s="3" t="s">
        <v>1</v>
      </c>
    </row>
    <row r="57">
      <c r="A57" s="1" t="str">
        <f>IFERROR(__xludf.DUMMYFUNCTION("""COMPUTED_VALUE"""),"Rutgers University–New Brunswick")</f>
        <v>Rutgers University–New Brunswick</v>
      </c>
      <c r="B57" s="1" t="str">
        <f>IFERROR(__xludf.DUMMYFUNCTION("""COMPUTED_VALUE"""),"Public")</f>
        <v>Public</v>
      </c>
      <c r="C57" s="1" t="str">
        <f>IFERROR(__xludf.DUMMYFUNCTION("""COMPUTED_VALUE"""),"New Brunswick")</f>
        <v>New Brunswick</v>
      </c>
      <c r="D57" s="1" t="str">
        <f>IFERROR(__xludf.DUMMYFUNCTION("""COMPUTED_VALUE"""),"NJ")</f>
        <v>NJ</v>
      </c>
      <c r="E57" s="3" t="s">
        <v>1</v>
      </c>
    </row>
    <row r="58">
      <c r="A58" s="1" t="str">
        <f>IFERROR(__xludf.DUMMYFUNCTION("""COMPUTED_VALUE"""),"Stanford University")</f>
        <v>Stanford University</v>
      </c>
      <c r="B58" s="1" t="str">
        <f>IFERROR(__xludf.DUMMYFUNCTION("""COMPUTED_VALUE"""),"Private (non-profit)")</f>
        <v>Private (non-profit)</v>
      </c>
      <c r="C58" s="1" t="str">
        <f>IFERROR(__xludf.DUMMYFUNCTION("""COMPUTED_VALUE"""),"Stanford")</f>
        <v>Stanford</v>
      </c>
      <c r="D58" s="1" t="str">
        <f>IFERROR(__xludf.DUMMYFUNCTION("""COMPUTED_VALUE"""),"CA")</f>
        <v>CA</v>
      </c>
      <c r="E58" s="3" t="s">
        <v>1</v>
      </c>
    </row>
    <row r="59">
      <c r="A59" s="1" t="str">
        <f>IFERROR(__xludf.DUMMYFUNCTION("""COMPUTED_VALUE"""),"Stony Brook University")</f>
        <v>Stony Brook University</v>
      </c>
      <c r="B59" s="1" t="str">
        <f>IFERROR(__xludf.DUMMYFUNCTION("""COMPUTED_VALUE"""),"Public")</f>
        <v>Public</v>
      </c>
      <c r="C59" s="1" t="str">
        <f>IFERROR(__xludf.DUMMYFUNCTION("""COMPUTED_VALUE"""),"Stony Brook")</f>
        <v>Stony Brook</v>
      </c>
      <c r="D59" s="1" t="str">
        <f>IFERROR(__xludf.DUMMYFUNCTION("""COMPUTED_VALUE"""),"NY")</f>
        <v>NY</v>
      </c>
      <c r="E59" s="3" t="s">
        <v>1</v>
      </c>
    </row>
    <row r="60">
      <c r="A60" s="1" t="str">
        <f>IFERROR(__xludf.DUMMYFUNCTION("""COMPUTED_VALUE"""),"Syracuse University")</f>
        <v>Syracuse University</v>
      </c>
      <c r="B60" s="1" t="str">
        <f>IFERROR(__xludf.DUMMYFUNCTION("""COMPUTED_VALUE"""),"Private (non-profit)")</f>
        <v>Private (non-profit)</v>
      </c>
      <c r="C60" s="1" t="str">
        <f>IFERROR(__xludf.DUMMYFUNCTION("""COMPUTED_VALUE"""),"Syracuse")</f>
        <v>Syracuse</v>
      </c>
      <c r="D60" s="1" t="str">
        <f>IFERROR(__xludf.DUMMYFUNCTION("""COMPUTED_VALUE"""),"NY")</f>
        <v>NY</v>
      </c>
      <c r="E60" s="3" t="s">
        <v>1</v>
      </c>
    </row>
    <row r="61">
      <c r="A61" s="1" t="str">
        <f>IFERROR(__xludf.DUMMYFUNCTION("""COMPUTED_VALUE"""),"Temple University")</f>
        <v>Temple University</v>
      </c>
      <c r="B61" s="1" t="str">
        <f>IFERROR(__xludf.DUMMYFUNCTION("""COMPUTED_VALUE"""),"Public[f]")</f>
        <v>Public[f]</v>
      </c>
      <c r="C61" s="1" t="str">
        <f>IFERROR(__xludf.DUMMYFUNCTION("""COMPUTED_VALUE"""),"Philadelphia")</f>
        <v>Philadelphia</v>
      </c>
      <c r="D61" s="1" t="str">
        <f>IFERROR(__xludf.DUMMYFUNCTION("""COMPUTED_VALUE"""),"PA")</f>
        <v>PA</v>
      </c>
      <c r="E61" s="3" t="s">
        <v>1</v>
      </c>
    </row>
    <row r="62">
      <c r="A62" s="1" t="str">
        <f>IFERROR(__xludf.DUMMYFUNCTION("""COMPUTED_VALUE"""),"Texas A&amp;M University")</f>
        <v>Texas A&amp;M University</v>
      </c>
      <c r="B62" s="1" t="str">
        <f>IFERROR(__xludf.DUMMYFUNCTION("""COMPUTED_VALUE"""),"Public")</f>
        <v>Public</v>
      </c>
      <c r="C62" s="1" t="str">
        <f>IFERROR(__xludf.DUMMYFUNCTION("""COMPUTED_VALUE"""),"College Station")</f>
        <v>College Station</v>
      </c>
      <c r="D62" s="1" t="str">
        <f>IFERROR(__xludf.DUMMYFUNCTION("""COMPUTED_VALUE"""),"TX")</f>
        <v>TX</v>
      </c>
      <c r="E62" s="3" t="s">
        <v>1</v>
      </c>
    </row>
    <row r="63">
      <c r="A63" s="1" t="str">
        <f>IFERROR(__xludf.DUMMYFUNCTION("""COMPUTED_VALUE"""),"Texas Tech University")</f>
        <v>Texas Tech University</v>
      </c>
      <c r="B63" s="1" t="str">
        <f>IFERROR(__xludf.DUMMYFUNCTION("""COMPUTED_VALUE"""),"Public")</f>
        <v>Public</v>
      </c>
      <c r="C63" s="1" t="str">
        <f>IFERROR(__xludf.DUMMYFUNCTION("""COMPUTED_VALUE"""),"Lubbock")</f>
        <v>Lubbock</v>
      </c>
      <c r="D63" s="1" t="str">
        <f>IFERROR(__xludf.DUMMYFUNCTION("""COMPUTED_VALUE"""),"TX")</f>
        <v>TX</v>
      </c>
      <c r="E63" s="3" t="s">
        <v>1</v>
      </c>
    </row>
    <row r="64">
      <c r="A64" s="1" t="str">
        <f>IFERROR(__xludf.DUMMYFUNCTION("""COMPUTED_VALUE"""),"Tufts University")</f>
        <v>Tufts University</v>
      </c>
      <c r="B64" s="1" t="str">
        <f>IFERROR(__xludf.DUMMYFUNCTION("""COMPUTED_VALUE"""),"Private (non-profit)")</f>
        <v>Private (non-profit)</v>
      </c>
      <c r="C64" s="1" t="str">
        <f>IFERROR(__xludf.DUMMYFUNCTION("""COMPUTED_VALUE"""),"Medford")</f>
        <v>Medford</v>
      </c>
      <c r="D64" s="1" t="str">
        <f>IFERROR(__xludf.DUMMYFUNCTION("""COMPUTED_VALUE"""),"MA")</f>
        <v>MA</v>
      </c>
      <c r="E64" s="3" t="s">
        <v>1</v>
      </c>
    </row>
    <row r="65">
      <c r="A65" s="1" t="str">
        <f>IFERROR(__xludf.DUMMYFUNCTION("""COMPUTED_VALUE"""),"Tulane University")</f>
        <v>Tulane University</v>
      </c>
      <c r="B65" s="1" t="str">
        <f>IFERROR(__xludf.DUMMYFUNCTION("""COMPUTED_VALUE"""),"Private (non-profit)")</f>
        <v>Private (non-profit)</v>
      </c>
      <c r="C65" s="1" t="str">
        <f>IFERROR(__xludf.DUMMYFUNCTION("""COMPUTED_VALUE"""),"New Orleans")</f>
        <v>New Orleans</v>
      </c>
      <c r="D65" s="1" t="str">
        <f>IFERROR(__xludf.DUMMYFUNCTION("""COMPUTED_VALUE"""),"LA")</f>
        <v>LA</v>
      </c>
      <c r="E65" s="3" t="s">
        <v>1</v>
      </c>
    </row>
    <row r="66">
      <c r="A66" s="1" t="str">
        <f>IFERROR(__xludf.DUMMYFUNCTION("""COMPUTED_VALUE"""),"University at Albany, SUNY")</f>
        <v>University at Albany, SUNY</v>
      </c>
      <c r="B66" s="1" t="str">
        <f>IFERROR(__xludf.DUMMYFUNCTION("""COMPUTED_VALUE"""),"Public")</f>
        <v>Public</v>
      </c>
      <c r="C66" s="1" t="str">
        <f>IFERROR(__xludf.DUMMYFUNCTION("""COMPUTED_VALUE"""),"Albany")</f>
        <v>Albany</v>
      </c>
      <c r="D66" s="1" t="str">
        <f>IFERROR(__xludf.DUMMYFUNCTION("""COMPUTED_VALUE"""),"NY")</f>
        <v>NY</v>
      </c>
      <c r="E66" s="3" t="s">
        <v>1</v>
      </c>
    </row>
    <row r="67">
      <c r="A67" s="1" t="str">
        <f>IFERROR(__xludf.DUMMYFUNCTION("""COMPUTED_VALUE"""),"University at Buffalo")</f>
        <v>University at Buffalo</v>
      </c>
      <c r="B67" s="1" t="str">
        <f>IFERROR(__xludf.DUMMYFUNCTION("""COMPUTED_VALUE"""),"Public")</f>
        <v>Public</v>
      </c>
      <c r="C67" s="1" t="str">
        <f>IFERROR(__xludf.DUMMYFUNCTION("""COMPUTED_VALUE"""),"Buffalo[g]")</f>
        <v>Buffalo[g]</v>
      </c>
      <c r="D67" s="1" t="str">
        <f>IFERROR(__xludf.DUMMYFUNCTION("""COMPUTED_VALUE"""),"NY")</f>
        <v>NY</v>
      </c>
      <c r="E67" s="3" t="s">
        <v>1</v>
      </c>
    </row>
    <row r="68">
      <c r="A68" s="1" t="str">
        <f>IFERROR(__xludf.DUMMYFUNCTION("""COMPUTED_VALUE"""),"University of Alabama")</f>
        <v>University of Alabama</v>
      </c>
      <c r="B68" s="1" t="str">
        <f>IFERROR(__xludf.DUMMYFUNCTION("""COMPUTED_VALUE"""),"Public")</f>
        <v>Public</v>
      </c>
      <c r="C68" s="1" t="str">
        <f>IFERROR(__xludf.DUMMYFUNCTION("""COMPUTED_VALUE"""),"Tuscaloosa")</f>
        <v>Tuscaloosa</v>
      </c>
      <c r="D68" s="1" t="str">
        <f>IFERROR(__xludf.DUMMYFUNCTION("""COMPUTED_VALUE"""),"AL")</f>
        <v>AL</v>
      </c>
      <c r="E68" s="3" t="s">
        <v>1</v>
      </c>
    </row>
    <row r="69">
      <c r="A69" s="1" t="str">
        <f>IFERROR(__xludf.DUMMYFUNCTION("""COMPUTED_VALUE"""),"University of Alabama at Birmingham")</f>
        <v>University of Alabama at Birmingham</v>
      </c>
      <c r="B69" s="1" t="str">
        <f>IFERROR(__xludf.DUMMYFUNCTION("""COMPUTED_VALUE"""),"Public")</f>
        <v>Public</v>
      </c>
      <c r="C69" s="1" t="str">
        <f>IFERROR(__xludf.DUMMYFUNCTION("""COMPUTED_VALUE"""),"Birmingham")</f>
        <v>Birmingham</v>
      </c>
      <c r="D69" s="1" t="str">
        <f>IFERROR(__xludf.DUMMYFUNCTION("""COMPUTED_VALUE"""),"AL")</f>
        <v>AL</v>
      </c>
      <c r="E69" s="3" t="s">
        <v>1</v>
      </c>
    </row>
    <row r="70">
      <c r="A70" s="1" t="str">
        <f>IFERROR(__xludf.DUMMYFUNCTION("""COMPUTED_VALUE"""),"University of Alabama in Huntsville")</f>
        <v>University of Alabama in Huntsville</v>
      </c>
      <c r="B70" s="1" t="str">
        <f>IFERROR(__xludf.DUMMYFUNCTION("""COMPUTED_VALUE"""),"Public")</f>
        <v>Public</v>
      </c>
      <c r="C70" s="1" t="str">
        <f>IFERROR(__xludf.DUMMYFUNCTION("""COMPUTED_VALUE"""),"Huntsville")</f>
        <v>Huntsville</v>
      </c>
      <c r="D70" s="1" t="str">
        <f>IFERROR(__xludf.DUMMYFUNCTION("""COMPUTED_VALUE"""),"AL")</f>
        <v>AL</v>
      </c>
      <c r="E70" s="3" t="s">
        <v>1</v>
      </c>
    </row>
    <row r="71">
      <c r="A71" s="1" t="str">
        <f>IFERROR(__xludf.DUMMYFUNCTION("""COMPUTED_VALUE"""),"University of Arizona")</f>
        <v>University of Arizona</v>
      </c>
      <c r="B71" s="1" t="str">
        <f>IFERROR(__xludf.DUMMYFUNCTION("""COMPUTED_VALUE"""),"Public")</f>
        <v>Public</v>
      </c>
      <c r="C71" s="1" t="str">
        <f>IFERROR(__xludf.DUMMYFUNCTION("""COMPUTED_VALUE"""),"Tucson")</f>
        <v>Tucson</v>
      </c>
      <c r="D71" s="1" t="str">
        <f>IFERROR(__xludf.DUMMYFUNCTION("""COMPUTED_VALUE"""),"AZ")</f>
        <v>AZ</v>
      </c>
      <c r="E71" s="3" t="s">
        <v>1</v>
      </c>
    </row>
    <row r="72">
      <c r="A72" s="1" t="str">
        <f>IFERROR(__xludf.DUMMYFUNCTION("""COMPUTED_VALUE"""),"University of Arkansas")</f>
        <v>University of Arkansas</v>
      </c>
      <c r="B72" s="1" t="str">
        <f>IFERROR(__xludf.DUMMYFUNCTION("""COMPUTED_VALUE"""),"Public")</f>
        <v>Public</v>
      </c>
      <c r="C72" s="1" t="str">
        <f>IFERROR(__xludf.DUMMYFUNCTION("""COMPUTED_VALUE"""),"Fayetteville")</f>
        <v>Fayetteville</v>
      </c>
      <c r="D72" s="1" t="str">
        <f>IFERROR(__xludf.DUMMYFUNCTION("""COMPUTED_VALUE"""),"AR")</f>
        <v>AR</v>
      </c>
      <c r="E72" s="3" t="s">
        <v>1</v>
      </c>
    </row>
    <row r="73">
      <c r="A73" s="1" t="str">
        <f>IFERROR(__xludf.DUMMYFUNCTION("""COMPUTED_VALUE"""),"University of California, Berkeley")</f>
        <v>University of California, Berkeley</v>
      </c>
      <c r="B73" s="1" t="str">
        <f>IFERROR(__xludf.DUMMYFUNCTION("""COMPUTED_VALUE"""),"Public")</f>
        <v>Public</v>
      </c>
      <c r="C73" s="1" t="str">
        <f>IFERROR(__xludf.DUMMYFUNCTION("""COMPUTED_VALUE"""),"Berkeley")</f>
        <v>Berkeley</v>
      </c>
      <c r="D73" s="1" t="str">
        <f>IFERROR(__xludf.DUMMYFUNCTION("""COMPUTED_VALUE"""),"CA")</f>
        <v>CA</v>
      </c>
      <c r="E73" s="3" t="s">
        <v>1</v>
      </c>
    </row>
    <row r="74">
      <c r="A74" s="1" t="str">
        <f>IFERROR(__xludf.DUMMYFUNCTION("""COMPUTED_VALUE"""),"University of California, Davis")</f>
        <v>University of California, Davis</v>
      </c>
      <c r="B74" s="1" t="str">
        <f>IFERROR(__xludf.DUMMYFUNCTION("""COMPUTED_VALUE"""),"Public")</f>
        <v>Public</v>
      </c>
      <c r="C74" s="1" t="str">
        <f>IFERROR(__xludf.DUMMYFUNCTION("""COMPUTED_VALUE"""),"Davis")</f>
        <v>Davis</v>
      </c>
      <c r="D74" s="1" t="str">
        <f>IFERROR(__xludf.DUMMYFUNCTION("""COMPUTED_VALUE"""),"CA")</f>
        <v>CA</v>
      </c>
      <c r="E74" s="3" t="s">
        <v>1</v>
      </c>
    </row>
    <row r="75">
      <c r="A75" s="1" t="str">
        <f>IFERROR(__xludf.DUMMYFUNCTION("""COMPUTED_VALUE"""),"University of California, Irvine")</f>
        <v>University of California, Irvine</v>
      </c>
      <c r="B75" s="1" t="str">
        <f>IFERROR(__xludf.DUMMYFUNCTION("""COMPUTED_VALUE"""),"Public")</f>
        <v>Public</v>
      </c>
      <c r="C75" s="1" t="str">
        <f>IFERROR(__xludf.DUMMYFUNCTION("""COMPUTED_VALUE"""),"Irvine")</f>
        <v>Irvine</v>
      </c>
      <c r="D75" s="1" t="str">
        <f>IFERROR(__xludf.DUMMYFUNCTION("""COMPUTED_VALUE"""),"CA")</f>
        <v>CA</v>
      </c>
      <c r="E75" s="3" t="s">
        <v>1</v>
      </c>
    </row>
    <row r="76">
      <c r="A76" s="1" t="str">
        <f>IFERROR(__xludf.DUMMYFUNCTION("""COMPUTED_VALUE"""),"University of California, Los Angeles")</f>
        <v>University of California, Los Angeles</v>
      </c>
      <c r="B76" s="1" t="str">
        <f>IFERROR(__xludf.DUMMYFUNCTION("""COMPUTED_VALUE"""),"Public")</f>
        <v>Public</v>
      </c>
      <c r="C76" s="1" t="str">
        <f>IFERROR(__xludf.DUMMYFUNCTION("""COMPUTED_VALUE"""),"Los Angeles")</f>
        <v>Los Angeles</v>
      </c>
      <c r="D76" s="1" t="str">
        <f>IFERROR(__xludf.DUMMYFUNCTION("""COMPUTED_VALUE"""),"CA")</f>
        <v>CA</v>
      </c>
      <c r="E76" s="3" t="s">
        <v>1</v>
      </c>
    </row>
    <row r="77">
      <c r="A77" s="1" t="str">
        <f>IFERROR(__xludf.DUMMYFUNCTION("""COMPUTED_VALUE"""),"University of California, Riverside")</f>
        <v>University of California, Riverside</v>
      </c>
      <c r="B77" s="1" t="str">
        <f>IFERROR(__xludf.DUMMYFUNCTION("""COMPUTED_VALUE"""),"Public")</f>
        <v>Public</v>
      </c>
      <c r="C77" s="1" t="str">
        <f>IFERROR(__xludf.DUMMYFUNCTION("""COMPUTED_VALUE"""),"Riverside")</f>
        <v>Riverside</v>
      </c>
      <c r="D77" s="1" t="str">
        <f>IFERROR(__xludf.DUMMYFUNCTION("""COMPUTED_VALUE"""),"CA")</f>
        <v>CA</v>
      </c>
      <c r="E77" s="3" t="s">
        <v>1</v>
      </c>
    </row>
    <row r="78">
      <c r="A78" s="1" t="str">
        <f>IFERROR(__xludf.DUMMYFUNCTION("""COMPUTED_VALUE"""),"University of California, San Diego")</f>
        <v>University of California, San Diego</v>
      </c>
      <c r="B78" s="1" t="str">
        <f>IFERROR(__xludf.DUMMYFUNCTION("""COMPUTED_VALUE"""),"Public")</f>
        <v>Public</v>
      </c>
      <c r="C78" s="1" t="str">
        <f>IFERROR(__xludf.DUMMYFUNCTION("""COMPUTED_VALUE"""),"San Diego[h]")</f>
        <v>San Diego[h]</v>
      </c>
      <c r="D78" s="1" t="str">
        <f>IFERROR(__xludf.DUMMYFUNCTION("""COMPUTED_VALUE"""),"CA")</f>
        <v>CA</v>
      </c>
      <c r="E78" s="3" t="s">
        <v>1</v>
      </c>
    </row>
    <row r="79">
      <c r="A79" s="1" t="str">
        <f>IFERROR(__xludf.DUMMYFUNCTION("""COMPUTED_VALUE"""),"University of California, Santa Barbara")</f>
        <v>University of California, Santa Barbara</v>
      </c>
      <c r="B79" s="1" t="str">
        <f>IFERROR(__xludf.DUMMYFUNCTION("""COMPUTED_VALUE"""),"Public")</f>
        <v>Public</v>
      </c>
      <c r="C79" s="1" t="str">
        <f>IFERROR(__xludf.DUMMYFUNCTION("""COMPUTED_VALUE"""),"Santa Barbara[i]")</f>
        <v>Santa Barbara[i]</v>
      </c>
      <c r="D79" s="1" t="str">
        <f>IFERROR(__xludf.DUMMYFUNCTION("""COMPUTED_VALUE"""),"CA")</f>
        <v>CA</v>
      </c>
      <c r="E79" s="3" t="s">
        <v>1</v>
      </c>
    </row>
    <row r="80">
      <c r="A80" s="1" t="str">
        <f>IFERROR(__xludf.DUMMYFUNCTION("""COMPUTED_VALUE"""),"University of California, Santa Cruz")</f>
        <v>University of California, Santa Cruz</v>
      </c>
      <c r="B80" s="1" t="str">
        <f>IFERROR(__xludf.DUMMYFUNCTION("""COMPUTED_VALUE"""),"Public")</f>
        <v>Public</v>
      </c>
      <c r="C80" s="1" t="str">
        <f>IFERROR(__xludf.DUMMYFUNCTION("""COMPUTED_VALUE"""),"Santa Cruz")</f>
        <v>Santa Cruz</v>
      </c>
      <c r="D80" s="1" t="str">
        <f>IFERROR(__xludf.DUMMYFUNCTION("""COMPUTED_VALUE"""),"CA")</f>
        <v>CA</v>
      </c>
      <c r="E80" s="3" t="s">
        <v>1</v>
      </c>
    </row>
    <row r="81">
      <c r="A81" s="1" t="str">
        <f>IFERROR(__xludf.DUMMYFUNCTION("""COMPUTED_VALUE"""),"University of Central Florida")</f>
        <v>University of Central Florida</v>
      </c>
      <c r="B81" s="1" t="str">
        <f>IFERROR(__xludf.DUMMYFUNCTION("""COMPUTED_VALUE"""),"Public")</f>
        <v>Public</v>
      </c>
      <c r="C81" s="1" t="str">
        <f>IFERROR(__xludf.DUMMYFUNCTION("""COMPUTED_VALUE"""),"Orlando[j]")</f>
        <v>Orlando[j]</v>
      </c>
      <c r="D81" s="1" t="str">
        <f>IFERROR(__xludf.DUMMYFUNCTION("""COMPUTED_VALUE"""),"FL")</f>
        <v>FL</v>
      </c>
      <c r="E81" s="3" t="s">
        <v>1</v>
      </c>
    </row>
    <row r="82">
      <c r="A82" s="1" t="str">
        <f>IFERROR(__xludf.DUMMYFUNCTION("""COMPUTED_VALUE"""),"University of Chicago")</f>
        <v>University of Chicago</v>
      </c>
      <c r="B82" s="1" t="str">
        <f>IFERROR(__xludf.DUMMYFUNCTION("""COMPUTED_VALUE"""),"Private (non-profit)")</f>
        <v>Private (non-profit)</v>
      </c>
      <c r="C82" s="1" t="str">
        <f>IFERROR(__xludf.DUMMYFUNCTION("""COMPUTED_VALUE"""),"Chicago")</f>
        <v>Chicago</v>
      </c>
      <c r="D82" s="1" t="str">
        <f>IFERROR(__xludf.DUMMYFUNCTION("""COMPUTED_VALUE"""),"IL")</f>
        <v>IL</v>
      </c>
      <c r="E82" s="3" t="s">
        <v>1</v>
      </c>
    </row>
    <row r="83">
      <c r="A83" s="1" t="str">
        <f>IFERROR(__xludf.DUMMYFUNCTION("""COMPUTED_VALUE"""),"University of Cincinnati")</f>
        <v>University of Cincinnati</v>
      </c>
      <c r="B83" s="1" t="str">
        <f>IFERROR(__xludf.DUMMYFUNCTION("""COMPUTED_VALUE"""),"Public")</f>
        <v>Public</v>
      </c>
      <c r="C83" s="1" t="str">
        <f>IFERROR(__xludf.DUMMYFUNCTION("""COMPUTED_VALUE"""),"Cincinnati")</f>
        <v>Cincinnati</v>
      </c>
      <c r="D83" s="1" t="str">
        <f>IFERROR(__xludf.DUMMYFUNCTION("""COMPUTED_VALUE"""),"OH")</f>
        <v>OH</v>
      </c>
      <c r="E83" s="3" t="s">
        <v>1</v>
      </c>
    </row>
    <row r="84">
      <c r="A84" s="1" t="str">
        <f>IFERROR(__xludf.DUMMYFUNCTION("""COMPUTED_VALUE"""),"University of Colorado Boulder")</f>
        <v>University of Colorado Boulder</v>
      </c>
      <c r="B84" s="1" t="str">
        <f>IFERROR(__xludf.DUMMYFUNCTION("""COMPUTED_VALUE"""),"Public")</f>
        <v>Public</v>
      </c>
      <c r="C84" s="1" t="str">
        <f>IFERROR(__xludf.DUMMYFUNCTION("""COMPUTED_VALUE"""),"Boulder")</f>
        <v>Boulder</v>
      </c>
      <c r="D84" s="1" t="str">
        <f>IFERROR(__xludf.DUMMYFUNCTION("""COMPUTED_VALUE"""),"CO")</f>
        <v>CO</v>
      </c>
      <c r="E84" s="3" t="s">
        <v>1</v>
      </c>
    </row>
    <row r="85">
      <c r="A85" s="1" t="str">
        <f>IFERROR(__xludf.DUMMYFUNCTION("""COMPUTED_VALUE"""),"University of Colorado Denver")</f>
        <v>University of Colorado Denver</v>
      </c>
      <c r="B85" s="1" t="str">
        <f>IFERROR(__xludf.DUMMYFUNCTION("""COMPUTED_VALUE"""),"Public")</f>
        <v>Public</v>
      </c>
      <c r="C85" s="1" t="str">
        <f>IFERROR(__xludf.DUMMYFUNCTION("""COMPUTED_VALUE"""),"Denver")</f>
        <v>Denver</v>
      </c>
      <c r="D85" s="1" t="str">
        <f>IFERROR(__xludf.DUMMYFUNCTION("""COMPUTED_VALUE"""),"CO")</f>
        <v>CO</v>
      </c>
      <c r="E85" s="3" t="s">
        <v>1</v>
      </c>
    </row>
    <row r="86">
      <c r="A86" s="1" t="str">
        <f>IFERROR(__xludf.DUMMYFUNCTION("""COMPUTED_VALUE"""),"University of Connecticut")</f>
        <v>University of Connecticut</v>
      </c>
      <c r="B86" s="1" t="str">
        <f>IFERROR(__xludf.DUMMYFUNCTION("""COMPUTED_VALUE"""),"Public")</f>
        <v>Public</v>
      </c>
      <c r="C86" s="1" t="str">
        <f>IFERROR(__xludf.DUMMYFUNCTION("""COMPUTED_VALUE"""),"Storrs")</f>
        <v>Storrs</v>
      </c>
      <c r="D86" s="1" t="str">
        <f>IFERROR(__xludf.DUMMYFUNCTION("""COMPUTED_VALUE"""),"CT")</f>
        <v>CT</v>
      </c>
      <c r="E86" s="3" t="s">
        <v>1</v>
      </c>
    </row>
    <row r="87">
      <c r="A87" s="1" t="str">
        <f>IFERROR(__xludf.DUMMYFUNCTION("""COMPUTED_VALUE"""),"University of Delaware")</f>
        <v>University of Delaware</v>
      </c>
      <c r="B87" s="1" t="str">
        <f>IFERROR(__xludf.DUMMYFUNCTION("""COMPUTED_VALUE"""),"Public[k]")</f>
        <v>Public[k]</v>
      </c>
      <c r="C87" s="1" t="str">
        <f>IFERROR(__xludf.DUMMYFUNCTION("""COMPUTED_VALUE"""),"Newark")</f>
        <v>Newark</v>
      </c>
      <c r="D87" s="1" t="str">
        <f>IFERROR(__xludf.DUMMYFUNCTION("""COMPUTED_VALUE"""),"DE")</f>
        <v>DE</v>
      </c>
      <c r="E87" s="3" t="s">
        <v>1</v>
      </c>
    </row>
    <row r="88">
      <c r="A88" s="1" t="str">
        <f>IFERROR(__xludf.DUMMYFUNCTION("""COMPUTED_VALUE"""),"University of Denver")</f>
        <v>University of Denver</v>
      </c>
      <c r="B88" s="1" t="str">
        <f>IFERROR(__xludf.DUMMYFUNCTION("""COMPUTED_VALUE"""),"Private (non-profit)")</f>
        <v>Private (non-profit)</v>
      </c>
      <c r="C88" s="1" t="str">
        <f>IFERROR(__xludf.DUMMYFUNCTION("""COMPUTED_VALUE"""),"Denver")</f>
        <v>Denver</v>
      </c>
      <c r="D88" s="1" t="str">
        <f>IFERROR(__xludf.DUMMYFUNCTION("""COMPUTED_VALUE"""),"CO")</f>
        <v>CO</v>
      </c>
      <c r="E88" s="3" t="s">
        <v>1</v>
      </c>
    </row>
    <row r="89">
      <c r="A89" s="1" t="str">
        <f>IFERROR(__xludf.DUMMYFUNCTION("""COMPUTED_VALUE"""),"University of Florida")</f>
        <v>University of Florida</v>
      </c>
      <c r="B89" s="1" t="str">
        <f>IFERROR(__xludf.DUMMYFUNCTION("""COMPUTED_VALUE"""),"Public")</f>
        <v>Public</v>
      </c>
      <c r="C89" s="1" t="str">
        <f>IFERROR(__xludf.DUMMYFUNCTION("""COMPUTED_VALUE"""),"Gainesville")</f>
        <v>Gainesville</v>
      </c>
      <c r="D89" s="1" t="str">
        <f>IFERROR(__xludf.DUMMYFUNCTION("""COMPUTED_VALUE"""),"FL")</f>
        <v>FL</v>
      </c>
      <c r="E89" s="3" t="s">
        <v>1</v>
      </c>
    </row>
    <row r="90">
      <c r="A90" s="1" t="str">
        <f>IFERROR(__xludf.DUMMYFUNCTION("""COMPUTED_VALUE"""),"University of Georgia")</f>
        <v>University of Georgia</v>
      </c>
      <c r="B90" s="1" t="str">
        <f>IFERROR(__xludf.DUMMYFUNCTION("""COMPUTED_VALUE"""),"Public")</f>
        <v>Public</v>
      </c>
      <c r="C90" s="1" t="str">
        <f>IFERROR(__xludf.DUMMYFUNCTION("""COMPUTED_VALUE"""),"Athens")</f>
        <v>Athens</v>
      </c>
      <c r="D90" s="1" t="str">
        <f>IFERROR(__xludf.DUMMYFUNCTION("""COMPUTED_VALUE"""),"GA")</f>
        <v>GA</v>
      </c>
      <c r="E90" s="3" t="s">
        <v>1</v>
      </c>
    </row>
    <row r="91">
      <c r="A91" s="1" t="str">
        <f>IFERROR(__xludf.DUMMYFUNCTION("""COMPUTED_VALUE"""),"University of Hawaii at Manoa")</f>
        <v>University of Hawaii at Manoa</v>
      </c>
      <c r="B91" s="1" t="str">
        <f>IFERROR(__xludf.DUMMYFUNCTION("""COMPUTED_VALUE"""),"Public")</f>
        <v>Public</v>
      </c>
      <c r="C91" s="1" t="str">
        <f>IFERROR(__xludf.DUMMYFUNCTION("""COMPUTED_VALUE"""),"Honolulu")</f>
        <v>Honolulu</v>
      </c>
      <c r="D91" s="1" t="str">
        <f>IFERROR(__xludf.DUMMYFUNCTION("""COMPUTED_VALUE"""),"HI")</f>
        <v>HI</v>
      </c>
      <c r="E91" s="3" t="s">
        <v>1</v>
      </c>
    </row>
    <row r="92">
      <c r="A92" s="1" t="str">
        <f>IFERROR(__xludf.DUMMYFUNCTION("""COMPUTED_VALUE"""),"University of Houston")</f>
        <v>University of Houston</v>
      </c>
      <c r="B92" s="1" t="str">
        <f>IFERROR(__xludf.DUMMYFUNCTION("""COMPUTED_VALUE"""),"Public")</f>
        <v>Public</v>
      </c>
      <c r="C92" s="1" t="str">
        <f>IFERROR(__xludf.DUMMYFUNCTION("""COMPUTED_VALUE"""),"Houston")</f>
        <v>Houston</v>
      </c>
      <c r="D92" s="1" t="str">
        <f>IFERROR(__xludf.DUMMYFUNCTION("""COMPUTED_VALUE"""),"TX")</f>
        <v>TX</v>
      </c>
      <c r="E92" s="3" t="s">
        <v>1</v>
      </c>
    </row>
    <row r="93">
      <c r="A93" s="1" t="str">
        <f>IFERROR(__xludf.DUMMYFUNCTION("""COMPUTED_VALUE"""),"University of Illinois Chicago")</f>
        <v>University of Illinois Chicago</v>
      </c>
      <c r="B93" s="1" t="str">
        <f>IFERROR(__xludf.DUMMYFUNCTION("""COMPUTED_VALUE"""),"Public")</f>
        <v>Public</v>
      </c>
      <c r="C93" s="1" t="str">
        <f>IFERROR(__xludf.DUMMYFUNCTION("""COMPUTED_VALUE"""),"Chicago")</f>
        <v>Chicago</v>
      </c>
      <c r="D93" s="1" t="str">
        <f>IFERROR(__xludf.DUMMYFUNCTION("""COMPUTED_VALUE"""),"IL")</f>
        <v>IL</v>
      </c>
      <c r="E93" s="3" t="s">
        <v>1</v>
      </c>
    </row>
    <row r="94">
      <c r="A94" s="1" t="str">
        <f>IFERROR(__xludf.DUMMYFUNCTION("""COMPUTED_VALUE"""),"University of Illinois Urbana-Champaign")</f>
        <v>University of Illinois Urbana-Champaign</v>
      </c>
      <c r="B94" s="1" t="str">
        <f>IFERROR(__xludf.DUMMYFUNCTION("""COMPUTED_VALUE"""),"Public")</f>
        <v>Public</v>
      </c>
      <c r="C94" s="1" t="str">
        <f>IFERROR(__xludf.DUMMYFUNCTION("""COMPUTED_VALUE"""),"Champaign/Urbana[l]")</f>
        <v>Champaign/Urbana[l]</v>
      </c>
      <c r="D94" s="1" t="str">
        <f>IFERROR(__xludf.DUMMYFUNCTION("""COMPUTED_VALUE"""),"IL")</f>
        <v>IL</v>
      </c>
      <c r="E94" s="3" t="s">
        <v>1</v>
      </c>
    </row>
    <row r="95">
      <c r="A95" s="1" t="str">
        <f>IFERROR(__xludf.DUMMYFUNCTION("""COMPUTED_VALUE"""),"University of Iowa")</f>
        <v>University of Iowa</v>
      </c>
      <c r="B95" s="1" t="str">
        <f>IFERROR(__xludf.DUMMYFUNCTION("""COMPUTED_VALUE"""),"Public")</f>
        <v>Public</v>
      </c>
      <c r="C95" s="1" t="str">
        <f>IFERROR(__xludf.DUMMYFUNCTION("""COMPUTED_VALUE"""),"Iowa City")</f>
        <v>Iowa City</v>
      </c>
      <c r="D95" s="1" t="str">
        <f>IFERROR(__xludf.DUMMYFUNCTION("""COMPUTED_VALUE"""),"IA")</f>
        <v>IA</v>
      </c>
      <c r="E95" s="3" t="s">
        <v>1</v>
      </c>
    </row>
    <row r="96">
      <c r="A96" s="1" t="str">
        <f>IFERROR(__xludf.DUMMYFUNCTION("""COMPUTED_VALUE"""),"University of Kansas")</f>
        <v>University of Kansas</v>
      </c>
      <c r="B96" s="1" t="str">
        <f>IFERROR(__xludf.DUMMYFUNCTION("""COMPUTED_VALUE"""),"Public")</f>
        <v>Public</v>
      </c>
      <c r="C96" s="1" t="str">
        <f>IFERROR(__xludf.DUMMYFUNCTION("""COMPUTED_VALUE"""),"Lawrence")</f>
        <v>Lawrence</v>
      </c>
      <c r="D96" s="1" t="str">
        <f>IFERROR(__xludf.DUMMYFUNCTION("""COMPUTED_VALUE"""),"KS")</f>
        <v>KS</v>
      </c>
      <c r="E96" s="3" t="s">
        <v>1</v>
      </c>
    </row>
    <row r="97">
      <c r="A97" s="1" t="str">
        <f>IFERROR(__xludf.DUMMYFUNCTION("""COMPUTED_VALUE"""),"University of Kentucky")</f>
        <v>University of Kentucky</v>
      </c>
      <c r="B97" s="1" t="str">
        <f>IFERROR(__xludf.DUMMYFUNCTION("""COMPUTED_VALUE"""),"Public")</f>
        <v>Public</v>
      </c>
      <c r="C97" s="1" t="str">
        <f>IFERROR(__xludf.DUMMYFUNCTION("""COMPUTED_VALUE"""),"Lexington")</f>
        <v>Lexington</v>
      </c>
      <c r="D97" s="1" t="str">
        <f>IFERROR(__xludf.DUMMYFUNCTION("""COMPUTED_VALUE"""),"KY")</f>
        <v>KY</v>
      </c>
      <c r="E97" s="3" t="s">
        <v>1</v>
      </c>
    </row>
    <row r="98">
      <c r="A98" s="1" t="str">
        <f>IFERROR(__xludf.DUMMYFUNCTION("""COMPUTED_VALUE"""),"University of Louisiana at Lafayette")</f>
        <v>University of Louisiana at Lafayette</v>
      </c>
      <c r="B98" s="1" t="str">
        <f>IFERROR(__xludf.DUMMYFUNCTION("""COMPUTED_VALUE"""),"Public")</f>
        <v>Public</v>
      </c>
      <c r="C98" s="1" t="str">
        <f>IFERROR(__xludf.DUMMYFUNCTION("""COMPUTED_VALUE"""),"Lafayette")</f>
        <v>Lafayette</v>
      </c>
      <c r="D98" s="1" t="str">
        <f>IFERROR(__xludf.DUMMYFUNCTION("""COMPUTED_VALUE"""),"LA")</f>
        <v>LA</v>
      </c>
      <c r="E98" s="3" t="s">
        <v>1</v>
      </c>
    </row>
    <row r="99">
      <c r="A99" s="1" t="str">
        <f>IFERROR(__xludf.DUMMYFUNCTION("""COMPUTED_VALUE"""),"University of Louisville")</f>
        <v>University of Louisville</v>
      </c>
      <c r="B99" s="1" t="str">
        <f>IFERROR(__xludf.DUMMYFUNCTION("""COMPUTED_VALUE"""),"Public")</f>
        <v>Public</v>
      </c>
      <c r="C99" s="1" t="str">
        <f>IFERROR(__xludf.DUMMYFUNCTION("""COMPUTED_VALUE"""),"Louisville")</f>
        <v>Louisville</v>
      </c>
      <c r="D99" s="1" t="str">
        <f>IFERROR(__xludf.DUMMYFUNCTION("""COMPUTED_VALUE"""),"KY")</f>
        <v>KY</v>
      </c>
      <c r="E99" s="3" t="s">
        <v>1</v>
      </c>
    </row>
    <row r="100">
      <c r="A100" s="1" t="str">
        <f>IFERROR(__xludf.DUMMYFUNCTION("""COMPUTED_VALUE"""),"University of Maine")</f>
        <v>University of Maine</v>
      </c>
      <c r="B100" s="1" t="str">
        <f>IFERROR(__xludf.DUMMYFUNCTION("""COMPUTED_VALUE"""),"Public")</f>
        <v>Public</v>
      </c>
      <c r="C100" s="1" t="str">
        <f>IFERROR(__xludf.DUMMYFUNCTION("""COMPUTED_VALUE"""),"Orono")</f>
        <v>Orono</v>
      </c>
      <c r="D100" s="1" t="str">
        <f>IFERROR(__xludf.DUMMYFUNCTION("""COMPUTED_VALUE"""),"ME")</f>
        <v>ME</v>
      </c>
      <c r="E100" s="3" t="s">
        <v>1</v>
      </c>
    </row>
    <row r="101">
      <c r="A101" s="1" t="str">
        <f>IFERROR(__xludf.DUMMYFUNCTION("""COMPUTED_VALUE"""),"University of Maryland, Baltimore County")</f>
        <v>University of Maryland, Baltimore County</v>
      </c>
      <c r="B101" s="1" t="str">
        <f>IFERROR(__xludf.DUMMYFUNCTION("""COMPUTED_VALUE"""),"Public")</f>
        <v>Public</v>
      </c>
      <c r="C101" s="1" t="str">
        <f>IFERROR(__xludf.DUMMYFUNCTION("""COMPUTED_VALUE"""),"Baltimore[m]")</f>
        <v>Baltimore[m]</v>
      </c>
      <c r="D101" s="1" t="str">
        <f>IFERROR(__xludf.DUMMYFUNCTION("""COMPUTED_VALUE"""),"MD")</f>
        <v>MD</v>
      </c>
      <c r="E101" s="3" t="s">
        <v>1</v>
      </c>
    </row>
    <row r="102">
      <c r="A102" s="1" t="str">
        <f>IFERROR(__xludf.DUMMYFUNCTION("""COMPUTED_VALUE"""),"University of Maryland, College Park")</f>
        <v>University of Maryland, College Park</v>
      </c>
      <c r="B102" s="1" t="str">
        <f>IFERROR(__xludf.DUMMYFUNCTION("""COMPUTED_VALUE"""),"Public")</f>
        <v>Public</v>
      </c>
      <c r="C102" s="1" t="str">
        <f>IFERROR(__xludf.DUMMYFUNCTION("""COMPUTED_VALUE"""),"College Park")</f>
        <v>College Park</v>
      </c>
      <c r="D102" s="1" t="str">
        <f>IFERROR(__xludf.DUMMYFUNCTION("""COMPUTED_VALUE"""),"MD")</f>
        <v>MD</v>
      </c>
      <c r="E102" s="3" t="s">
        <v>1</v>
      </c>
    </row>
    <row r="103">
      <c r="A103" s="1" t="str">
        <f>IFERROR(__xludf.DUMMYFUNCTION("""COMPUTED_VALUE"""),"University of Massachusetts Amherst")</f>
        <v>University of Massachusetts Amherst</v>
      </c>
      <c r="B103" s="1" t="str">
        <f>IFERROR(__xludf.DUMMYFUNCTION("""COMPUTED_VALUE"""),"Public")</f>
        <v>Public</v>
      </c>
      <c r="C103" s="1" t="str">
        <f>IFERROR(__xludf.DUMMYFUNCTION("""COMPUTED_VALUE"""),"Amherst")</f>
        <v>Amherst</v>
      </c>
      <c r="D103" s="1" t="str">
        <f>IFERROR(__xludf.DUMMYFUNCTION("""COMPUTED_VALUE"""),"MA")</f>
        <v>MA</v>
      </c>
      <c r="E103" s="3" t="s">
        <v>1</v>
      </c>
    </row>
    <row r="104">
      <c r="A104" s="1" t="str">
        <f>IFERROR(__xludf.DUMMYFUNCTION("""COMPUTED_VALUE"""),"University of Memphis")</f>
        <v>University of Memphis</v>
      </c>
      <c r="B104" s="1" t="str">
        <f>IFERROR(__xludf.DUMMYFUNCTION("""COMPUTED_VALUE"""),"Public")</f>
        <v>Public</v>
      </c>
      <c r="C104" s="1" t="str">
        <f>IFERROR(__xludf.DUMMYFUNCTION("""COMPUTED_VALUE"""),"Memphis")</f>
        <v>Memphis</v>
      </c>
      <c r="D104" s="1" t="str">
        <f>IFERROR(__xludf.DUMMYFUNCTION("""COMPUTED_VALUE"""),"TN")</f>
        <v>TN</v>
      </c>
      <c r="E104" s="3" t="s">
        <v>1</v>
      </c>
    </row>
    <row r="105">
      <c r="A105" s="1" t="str">
        <f>IFERROR(__xludf.DUMMYFUNCTION("""COMPUTED_VALUE"""),"University of Miami")</f>
        <v>University of Miami</v>
      </c>
      <c r="B105" s="1" t="str">
        <f>IFERROR(__xludf.DUMMYFUNCTION("""COMPUTED_VALUE"""),"Private (non-profit)")</f>
        <v>Private (non-profit)</v>
      </c>
      <c r="C105" s="1" t="str">
        <f>IFERROR(__xludf.DUMMYFUNCTION("""COMPUTED_VALUE"""),"Coral Gables")</f>
        <v>Coral Gables</v>
      </c>
      <c r="D105" s="1" t="str">
        <f>IFERROR(__xludf.DUMMYFUNCTION("""COMPUTED_VALUE"""),"FL")</f>
        <v>FL</v>
      </c>
      <c r="E105" s="3" t="s">
        <v>1</v>
      </c>
    </row>
    <row r="106">
      <c r="A106" s="1" t="str">
        <f>IFERROR(__xludf.DUMMYFUNCTION("""COMPUTED_VALUE"""),"University of Michigan")</f>
        <v>University of Michigan</v>
      </c>
      <c r="B106" s="1" t="str">
        <f>IFERROR(__xludf.DUMMYFUNCTION("""COMPUTED_VALUE"""),"Public")</f>
        <v>Public</v>
      </c>
      <c r="C106" s="1" t="str">
        <f>IFERROR(__xludf.DUMMYFUNCTION("""COMPUTED_VALUE"""),"Ann Arbor")</f>
        <v>Ann Arbor</v>
      </c>
      <c r="D106" s="1" t="str">
        <f>IFERROR(__xludf.DUMMYFUNCTION("""COMPUTED_VALUE"""),"MI")</f>
        <v>MI</v>
      </c>
      <c r="E106" s="3" t="s">
        <v>1</v>
      </c>
    </row>
    <row r="107">
      <c r="A107" s="1" t="str">
        <f>IFERROR(__xludf.DUMMYFUNCTION("""COMPUTED_VALUE"""),"University of Minnesota")</f>
        <v>University of Minnesota</v>
      </c>
      <c r="B107" s="1" t="str">
        <f>IFERROR(__xludf.DUMMYFUNCTION("""COMPUTED_VALUE"""),"Public")</f>
        <v>Public</v>
      </c>
      <c r="C107" s="1" t="str">
        <f>IFERROR(__xludf.DUMMYFUNCTION("""COMPUTED_VALUE"""),"Minneapolis")</f>
        <v>Minneapolis</v>
      </c>
      <c r="D107" s="1" t="str">
        <f>IFERROR(__xludf.DUMMYFUNCTION("""COMPUTED_VALUE"""),"MN")</f>
        <v>MN</v>
      </c>
      <c r="E107" s="3" t="s">
        <v>1</v>
      </c>
    </row>
    <row r="108">
      <c r="A108" s="1" t="str">
        <f>IFERROR(__xludf.DUMMYFUNCTION("""COMPUTED_VALUE"""),"University of Mississippi")</f>
        <v>University of Mississippi</v>
      </c>
      <c r="B108" s="1" t="str">
        <f>IFERROR(__xludf.DUMMYFUNCTION("""COMPUTED_VALUE"""),"Public")</f>
        <v>Public</v>
      </c>
      <c r="C108" s="1" t="str">
        <f>IFERROR(__xludf.DUMMYFUNCTION("""COMPUTED_VALUE"""),"University")</f>
        <v>University</v>
      </c>
      <c r="D108" s="1" t="str">
        <f>IFERROR(__xludf.DUMMYFUNCTION("""COMPUTED_VALUE"""),"MS")</f>
        <v>MS</v>
      </c>
      <c r="E108" s="3" t="s">
        <v>1</v>
      </c>
    </row>
    <row r="109">
      <c r="A109" s="1" t="str">
        <f>IFERROR(__xludf.DUMMYFUNCTION("""COMPUTED_VALUE"""),"University of Missouri")</f>
        <v>University of Missouri</v>
      </c>
      <c r="B109" s="1" t="str">
        <f>IFERROR(__xludf.DUMMYFUNCTION("""COMPUTED_VALUE"""),"Public")</f>
        <v>Public</v>
      </c>
      <c r="C109" s="1" t="str">
        <f>IFERROR(__xludf.DUMMYFUNCTION("""COMPUTED_VALUE"""),"Columbia")</f>
        <v>Columbia</v>
      </c>
      <c r="D109" s="1" t="str">
        <f>IFERROR(__xludf.DUMMYFUNCTION("""COMPUTED_VALUE"""),"MO")</f>
        <v>MO</v>
      </c>
      <c r="E109" s="3" t="s">
        <v>1</v>
      </c>
    </row>
    <row r="110">
      <c r="A110" s="1" t="str">
        <f>IFERROR(__xludf.DUMMYFUNCTION("""COMPUTED_VALUE"""),"University of Montana")</f>
        <v>University of Montana</v>
      </c>
      <c r="B110" s="1" t="str">
        <f>IFERROR(__xludf.DUMMYFUNCTION("""COMPUTED_VALUE"""),"Public")</f>
        <v>Public</v>
      </c>
      <c r="C110" s="1" t="str">
        <f>IFERROR(__xludf.DUMMYFUNCTION("""COMPUTED_VALUE"""),"Missoula")</f>
        <v>Missoula</v>
      </c>
      <c r="D110" s="1" t="str">
        <f>IFERROR(__xludf.DUMMYFUNCTION("""COMPUTED_VALUE"""),"MT")</f>
        <v>MT</v>
      </c>
      <c r="E110" s="3" t="s">
        <v>1</v>
      </c>
    </row>
    <row r="111">
      <c r="A111" s="1" t="str">
        <f>IFERROR(__xludf.DUMMYFUNCTION("""COMPUTED_VALUE"""),"University of Nebraska–Lincoln")</f>
        <v>University of Nebraska–Lincoln</v>
      </c>
      <c r="B111" s="1" t="str">
        <f>IFERROR(__xludf.DUMMYFUNCTION("""COMPUTED_VALUE"""),"Public")</f>
        <v>Public</v>
      </c>
      <c r="C111" s="1" t="str">
        <f>IFERROR(__xludf.DUMMYFUNCTION("""COMPUTED_VALUE"""),"Lincoln")</f>
        <v>Lincoln</v>
      </c>
      <c r="D111" s="1" t="str">
        <f>IFERROR(__xludf.DUMMYFUNCTION("""COMPUTED_VALUE"""),"NE")</f>
        <v>NE</v>
      </c>
      <c r="E111" s="3" t="s">
        <v>1</v>
      </c>
    </row>
    <row r="112">
      <c r="A112" s="1" t="str">
        <f>IFERROR(__xludf.DUMMYFUNCTION("""COMPUTED_VALUE"""),"University of Nevada, Las Vegas")</f>
        <v>University of Nevada, Las Vegas</v>
      </c>
      <c r="B112" s="1" t="str">
        <f>IFERROR(__xludf.DUMMYFUNCTION("""COMPUTED_VALUE"""),"Public")</f>
        <v>Public</v>
      </c>
      <c r="C112" s="1" t="str">
        <f>IFERROR(__xludf.DUMMYFUNCTION("""COMPUTED_VALUE"""),"Las Vegas[n]")</f>
        <v>Las Vegas[n]</v>
      </c>
      <c r="D112" s="1" t="str">
        <f>IFERROR(__xludf.DUMMYFUNCTION("""COMPUTED_VALUE"""),"NV")</f>
        <v>NV</v>
      </c>
      <c r="E112" s="3" t="s">
        <v>1</v>
      </c>
    </row>
    <row r="113">
      <c r="A113" s="1" t="str">
        <f>IFERROR(__xludf.DUMMYFUNCTION("""COMPUTED_VALUE"""),"University of Nevada, Reno")</f>
        <v>University of Nevada, Reno</v>
      </c>
      <c r="B113" s="1" t="str">
        <f>IFERROR(__xludf.DUMMYFUNCTION("""COMPUTED_VALUE"""),"Public")</f>
        <v>Public</v>
      </c>
      <c r="C113" s="1" t="str">
        <f>IFERROR(__xludf.DUMMYFUNCTION("""COMPUTED_VALUE"""),"Reno")</f>
        <v>Reno</v>
      </c>
      <c r="D113" s="1" t="str">
        <f>IFERROR(__xludf.DUMMYFUNCTION("""COMPUTED_VALUE"""),"NV")</f>
        <v>NV</v>
      </c>
      <c r="E113" s="3" t="s">
        <v>1</v>
      </c>
    </row>
    <row r="114">
      <c r="A114" s="1" t="str">
        <f>IFERROR(__xludf.DUMMYFUNCTION("""COMPUTED_VALUE"""),"University of New Hampshire")</f>
        <v>University of New Hampshire</v>
      </c>
      <c r="B114" s="1" t="str">
        <f>IFERROR(__xludf.DUMMYFUNCTION("""COMPUTED_VALUE"""),"Public")</f>
        <v>Public</v>
      </c>
      <c r="C114" s="1" t="str">
        <f>IFERROR(__xludf.DUMMYFUNCTION("""COMPUTED_VALUE"""),"Durham")</f>
        <v>Durham</v>
      </c>
      <c r="D114" s="1" t="str">
        <f>IFERROR(__xludf.DUMMYFUNCTION("""COMPUTED_VALUE"""),"NH")</f>
        <v>NH</v>
      </c>
      <c r="E114" s="3" t="s">
        <v>1</v>
      </c>
    </row>
    <row r="115">
      <c r="A115" s="1" t="str">
        <f>IFERROR(__xludf.DUMMYFUNCTION("""COMPUTED_VALUE"""),"University of New Mexico")</f>
        <v>University of New Mexico</v>
      </c>
      <c r="B115" s="1" t="str">
        <f>IFERROR(__xludf.DUMMYFUNCTION("""COMPUTED_VALUE"""),"Public")</f>
        <v>Public</v>
      </c>
      <c r="C115" s="1" t="str">
        <f>IFERROR(__xludf.DUMMYFUNCTION("""COMPUTED_VALUE"""),"Albuquerque")</f>
        <v>Albuquerque</v>
      </c>
      <c r="D115" s="1" t="str">
        <f>IFERROR(__xludf.DUMMYFUNCTION("""COMPUTED_VALUE"""),"NM")</f>
        <v>NM</v>
      </c>
      <c r="E115" s="3" t="s">
        <v>1</v>
      </c>
    </row>
    <row r="116">
      <c r="A116" s="1" t="str">
        <f>IFERROR(__xludf.DUMMYFUNCTION("""COMPUTED_VALUE"""),"University of North Carolina at Chapel Hill")</f>
        <v>University of North Carolina at Chapel Hill</v>
      </c>
      <c r="B116" s="1" t="str">
        <f>IFERROR(__xludf.DUMMYFUNCTION("""COMPUTED_VALUE"""),"Public")</f>
        <v>Public</v>
      </c>
      <c r="C116" s="1" t="str">
        <f>IFERROR(__xludf.DUMMYFUNCTION("""COMPUTED_VALUE"""),"Chapel Hill")</f>
        <v>Chapel Hill</v>
      </c>
      <c r="D116" s="1" t="str">
        <f>IFERROR(__xludf.DUMMYFUNCTION("""COMPUTED_VALUE"""),"NC")</f>
        <v>NC</v>
      </c>
      <c r="E116" s="3" t="s">
        <v>1</v>
      </c>
    </row>
    <row r="117">
      <c r="A117" s="1" t="str">
        <f>IFERROR(__xludf.DUMMYFUNCTION("""COMPUTED_VALUE"""),"University of North Texas")</f>
        <v>University of North Texas</v>
      </c>
      <c r="B117" s="1" t="str">
        <f>IFERROR(__xludf.DUMMYFUNCTION("""COMPUTED_VALUE"""),"Public")</f>
        <v>Public</v>
      </c>
      <c r="C117" s="1" t="str">
        <f>IFERROR(__xludf.DUMMYFUNCTION("""COMPUTED_VALUE"""),"Denton")</f>
        <v>Denton</v>
      </c>
      <c r="D117" s="1" t="str">
        <f>IFERROR(__xludf.DUMMYFUNCTION("""COMPUTED_VALUE"""),"TX")</f>
        <v>TX</v>
      </c>
      <c r="E117" s="3" t="s">
        <v>1</v>
      </c>
    </row>
    <row r="118">
      <c r="A118" s="1" t="str">
        <f>IFERROR(__xludf.DUMMYFUNCTION("""COMPUTED_VALUE"""),"University of Notre Dame")</f>
        <v>University of Notre Dame</v>
      </c>
      <c r="B118" s="1" t="str">
        <f>IFERROR(__xludf.DUMMYFUNCTION("""COMPUTED_VALUE"""),"Private (non-profit)")</f>
        <v>Private (non-profit)</v>
      </c>
      <c r="C118" s="1" t="str">
        <f>IFERROR(__xludf.DUMMYFUNCTION("""COMPUTED_VALUE"""),"Notre Dame")</f>
        <v>Notre Dame</v>
      </c>
      <c r="D118" s="1" t="str">
        <f>IFERROR(__xludf.DUMMYFUNCTION("""COMPUTED_VALUE"""),"IN")</f>
        <v>IN</v>
      </c>
      <c r="E118" s="3" t="s">
        <v>1</v>
      </c>
    </row>
    <row r="119">
      <c r="A119" s="1" t="str">
        <f>IFERROR(__xludf.DUMMYFUNCTION("""COMPUTED_VALUE"""),"University of Oklahoma")</f>
        <v>University of Oklahoma</v>
      </c>
      <c r="B119" s="1" t="str">
        <f>IFERROR(__xludf.DUMMYFUNCTION("""COMPUTED_VALUE"""),"Public")</f>
        <v>Public</v>
      </c>
      <c r="C119" s="1" t="str">
        <f>IFERROR(__xludf.DUMMYFUNCTION("""COMPUTED_VALUE"""),"Norman")</f>
        <v>Norman</v>
      </c>
      <c r="D119" s="1" t="str">
        <f>IFERROR(__xludf.DUMMYFUNCTION("""COMPUTED_VALUE"""),"OK")</f>
        <v>OK</v>
      </c>
      <c r="E119" s="3" t="s">
        <v>1</v>
      </c>
    </row>
    <row r="120">
      <c r="A120" s="1" t="str">
        <f>IFERROR(__xludf.DUMMYFUNCTION("""COMPUTED_VALUE"""),"University of Oregon")</f>
        <v>University of Oregon</v>
      </c>
      <c r="B120" s="1" t="str">
        <f>IFERROR(__xludf.DUMMYFUNCTION("""COMPUTED_VALUE"""),"Public")</f>
        <v>Public</v>
      </c>
      <c r="C120" s="1" t="str">
        <f>IFERROR(__xludf.DUMMYFUNCTION("""COMPUTED_VALUE"""),"Eugene")</f>
        <v>Eugene</v>
      </c>
      <c r="D120" s="1" t="str">
        <f>IFERROR(__xludf.DUMMYFUNCTION("""COMPUTED_VALUE"""),"OR")</f>
        <v>OR</v>
      </c>
      <c r="E120" s="3" t="s">
        <v>1</v>
      </c>
    </row>
    <row r="121">
      <c r="A121" s="1" t="str">
        <f>IFERROR(__xludf.DUMMYFUNCTION("""COMPUTED_VALUE"""),"University of Pennsylvania")</f>
        <v>University of Pennsylvania</v>
      </c>
      <c r="B121" s="1" t="str">
        <f>IFERROR(__xludf.DUMMYFUNCTION("""COMPUTED_VALUE"""),"Private (non-profit)")</f>
        <v>Private (non-profit)</v>
      </c>
      <c r="C121" s="1" t="str">
        <f>IFERROR(__xludf.DUMMYFUNCTION("""COMPUTED_VALUE"""),"Philadelphia")</f>
        <v>Philadelphia</v>
      </c>
      <c r="D121" s="1" t="str">
        <f>IFERROR(__xludf.DUMMYFUNCTION("""COMPUTED_VALUE"""),"PA")</f>
        <v>PA</v>
      </c>
      <c r="E121" s="3" t="s">
        <v>1</v>
      </c>
    </row>
    <row r="122">
      <c r="A122" s="1" t="str">
        <f>IFERROR(__xludf.DUMMYFUNCTION("""COMPUTED_VALUE"""),"University of Pittsburgh")</f>
        <v>University of Pittsburgh</v>
      </c>
      <c r="B122" s="1" t="str">
        <f>IFERROR(__xludf.DUMMYFUNCTION("""COMPUTED_VALUE"""),"Public[f]")</f>
        <v>Public[f]</v>
      </c>
      <c r="C122" s="1" t="str">
        <f>IFERROR(__xludf.DUMMYFUNCTION("""COMPUTED_VALUE"""),"Pittsburgh")</f>
        <v>Pittsburgh</v>
      </c>
      <c r="D122" s="1" t="str">
        <f>IFERROR(__xludf.DUMMYFUNCTION("""COMPUTED_VALUE"""),"PA")</f>
        <v>PA</v>
      </c>
      <c r="E122" s="3" t="s">
        <v>1</v>
      </c>
    </row>
    <row r="123">
      <c r="A123" s="1" t="str">
        <f>IFERROR(__xludf.DUMMYFUNCTION("""COMPUTED_VALUE"""),"University of Rochester")</f>
        <v>University of Rochester</v>
      </c>
      <c r="B123" s="1" t="str">
        <f>IFERROR(__xludf.DUMMYFUNCTION("""COMPUTED_VALUE"""),"Private (non-profit)")</f>
        <v>Private (non-profit)</v>
      </c>
      <c r="C123" s="1" t="str">
        <f>IFERROR(__xludf.DUMMYFUNCTION("""COMPUTED_VALUE"""),"Rochester")</f>
        <v>Rochester</v>
      </c>
      <c r="D123" s="1" t="str">
        <f>IFERROR(__xludf.DUMMYFUNCTION("""COMPUTED_VALUE"""),"NY")</f>
        <v>NY</v>
      </c>
      <c r="E123" s="3" t="s">
        <v>1</v>
      </c>
    </row>
    <row r="124">
      <c r="A124" s="1" t="str">
        <f>IFERROR(__xludf.DUMMYFUNCTION("""COMPUTED_VALUE"""),"University of South Carolina")</f>
        <v>University of South Carolina</v>
      </c>
      <c r="B124" s="1" t="str">
        <f>IFERROR(__xludf.DUMMYFUNCTION("""COMPUTED_VALUE"""),"Public")</f>
        <v>Public</v>
      </c>
      <c r="C124" s="1" t="str">
        <f>IFERROR(__xludf.DUMMYFUNCTION("""COMPUTED_VALUE"""),"Columbia")</f>
        <v>Columbia</v>
      </c>
      <c r="D124" s="1" t="str">
        <f>IFERROR(__xludf.DUMMYFUNCTION("""COMPUTED_VALUE"""),"SC")</f>
        <v>SC</v>
      </c>
      <c r="E124" s="3" t="s">
        <v>1</v>
      </c>
    </row>
    <row r="125">
      <c r="A125" s="1" t="str">
        <f>IFERROR(__xludf.DUMMYFUNCTION("""COMPUTED_VALUE"""),"University of South Florida")</f>
        <v>University of South Florida</v>
      </c>
      <c r="B125" s="1" t="str">
        <f>IFERROR(__xludf.DUMMYFUNCTION("""COMPUTED_VALUE"""),"Public")</f>
        <v>Public</v>
      </c>
      <c r="C125" s="1" t="str">
        <f>IFERROR(__xludf.DUMMYFUNCTION("""COMPUTED_VALUE"""),"Tampa")</f>
        <v>Tampa</v>
      </c>
      <c r="D125" s="1" t="str">
        <f>IFERROR(__xludf.DUMMYFUNCTION("""COMPUTED_VALUE"""),"FL")</f>
        <v>FL</v>
      </c>
      <c r="E125" s="3" t="s">
        <v>1</v>
      </c>
    </row>
    <row r="126">
      <c r="A126" s="1" t="str">
        <f>IFERROR(__xludf.DUMMYFUNCTION("""COMPUTED_VALUE"""),"University of Southern California")</f>
        <v>University of Southern California</v>
      </c>
      <c r="B126" s="1" t="str">
        <f>IFERROR(__xludf.DUMMYFUNCTION("""COMPUTED_VALUE"""),"Private (non-profit)")</f>
        <v>Private (non-profit)</v>
      </c>
      <c r="C126" s="1" t="str">
        <f>IFERROR(__xludf.DUMMYFUNCTION("""COMPUTED_VALUE"""),"Los Angeles")</f>
        <v>Los Angeles</v>
      </c>
      <c r="D126" s="1" t="str">
        <f>IFERROR(__xludf.DUMMYFUNCTION("""COMPUTED_VALUE"""),"CA")</f>
        <v>CA</v>
      </c>
      <c r="E126" s="3" t="s">
        <v>1</v>
      </c>
    </row>
    <row r="127">
      <c r="A127" s="1" t="str">
        <f>IFERROR(__xludf.DUMMYFUNCTION("""COMPUTED_VALUE"""),"University of Southern Mississippi")</f>
        <v>University of Southern Mississippi</v>
      </c>
      <c r="B127" s="1" t="str">
        <f>IFERROR(__xludf.DUMMYFUNCTION("""COMPUTED_VALUE"""),"Public")</f>
        <v>Public</v>
      </c>
      <c r="C127" s="1" t="str">
        <f>IFERROR(__xludf.DUMMYFUNCTION("""COMPUTED_VALUE"""),"Hattiesburg")</f>
        <v>Hattiesburg</v>
      </c>
      <c r="D127" s="1" t="str">
        <f>IFERROR(__xludf.DUMMYFUNCTION("""COMPUTED_VALUE"""),"MS")</f>
        <v>MS</v>
      </c>
      <c r="E127" s="3" t="s">
        <v>1</v>
      </c>
    </row>
    <row r="128">
      <c r="A128" s="1" t="str">
        <f>IFERROR(__xludf.DUMMYFUNCTION("""COMPUTED_VALUE"""),"University of Tennessee")</f>
        <v>University of Tennessee</v>
      </c>
      <c r="B128" s="1" t="str">
        <f>IFERROR(__xludf.DUMMYFUNCTION("""COMPUTED_VALUE"""),"Public")</f>
        <v>Public</v>
      </c>
      <c r="C128" s="1" t="str">
        <f>IFERROR(__xludf.DUMMYFUNCTION("""COMPUTED_VALUE"""),"Knoxville")</f>
        <v>Knoxville</v>
      </c>
      <c r="D128" s="1" t="str">
        <f>IFERROR(__xludf.DUMMYFUNCTION("""COMPUTED_VALUE"""),"TN")</f>
        <v>TN</v>
      </c>
      <c r="E128" s="3" t="s">
        <v>1</v>
      </c>
    </row>
    <row r="129">
      <c r="A129" s="1" t="str">
        <f>IFERROR(__xludf.DUMMYFUNCTION("""COMPUTED_VALUE"""),"University of Texas at Arlington")</f>
        <v>University of Texas at Arlington</v>
      </c>
      <c r="B129" s="1" t="str">
        <f>IFERROR(__xludf.DUMMYFUNCTION("""COMPUTED_VALUE"""),"Public")</f>
        <v>Public</v>
      </c>
      <c r="C129" s="1" t="str">
        <f>IFERROR(__xludf.DUMMYFUNCTION("""COMPUTED_VALUE"""),"Arlington")</f>
        <v>Arlington</v>
      </c>
      <c r="D129" s="1" t="str">
        <f>IFERROR(__xludf.DUMMYFUNCTION("""COMPUTED_VALUE"""),"TX")</f>
        <v>TX</v>
      </c>
      <c r="E129" s="3" t="s">
        <v>1</v>
      </c>
    </row>
    <row r="130">
      <c r="A130" s="1" t="str">
        <f>IFERROR(__xludf.DUMMYFUNCTION("""COMPUTED_VALUE"""),"University of Texas at Austin")</f>
        <v>University of Texas at Austin</v>
      </c>
      <c r="B130" s="1" t="str">
        <f>IFERROR(__xludf.DUMMYFUNCTION("""COMPUTED_VALUE"""),"Public")</f>
        <v>Public</v>
      </c>
      <c r="C130" s="1" t="str">
        <f>IFERROR(__xludf.DUMMYFUNCTION("""COMPUTED_VALUE"""),"Austin")</f>
        <v>Austin</v>
      </c>
      <c r="D130" s="1" t="str">
        <f>IFERROR(__xludf.DUMMYFUNCTION("""COMPUTED_VALUE"""),"TX")</f>
        <v>TX</v>
      </c>
      <c r="E130" s="3" t="s">
        <v>1</v>
      </c>
    </row>
    <row r="131">
      <c r="A131" s="1" t="str">
        <f>IFERROR(__xludf.DUMMYFUNCTION("""COMPUTED_VALUE"""),"University of Texas at Dallas")</f>
        <v>University of Texas at Dallas</v>
      </c>
      <c r="B131" s="1" t="str">
        <f>IFERROR(__xludf.DUMMYFUNCTION("""COMPUTED_VALUE"""),"Public")</f>
        <v>Public</v>
      </c>
      <c r="C131" s="1" t="str">
        <f>IFERROR(__xludf.DUMMYFUNCTION("""COMPUTED_VALUE"""),"Richardson")</f>
        <v>Richardson</v>
      </c>
      <c r="D131" s="1" t="str">
        <f>IFERROR(__xludf.DUMMYFUNCTION("""COMPUTED_VALUE"""),"TX")</f>
        <v>TX</v>
      </c>
      <c r="E131" s="3" t="s">
        <v>1</v>
      </c>
    </row>
    <row r="132">
      <c r="A132" s="1" t="str">
        <f>IFERROR(__xludf.DUMMYFUNCTION("""COMPUTED_VALUE"""),"University of Texas at El Paso")</f>
        <v>University of Texas at El Paso</v>
      </c>
      <c r="B132" s="1" t="str">
        <f>IFERROR(__xludf.DUMMYFUNCTION("""COMPUTED_VALUE"""),"Public")</f>
        <v>Public</v>
      </c>
      <c r="C132" s="1" t="str">
        <f>IFERROR(__xludf.DUMMYFUNCTION("""COMPUTED_VALUE"""),"El Paso")</f>
        <v>El Paso</v>
      </c>
      <c r="D132" s="1" t="str">
        <f>IFERROR(__xludf.DUMMYFUNCTION("""COMPUTED_VALUE"""),"TX")</f>
        <v>TX</v>
      </c>
      <c r="E132" s="3" t="s">
        <v>1</v>
      </c>
    </row>
    <row r="133">
      <c r="A133" s="1" t="str">
        <f>IFERROR(__xludf.DUMMYFUNCTION("""COMPUTED_VALUE"""),"University of Texas at San Antonio")</f>
        <v>University of Texas at San Antonio</v>
      </c>
      <c r="B133" s="1" t="str">
        <f>IFERROR(__xludf.DUMMYFUNCTION("""COMPUTED_VALUE"""),"Public")</f>
        <v>Public</v>
      </c>
      <c r="C133" s="1" t="str">
        <f>IFERROR(__xludf.DUMMYFUNCTION("""COMPUTED_VALUE"""),"San Antonio")</f>
        <v>San Antonio</v>
      </c>
      <c r="D133" s="1" t="str">
        <f>IFERROR(__xludf.DUMMYFUNCTION("""COMPUTED_VALUE"""),"TX")</f>
        <v>TX</v>
      </c>
      <c r="E133" s="3" t="s">
        <v>1</v>
      </c>
    </row>
    <row r="134">
      <c r="A134" s="1" t="str">
        <f>IFERROR(__xludf.DUMMYFUNCTION("""COMPUTED_VALUE"""),"University of Utah")</f>
        <v>University of Utah</v>
      </c>
      <c r="B134" s="1" t="str">
        <f>IFERROR(__xludf.DUMMYFUNCTION("""COMPUTED_VALUE"""),"Public")</f>
        <v>Public</v>
      </c>
      <c r="C134" s="1" t="str">
        <f>IFERROR(__xludf.DUMMYFUNCTION("""COMPUTED_VALUE"""),"Salt Lake City")</f>
        <v>Salt Lake City</v>
      </c>
      <c r="D134" s="1" t="str">
        <f>IFERROR(__xludf.DUMMYFUNCTION("""COMPUTED_VALUE"""),"UT")</f>
        <v>UT</v>
      </c>
      <c r="E134" s="3" t="s">
        <v>1</v>
      </c>
    </row>
    <row r="135">
      <c r="A135" s="1" t="str">
        <f>IFERROR(__xludf.DUMMYFUNCTION("""COMPUTED_VALUE"""),"University of Virginia")</f>
        <v>University of Virginia</v>
      </c>
      <c r="B135" s="1" t="str">
        <f>IFERROR(__xludf.DUMMYFUNCTION("""COMPUTED_VALUE"""),"Public")</f>
        <v>Public</v>
      </c>
      <c r="C135" s="1" t="str">
        <f>IFERROR(__xludf.DUMMYFUNCTION("""COMPUTED_VALUE"""),"Charlottesville")</f>
        <v>Charlottesville</v>
      </c>
      <c r="D135" s="1" t="str">
        <f>IFERROR(__xludf.DUMMYFUNCTION("""COMPUTED_VALUE"""),"VA")</f>
        <v>VA</v>
      </c>
      <c r="E135" s="3" t="s">
        <v>1</v>
      </c>
    </row>
    <row r="136">
      <c r="A136" s="1" t="str">
        <f>IFERROR(__xludf.DUMMYFUNCTION("""COMPUTED_VALUE"""),"University of Washington")</f>
        <v>University of Washington</v>
      </c>
      <c r="B136" s="1" t="str">
        <f>IFERROR(__xludf.DUMMYFUNCTION("""COMPUTED_VALUE"""),"Public")</f>
        <v>Public</v>
      </c>
      <c r="C136" s="1" t="str">
        <f>IFERROR(__xludf.DUMMYFUNCTION("""COMPUTED_VALUE"""),"Seattle")</f>
        <v>Seattle</v>
      </c>
      <c r="D136" s="1" t="str">
        <f>IFERROR(__xludf.DUMMYFUNCTION("""COMPUTED_VALUE"""),"WA")</f>
        <v>WA</v>
      </c>
      <c r="E136" s="3" t="s">
        <v>1</v>
      </c>
    </row>
    <row r="137">
      <c r="A137" s="1" t="str">
        <f>IFERROR(__xludf.DUMMYFUNCTION("""COMPUTED_VALUE"""),"University of Wisconsin–Madison")</f>
        <v>University of Wisconsin–Madison</v>
      </c>
      <c r="B137" s="1" t="str">
        <f>IFERROR(__xludf.DUMMYFUNCTION("""COMPUTED_VALUE"""),"Public")</f>
        <v>Public</v>
      </c>
      <c r="C137" s="1" t="str">
        <f>IFERROR(__xludf.DUMMYFUNCTION("""COMPUTED_VALUE"""),"Madison")</f>
        <v>Madison</v>
      </c>
      <c r="D137" s="1" t="str">
        <f>IFERROR(__xludf.DUMMYFUNCTION("""COMPUTED_VALUE"""),"WI")</f>
        <v>WI</v>
      </c>
      <c r="E137" s="3" t="s">
        <v>1</v>
      </c>
    </row>
    <row r="138">
      <c r="A138" s="1" t="str">
        <f>IFERROR(__xludf.DUMMYFUNCTION("""COMPUTED_VALUE"""),"University of Wisconsin–Milwaukee")</f>
        <v>University of Wisconsin–Milwaukee</v>
      </c>
      <c r="B138" s="1" t="str">
        <f>IFERROR(__xludf.DUMMYFUNCTION("""COMPUTED_VALUE"""),"Public")</f>
        <v>Public</v>
      </c>
      <c r="C138" s="1" t="str">
        <f>IFERROR(__xludf.DUMMYFUNCTION("""COMPUTED_VALUE"""),"Milwaukee")</f>
        <v>Milwaukee</v>
      </c>
      <c r="D138" s="1" t="str">
        <f>IFERROR(__xludf.DUMMYFUNCTION("""COMPUTED_VALUE"""),"WI")</f>
        <v>WI</v>
      </c>
      <c r="E138" s="3" t="s">
        <v>1</v>
      </c>
    </row>
    <row r="139">
      <c r="A139" s="1" t="str">
        <f>IFERROR(__xludf.DUMMYFUNCTION("""COMPUTED_VALUE"""),"Utah State University")</f>
        <v>Utah State University</v>
      </c>
      <c r="B139" s="1" t="str">
        <f>IFERROR(__xludf.DUMMYFUNCTION("""COMPUTED_VALUE"""),"Public")</f>
        <v>Public</v>
      </c>
      <c r="C139" s="1" t="str">
        <f>IFERROR(__xludf.DUMMYFUNCTION("""COMPUTED_VALUE"""),"Logan")</f>
        <v>Logan</v>
      </c>
      <c r="D139" s="1" t="str">
        <f>IFERROR(__xludf.DUMMYFUNCTION("""COMPUTED_VALUE"""),"UT")</f>
        <v>UT</v>
      </c>
      <c r="E139" s="3" t="s">
        <v>1</v>
      </c>
    </row>
    <row r="140">
      <c r="A140" s="1" t="str">
        <f>IFERROR(__xludf.DUMMYFUNCTION("""COMPUTED_VALUE"""),"Vanderbilt University")</f>
        <v>Vanderbilt University</v>
      </c>
      <c r="B140" s="1" t="str">
        <f>IFERROR(__xludf.DUMMYFUNCTION("""COMPUTED_VALUE"""),"Private (non-profit)")</f>
        <v>Private (non-profit)</v>
      </c>
      <c r="C140" s="1" t="str">
        <f>IFERROR(__xludf.DUMMYFUNCTION("""COMPUTED_VALUE"""),"Nashville")</f>
        <v>Nashville</v>
      </c>
      <c r="D140" s="1" t="str">
        <f>IFERROR(__xludf.DUMMYFUNCTION("""COMPUTED_VALUE"""),"TN")</f>
        <v>TN</v>
      </c>
      <c r="E140" s="3" t="s">
        <v>1</v>
      </c>
    </row>
    <row r="141">
      <c r="A141" s="1" t="str">
        <f>IFERROR(__xludf.DUMMYFUNCTION("""COMPUTED_VALUE"""),"Virginia Commonwealth University")</f>
        <v>Virginia Commonwealth University</v>
      </c>
      <c r="B141" s="1" t="str">
        <f>IFERROR(__xludf.DUMMYFUNCTION("""COMPUTED_VALUE"""),"Public")</f>
        <v>Public</v>
      </c>
      <c r="C141" s="1" t="str">
        <f>IFERROR(__xludf.DUMMYFUNCTION("""COMPUTED_VALUE"""),"Richmond")</f>
        <v>Richmond</v>
      </c>
      <c r="D141" s="1" t="str">
        <f>IFERROR(__xludf.DUMMYFUNCTION("""COMPUTED_VALUE"""),"VA")</f>
        <v>VA</v>
      </c>
      <c r="E141" s="3" t="s">
        <v>1</v>
      </c>
    </row>
    <row r="142">
      <c r="A142" s="1" t="str">
        <f>IFERROR(__xludf.DUMMYFUNCTION("""COMPUTED_VALUE"""),"Virginia Tech")</f>
        <v>Virginia Tech</v>
      </c>
      <c r="B142" s="1" t="str">
        <f>IFERROR(__xludf.DUMMYFUNCTION("""COMPUTED_VALUE"""),"Public")</f>
        <v>Public</v>
      </c>
      <c r="C142" s="1" t="str">
        <f>IFERROR(__xludf.DUMMYFUNCTION("""COMPUTED_VALUE"""),"Blacksburg")</f>
        <v>Blacksburg</v>
      </c>
      <c r="D142" s="1" t="str">
        <f>IFERROR(__xludf.DUMMYFUNCTION("""COMPUTED_VALUE"""),"VA")</f>
        <v>VA</v>
      </c>
      <c r="E142" s="3" t="s">
        <v>1</v>
      </c>
    </row>
    <row r="143">
      <c r="A143" s="1" t="str">
        <f>IFERROR(__xludf.DUMMYFUNCTION("""COMPUTED_VALUE"""),"Washington State University")</f>
        <v>Washington State University</v>
      </c>
      <c r="B143" s="1" t="str">
        <f>IFERROR(__xludf.DUMMYFUNCTION("""COMPUTED_VALUE"""),"Public")</f>
        <v>Public</v>
      </c>
      <c r="C143" s="1" t="str">
        <f>IFERROR(__xludf.DUMMYFUNCTION("""COMPUTED_VALUE"""),"Pullman")</f>
        <v>Pullman</v>
      </c>
      <c r="D143" s="1" t="str">
        <f>IFERROR(__xludf.DUMMYFUNCTION("""COMPUTED_VALUE"""),"WA")</f>
        <v>WA</v>
      </c>
      <c r="E143" s="3" t="s">
        <v>1</v>
      </c>
    </row>
    <row r="144">
      <c r="A144" s="1" t="str">
        <f>IFERROR(__xludf.DUMMYFUNCTION("""COMPUTED_VALUE"""),"Washington University in St. Louis")</f>
        <v>Washington University in St. Louis</v>
      </c>
      <c r="B144" s="1" t="str">
        <f>IFERROR(__xludf.DUMMYFUNCTION("""COMPUTED_VALUE"""),"Private (non-profit)")</f>
        <v>Private (non-profit)</v>
      </c>
      <c r="C144" s="1" t="str">
        <f>IFERROR(__xludf.DUMMYFUNCTION("""COMPUTED_VALUE"""),"St. Louis")</f>
        <v>St. Louis</v>
      </c>
      <c r="D144" s="1" t="str">
        <f>IFERROR(__xludf.DUMMYFUNCTION("""COMPUTED_VALUE"""),"MO")</f>
        <v>MO</v>
      </c>
      <c r="E144" s="3" t="s">
        <v>1</v>
      </c>
    </row>
    <row r="145">
      <c r="A145" s="1" t="str">
        <f>IFERROR(__xludf.DUMMYFUNCTION("""COMPUTED_VALUE"""),"Wayne State University")</f>
        <v>Wayne State University</v>
      </c>
      <c r="B145" s="1" t="str">
        <f>IFERROR(__xludf.DUMMYFUNCTION("""COMPUTED_VALUE"""),"Public")</f>
        <v>Public</v>
      </c>
      <c r="C145" s="1" t="str">
        <f>IFERROR(__xludf.DUMMYFUNCTION("""COMPUTED_VALUE"""),"Detroit")</f>
        <v>Detroit</v>
      </c>
      <c r="D145" s="1" t="str">
        <f>IFERROR(__xludf.DUMMYFUNCTION("""COMPUTED_VALUE"""),"MI")</f>
        <v>MI</v>
      </c>
      <c r="E145" s="3" t="s">
        <v>1</v>
      </c>
    </row>
    <row r="146">
      <c r="A146" s="1" t="str">
        <f>IFERROR(__xludf.DUMMYFUNCTION("""COMPUTED_VALUE"""),"West Virginia University")</f>
        <v>West Virginia University</v>
      </c>
      <c r="B146" s="1" t="str">
        <f>IFERROR(__xludf.DUMMYFUNCTION("""COMPUTED_VALUE"""),"Public")</f>
        <v>Public</v>
      </c>
      <c r="C146" s="1" t="str">
        <f>IFERROR(__xludf.DUMMYFUNCTION("""COMPUTED_VALUE"""),"Morgantown")</f>
        <v>Morgantown</v>
      </c>
      <c r="D146" s="1" t="str">
        <f>IFERROR(__xludf.DUMMYFUNCTION("""COMPUTED_VALUE"""),"WV")</f>
        <v>WV</v>
      </c>
      <c r="E146" s="3" t="s">
        <v>1</v>
      </c>
    </row>
    <row r="147">
      <c r="A147" s="1" t="str">
        <f>IFERROR(__xludf.DUMMYFUNCTION("""COMPUTED_VALUE"""),"Yale University")</f>
        <v>Yale University</v>
      </c>
      <c r="B147" s="1" t="str">
        <f>IFERROR(__xludf.DUMMYFUNCTION("""COMPUTED_VALUE"""),"Private (non-profit)")</f>
        <v>Private (non-profit)</v>
      </c>
      <c r="C147" s="1" t="str">
        <f>IFERROR(__xludf.DUMMYFUNCTION("""COMPUTED_VALUE"""),"New Haven")</f>
        <v>New Haven</v>
      </c>
      <c r="D147" s="1" t="str">
        <f>IFERROR(__xludf.DUMMYFUNCTION("""COMPUTED_VALUE"""),"CT")</f>
        <v>CT</v>
      </c>
      <c r="E147" s="3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</cols>
  <sheetData>
    <row r="1">
      <c r="A1" s="1" t="str">
        <f>IFERROR(__xludf.DUMMYFUNCTION("IMPORTHTML(""https://en.wikipedia.org/wiki/List_of_research_universities_in_the_United_States"",""table"", 2)"),"Institution")</f>
        <v>Institution</v>
      </c>
      <c r="B1" s="1" t="str">
        <f>IFERROR(__xludf.DUMMYFUNCTION("""COMPUTED_VALUE"""),"Control")</f>
        <v>Control</v>
      </c>
      <c r="C1" s="1" t="str">
        <f>IFERROR(__xludf.DUMMYFUNCTION("""COMPUTED_VALUE"""),"City")</f>
        <v>City</v>
      </c>
      <c r="D1" s="1" t="str">
        <f>IFERROR(__xludf.DUMMYFUNCTION("""COMPUTED_VALUE"""),"State")</f>
        <v>State</v>
      </c>
      <c r="E1" s="3" t="s">
        <v>0</v>
      </c>
    </row>
    <row r="2">
      <c r="A2" s="1" t="str">
        <f>IFERROR(__xludf.DUMMYFUNCTION("""COMPUTED_VALUE"""),"Air Force Institute of Technology Graduate School of Engineering &amp; 
Management")</f>
        <v>Air Force Institute of Technology Graduate School of Engineering &amp; 
Management</v>
      </c>
      <c r="B2" s="1" t="str">
        <f>IFERROR(__xludf.DUMMYFUNCTION("""COMPUTED_VALUE"""),"Public")</f>
        <v>Public</v>
      </c>
      <c r="C2" s="1" t="str">
        <f>IFERROR(__xludf.DUMMYFUNCTION("""COMPUTED_VALUE"""),"Wright-Patterson AFB")</f>
        <v>Wright-Patterson AFB</v>
      </c>
      <c r="D2" s="1" t="str">
        <f>IFERROR(__xludf.DUMMYFUNCTION("""COMPUTED_VALUE"""),"OH")</f>
        <v>OH</v>
      </c>
      <c r="E2" s="3" t="s">
        <v>2</v>
      </c>
    </row>
    <row r="3">
      <c r="A3" s="1" t="str">
        <f>IFERROR(__xludf.DUMMYFUNCTION("""COMPUTED_VALUE"""),"American University")</f>
        <v>American University</v>
      </c>
      <c r="B3" s="1" t="str">
        <f>IFERROR(__xludf.DUMMYFUNCTION("""COMPUTED_VALUE"""),"Private (non-profit)")</f>
        <v>Private (non-profit)</v>
      </c>
      <c r="C3" s="1" t="str">
        <f>IFERROR(__xludf.DUMMYFUNCTION("""COMPUTED_VALUE"""),"Washington")</f>
        <v>Washington</v>
      </c>
      <c r="D3" s="1" t="str">
        <f>IFERROR(__xludf.DUMMYFUNCTION("""COMPUTED_VALUE"""),"DC")</f>
        <v>DC</v>
      </c>
      <c r="E3" s="3" t="s">
        <v>2</v>
      </c>
    </row>
    <row r="4">
      <c r="A4" s="1" t="str">
        <f>IFERROR(__xludf.DUMMYFUNCTION("""COMPUTED_VALUE"""),"Arizona State University Digital Immersion")</f>
        <v>Arizona State University Digital Immersion</v>
      </c>
      <c r="B4" s="1" t="str">
        <f>IFERROR(__xludf.DUMMYFUNCTION("""COMPUTED_VALUE"""),"Public")</f>
        <v>Public</v>
      </c>
      <c r="C4" s="1" t="str">
        <f>IFERROR(__xludf.DUMMYFUNCTION("""COMPUTED_VALUE"""),"Scottsdale")</f>
        <v>Scottsdale</v>
      </c>
      <c r="D4" s="1" t="str">
        <f>IFERROR(__xludf.DUMMYFUNCTION("""COMPUTED_VALUE"""),"AZ")</f>
        <v>AZ</v>
      </c>
      <c r="E4" s="3" t="s">
        <v>2</v>
      </c>
    </row>
    <row r="5">
      <c r="A5" s="1" t="str">
        <f>IFERROR(__xludf.DUMMYFUNCTION("""COMPUTED_VALUE"""),"Arkansas State University")</f>
        <v>Arkansas State University</v>
      </c>
      <c r="B5" s="1" t="str">
        <f>IFERROR(__xludf.DUMMYFUNCTION("""COMPUTED_VALUE"""),"Public")</f>
        <v>Public</v>
      </c>
      <c r="C5" s="1" t="str">
        <f>IFERROR(__xludf.DUMMYFUNCTION("""COMPUTED_VALUE"""),"Jonesboro")</f>
        <v>Jonesboro</v>
      </c>
      <c r="D5" s="1" t="str">
        <f>IFERROR(__xludf.DUMMYFUNCTION("""COMPUTED_VALUE"""),"AR")</f>
        <v>AR</v>
      </c>
      <c r="E5" s="3" t="s">
        <v>2</v>
      </c>
    </row>
    <row r="6">
      <c r="A6" s="1" t="str">
        <f>IFERROR(__xludf.DUMMYFUNCTION("""COMPUTED_VALUE"""),"Augusta University")</f>
        <v>Augusta University</v>
      </c>
      <c r="B6" s="1" t="str">
        <f>IFERROR(__xludf.DUMMYFUNCTION("""COMPUTED_VALUE"""),"Public")</f>
        <v>Public</v>
      </c>
      <c r="C6" s="1" t="str">
        <f>IFERROR(__xludf.DUMMYFUNCTION("""COMPUTED_VALUE"""),"Augusta")</f>
        <v>Augusta</v>
      </c>
      <c r="D6" s="1" t="str">
        <f>IFERROR(__xludf.DUMMYFUNCTION("""COMPUTED_VALUE"""),"GA")</f>
        <v>GA</v>
      </c>
      <c r="E6" s="3" t="s">
        <v>2</v>
      </c>
    </row>
    <row r="7">
      <c r="A7" s="1" t="str">
        <f>IFERROR(__xludf.DUMMYFUNCTION("""COMPUTED_VALUE"""),"Azusa Pacific University")</f>
        <v>Azusa Pacific University</v>
      </c>
      <c r="B7" s="1" t="str">
        <f>IFERROR(__xludf.DUMMYFUNCTION("""COMPUTED_VALUE"""),"Private (non-profit)")</f>
        <v>Private (non-profit)</v>
      </c>
      <c r="C7" s="1" t="str">
        <f>IFERROR(__xludf.DUMMYFUNCTION("""COMPUTED_VALUE"""),"Azusa")</f>
        <v>Azusa</v>
      </c>
      <c r="D7" s="1" t="str">
        <f>IFERROR(__xludf.DUMMYFUNCTION("""COMPUTED_VALUE"""),"CA")</f>
        <v>CA</v>
      </c>
      <c r="E7" s="3" t="s">
        <v>2</v>
      </c>
    </row>
    <row r="8">
      <c r="A8" s="1" t="str">
        <f>IFERROR(__xludf.DUMMYFUNCTION("""COMPUTED_VALUE"""),"Ball State University")</f>
        <v>Ball State University</v>
      </c>
      <c r="B8" s="1" t="str">
        <f>IFERROR(__xludf.DUMMYFUNCTION("""COMPUTED_VALUE"""),"Public")</f>
        <v>Public</v>
      </c>
      <c r="C8" s="1" t="str">
        <f>IFERROR(__xludf.DUMMYFUNCTION("""COMPUTED_VALUE"""),"Muncie")</f>
        <v>Muncie</v>
      </c>
      <c r="D8" s="1" t="str">
        <f>IFERROR(__xludf.DUMMYFUNCTION("""COMPUTED_VALUE"""),"IN")</f>
        <v>IN</v>
      </c>
      <c r="E8" s="3" t="s">
        <v>2</v>
      </c>
    </row>
    <row r="9">
      <c r="A9" s="1" t="str">
        <f>IFERROR(__xludf.DUMMYFUNCTION("""COMPUTED_VALUE"""),"Boise State University")</f>
        <v>Boise State University</v>
      </c>
      <c r="B9" s="1" t="str">
        <f>IFERROR(__xludf.DUMMYFUNCTION("""COMPUTED_VALUE"""),"Public")</f>
        <v>Public</v>
      </c>
      <c r="C9" s="1" t="str">
        <f>IFERROR(__xludf.DUMMYFUNCTION("""COMPUTED_VALUE"""),"Boise")</f>
        <v>Boise</v>
      </c>
      <c r="D9" s="1" t="str">
        <f>IFERROR(__xludf.DUMMYFUNCTION("""COMPUTED_VALUE"""),"ID")</f>
        <v>ID</v>
      </c>
      <c r="E9" s="3" t="s">
        <v>2</v>
      </c>
    </row>
    <row r="10">
      <c r="A10" s="1" t="str">
        <f>IFERROR(__xludf.DUMMYFUNCTION("""COMPUTED_VALUE"""),"Bowling Green State University")</f>
        <v>Bowling Green State University</v>
      </c>
      <c r="B10" s="1" t="str">
        <f>IFERROR(__xludf.DUMMYFUNCTION("""COMPUTED_VALUE"""),"Public")</f>
        <v>Public</v>
      </c>
      <c r="C10" s="1" t="str">
        <f>IFERROR(__xludf.DUMMYFUNCTION("""COMPUTED_VALUE"""),"Bowling Green")</f>
        <v>Bowling Green</v>
      </c>
      <c r="D10" s="1" t="str">
        <f>IFERROR(__xludf.DUMMYFUNCTION("""COMPUTED_VALUE"""),"OH")</f>
        <v>OH</v>
      </c>
      <c r="E10" s="3" t="s">
        <v>2</v>
      </c>
    </row>
    <row r="11">
      <c r="A11" s="1" t="str">
        <f>IFERROR(__xludf.DUMMYFUNCTION("""COMPUTED_VALUE"""),"Brigham Young University")</f>
        <v>Brigham Young University</v>
      </c>
      <c r="B11" s="1" t="str">
        <f>IFERROR(__xludf.DUMMYFUNCTION("""COMPUTED_VALUE"""),"Private (non-profit)")</f>
        <v>Private (non-profit)</v>
      </c>
      <c r="C11" s="1" t="str">
        <f>IFERROR(__xludf.DUMMYFUNCTION("""COMPUTED_VALUE"""),"Provo")</f>
        <v>Provo</v>
      </c>
      <c r="D11" s="1" t="str">
        <f>IFERROR(__xludf.DUMMYFUNCTION("""COMPUTED_VALUE"""),"UT")</f>
        <v>UT</v>
      </c>
      <c r="E11" s="3" t="s">
        <v>2</v>
      </c>
    </row>
    <row r="12">
      <c r="A12" s="1" t="str">
        <f>IFERROR(__xludf.DUMMYFUNCTION("""COMPUTED_VALUE"""),"California State University, East Bay")</f>
        <v>California State University, East Bay</v>
      </c>
      <c r="B12" s="1" t="str">
        <f>IFERROR(__xludf.DUMMYFUNCTION("""COMPUTED_VALUE"""),"Public")</f>
        <v>Public</v>
      </c>
      <c r="C12" s="1" t="str">
        <f>IFERROR(__xludf.DUMMYFUNCTION("""COMPUTED_VALUE"""),"Hayward")</f>
        <v>Hayward</v>
      </c>
      <c r="D12" s="1" t="str">
        <f>IFERROR(__xludf.DUMMYFUNCTION("""COMPUTED_VALUE"""),"CA")</f>
        <v>CA</v>
      </c>
      <c r="E12" s="3" t="s">
        <v>2</v>
      </c>
    </row>
    <row r="13">
      <c r="A13" s="1" t="str">
        <f>IFERROR(__xludf.DUMMYFUNCTION("""COMPUTED_VALUE"""),"California State University, Fresno")</f>
        <v>California State University, Fresno</v>
      </c>
      <c r="B13" s="1" t="str">
        <f>IFERROR(__xludf.DUMMYFUNCTION("""COMPUTED_VALUE"""),"Public")</f>
        <v>Public</v>
      </c>
      <c r="C13" s="1" t="str">
        <f>IFERROR(__xludf.DUMMYFUNCTION("""COMPUTED_VALUE"""),"Fresno")</f>
        <v>Fresno</v>
      </c>
      <c r="D13" s="1" t="str">
        <f>IFERROR(__xludf.DUMMYFUNCTION("""COMPUTED_VALUE"""),"CA")</f>
        <v>CA</v>
      </c>
      <c r="E13" s="3" t="s">
        <v>2</v>
      </c>
    </row>
    <row r="14">
      <c r="A14" s="1" t="str">
        <f>IFERROR(__xludf.DUMMYFUNCTION("""COMPUTED_VALUE"""),"California State University, Fullerton")</f>
        <v>California State University, Fullerton</v>
      </c>
      <c r="B14" s="1" t="str">
        <f>IFERROR(__xludf.DUMMYFUNCTION("""COMPUTED_VALUE"""),"Public")</f>
        <v>Public</v>
      </c>
      <c r="C14" s="1" t="str">
        <f>IFERROR(__xludf.DUMMYFUNCTION("""COMPUTED_VALUE"""),"Fullerton")</f>
        <v>Fullerton</v>
      </c>
      <c r="D14" s="1" t="str">
        <f>IFERROR(__xludf.DUMMYFUNCTION("""COMPUTED_VALUE"""),"CA")</f>
        <v>CA</v>
      </c>
      <c r="E14" s="3" t="s">
        <v>2</v>
      </c>
    </row>
    <row r="15">
      <c r="A15" s="1" t="str">
        <f>IFERROR(__xludf.DUMMYFUNCTION("""COMPUTED_VALUE"""),"California State University, Long Beach")</f>
        <v>California State University, Long Beach</v>
      </c>
      <c r="B15" s="1" t="str">
        <f>IFERROR(__xludf.DUMMYFUNCTION("""COMPUTED_VALUE"""),"Public")</f>
        <v>Public</v>
      </c>
      <c r="C15" s="1" t="str">
        <f>IFERROR(__xludf.DUMMYFUNCTION("""COMPUTED_VALUE"""),"Long Beach")</f>
        <v>Long Beach</v>
      </c>
      <c r="D15" s="1" t="str">
        <f>IFERROR(__xludf.DUMMYFUNCTION("""COMPUTED_VALUE"""),"CA")</f>
        <v>CA</v>
      </c>
      <c r="E15" s="3" t="s">
        <v>2</v>
      </c>
    </row>
    <row r="16">
      <c r="A16" s="1" t="str">
        <f>IFERROR(__xludf.DUMMYFUNCTION("""COMPUTED_VALUE"""),"California State University, San Bernardino")</f>
        <v>California State University, San Bernardino</v>
      </c>
      <c r="B16" s="1" t="str">
        <f>IFERROR(__xludf.DUMMYFUNCTION("""COMPUTED_VALUE"""),"Public")</f>
        <v>Public</v>
      </c>
      <c r="C16" s="1" t="str">
        <f>IFERROR(__xludf.DUMMYFUNCTION("""COMPUTED_VALUE"""),"San Bernardino")</f>
        <v>San Bernardino</v>
      </c>
      <c r="D16" s="1" t="str">
        <f>IFERROR(__xludf.DUMMYFUNCTION("""COMPUTED_VALUE"""),"CA")</f>
        <v>CA</v>
      </c>
      <c r="E16" s="3" t="s">
        <v>2</v>
      </c>
    </row>
    <row r="17">
      <c r="A17" s="1" t="str">
        <f>IFERROR(__xludf.DUMMYFUNCTION("""COMPUTED_VALUE"""),"Catholic University of America")</f>
        <v>Catholic University of America</v>
      </c>
      <c r="B17" s="1" t="str">
        <f>IFERROR(__xludf.DUMMYFUNCTION("""COMPUTED_VALUE"""),"Private (non-profit)")</f>
        <v>Private (non-profit)</v>
      </c>
      <c r="C17" s="1" t="str">
        <f>IFERROR(__xludf.DUMMYFUNCTION("""COMPUTED_VALUE"""),"Washington")</f>
        <v>Washington</v>
      </c>
      <c r="D17" s="1" t="str">
        <f>IFERROR(__xludf.DUMMYFUNCTION("""COMPUTED_VALUE"""),"DC")</f>
        <v>DC</v>
      </c>
      <c r="E17" s="3" t="s">
        <v>2</v>
      </c>
    </row>
    <row r="18">
      <c r="A18" s="1" t="str">
        <f>IFERROR(__xludf.DUMMYFUNCTION("""COMPUTED_VALUE"""),"Central Michigan University")</f>
        <v>Central Michigan University</v>
      </c>
      <c r="B18" s="1" t="str">
        <f>IFERROR(__xludf.DUMMYFUNCTION("""COMPUTED_VALUE"""),"Public")</f>
        <v>Public</v>
      </c>
      <c r="C18" s="1" t="str">
        <f>IFERROR(__xludf.DUMMYFUNCTION("""COMPUTED_VALUE"""),"Mount Pleasant")</f>
        <v>Mount Pleasant</v>
      </c>
      <c r="D18" s="1" t="str">
        <f>IFERROR(__xludf.DUMMYFUNCTION("""COMPUTED_VALUE"""),"MI")</f>
        <v>MI</v>
      </c>
      <c r="E18" s="3" t="s">
        <v>2</v>
      </c>
    </row>
    <row r="19">
      <c r="A19" s="1" t="str">
        <f>IFERROR(__xludf.DUMMYFUNCTION("""COMPUTED_VALUE"""),"Chapman University")</f>
        <v>Chapman University</v>
      </c>
      <c r="B19" s="1" t="str">
        <f>IFERROR(__xludf.DUMMYFUNCTION("""COMPUTED_VALUE"""),"Private (non-profit)")</f>
        <v>Private (non-profit)</v>
      </c>
      <c r="C19" s="1" t="str">
        <f>IFERROR(__xludf.DUMMYFUNCTION("""COMPUTED_VALUE"""),"Orange")</f>
        <v>Orange</v>
      </c>
      <c r="D19" s="1" t="str">
        <f>IFERROR(__xludf.DUMMYFUNCTION("""COMPUTED_VALUE"""),"CA")</f>
        <v>CA</v>
      </c>
      <c r="E19" s="3" t="s">
        <v>2</v>
      </c>
    </row>
    <row r="20">
      <c r="A20" s="1" t="str">
        <f>IFERROR(__xludf.DUMMYFUNCTION("""COMPUTED_VALUE"""),"Claremont Graduate University")</f>
        <v>Claremont Graduate University</v>
      </c>
      <c r="B20" s="1" t="str">
        <f>IFERROR(__xludf.DUMMYFUNCTION("""COMPUTED_VALUE"""),"Private (non-profit)")</f>
        <v>Private (non-profit)</v>
      </c>
      <c r="C20" s="1" t="str">
        <f>IFERROR(__xludf.DUMMYFUNCTION("""COMPUTED_VALUE"""),"Claremont")</f>
        <v>Claremont</v>
      </c>
      <c r="D20" s="1" t="str">
        <f>IFERROR(__xludf.DUMMYFUNCTION("""COMPUTED_VALUE"""),"CA")</f>
        <v>CA</v>
      </c>
      <c r="E20" s="3" t="s">
        <v>2</v>
      </c>
    </row>
    <row r="21">
      <c r="A21" s="1" t="str">
        <f>IFERROR(__xludf.DUMMYFUNCTION("""COMPUTED_VALUE"""),"Clark Atlanta University")</f>
        <v>Clark Atlanta University</v>
      </c>
      <c r="B21" s="1" t="str">
        <f>IFERROR(__xludf.DUMMYFUNCTION("""COMPUTED_VALUE"""),"Private (non-profit)")</f>
        <v>Private (non-profit)</v>
      </c>
      <c r="C21" s="1" t="str">
        <f>IFERROR(__xludf.DUMMYFUNCTION("""COMPUTED_VALUE"""),"Atlanta")</f>
        <v>Atlanta</v>
      </c>
      <c r="D21" s="1" t="str">
        <f>IFERROR(__xludf.DUMMYFUNCTION("""COMPUTED_VALUE"""),"GA")</f>
        <v>GA</v>
      </c>
      <c r="E21" s="3" t="s">
        <v>2</v>
      </c>
    </row>
    <row r="22">
      <c r="A22" s="1" t="str">
        <f>IFERROR(__xludf.DUMMYFUNCTION("""COMPUTED_VALUE"""),"Clark University")</f>
        <v>Clark University</v>
      </c>
      <c r="B22" s="1" t="str">
        <f>IFERROR(__xludf.DUMMYFUNCTION("""COMPUTED_VALUE"""),"Private (non-profit)")</f>
        <v>Private (non-profit)</v>
      </c>
      <c r="C22" s="1" t="str">
        <f>IFERROR(__xludf.DUMMYFUNCTION("""COMPUTED_VALUE"""),"Worcester")</f>
        <v>Worcester</v>
      </c>
      <c r="D22" s="1" t="str">
        <f>IFERROR(__xludf.DUMMYFUNCTION("""COMPUTED_VALUE"""),"MA")</f>
        <v>MA</v>
      </c>
      <c r="E22" s="3" t="s">
        <v>2</v>
      </c>
    </row>
    <row r="23">
      <c r="A23" s="1" t="str">
        <f>IFERROR(__xludf.DUMMYFUNCTION("""COMPUTED_VALUE"""),"Clarkson University")</f>
        <v>Clarkson University</v>
      </c>
      <c r="B23" s="1" t="str">
        <f>IFERROR(__xludf.DUMMYFUNCTION("""COMPUTED_VALUE"""),"Private (non-profit)")</f>
        <v>Private (non-profit)</v>
      </c>
      <c r="C23" s="1" t="str">
        <f>IFERROR(__xludf.DUMMYFUNCTION("""COMPUTED_VALUE"""),"Potsdam")</f>
        <v>Potsdam</v>
      </c>
      <c r="D23" s="1" t="str">
        <f>IFERROR(__xludf.DUMMYFUNCTION("""COMPUTED_VALUE"""),"NY")</f>
        <v>NY</v>
      </c>
      <c r="E23" s="3" t="s">
        <v>2</v>
      </c>
    </row>
    <row r="24">
      <c r="A24" s="1" t="str">
        <f>IFERROR(__xludf.DUMMYFUNCTION("""COMPUTED_VALUE"""),"Cleveland State University")</f>
        <v>Cleveland State University</v>
      </c>
      <c r="B24" s="1" t="str">
        <f>IFERROR(__xludf.DUMMYFUNCTION("""COMPUTED_VALUE"""),"Public")</f>
        <v>Public</v>
      </c>
      <c r="C24" s="1" t="str">
        <f>IFERROR(__xludf.DUMMYFUNCTION("""COMPUTED_VALUE"""),"Cleveland")</f>
        <v>Cleveland</v>
      </c>
      <c r="D24" s="1" t="str">
        <f>IFERROR(__xludf.DUMMYFUNCTION("""COMPUTED_VALUE"""),"OH")</f>
        <v>OH</v>
      </c>
      <c r="E24" s="3" t="s">
        <v>2</v>
      </c>
    </row>
    <row r="25">
      <c r="A25" s="1" t="str">
        <f>IFERROR(__xludf.DUMMYFUNCTION("""COMPUTED_VALUE"""),"College of William and Mary")</f>
        <v>College of William and Mary</v>
      </c>
      <c r="B25" s="1" t="str">
        <f>IFERROR(__xludf.DUMMYFUNCTION("""COMPUTED_VALUE"""),"Public")</f>
        <v>Public</v>
      </c>
      <c r="C25" s="1" t="str">
        <f>IFERROR(__xludf.DUMMYFUNCTION("""COMPUTED_VALUE"""),"Williamsburg")</f>
        <v>Williamsburg</v>
      </c>
      <c r="D25" s="1" t="str">
        <f>IFERROR(__xludf.DUMMYFUNCTION("""COMPUTED_VALUE"""),"VA")</f>
        <v>VA</v>
      </c>
      <c r="E25" s="3" t="s">
        <v>2</v>
      </c>
    </row>
    <row r="26">
      <c r="A26" s="1" t="str">
        <f>IFERROR(__xludf.DUMMYFUNCTION("""COMPUTED_VALUE"""),"Creighton University")</f>
        <v>Creighton University</v>
      </c>
      <c r="B26" s="1" t="str">
        <f>IFERROR(__xludf.DUMMYFUNCTION("""COMPUTED_VALUE"""),"Private (non-profit)")</f>
        <v>Private (non-profit)</v>
      </c>
      <c r="C26" s="1" t="str">
        <f>IFERROR(__xludf.DUMMYFUNCTION("""COMPUTED_VALUE"""),"Omaha")</f>
        <v>Omaha</v>
      </c>
      <c r="D26" s="1" t="str">
        <f>IFERROR(__xludf.DUMMYFUNCTION("""COMPUTED_VALUE"""),"NE")</f>
        <v>NE</v>
      </c>
      <c r="E26" s="3" t="s">
        <v>2</v>
      </c>
    </row>
    <row r="27">
      <c r="A27" s="1" t="str">
        <f>IFERROR(__xludf.DUMMYFUNCTION("""COMPUTED_VALUE"""),"CUNY City College")</f>
        <v>CUNY City College</v>
      </c>
      <c r="B27" s="1" t="str">
        <f>IFERROR(__xludf.DUMMYFUNCTION("""COMPUTED_VALUE"""),"Public")</f>
        <v>Public</v>
      </c>
      <c r="C27" s="1" t="str">
        <f>IFERROR(__xludf.DUMMYFUNCTION("""COMPUTED_VALUE"""),"New York[a]")</f>
        <v>New York[a]</v>
      </c>
      <c r="D27" s="1" t="str">
        <f>IFERROR(__xludf.DUMMYFUNCTION("""COMPUTED_VALUE"""),"NY")</f>
        <v>NY</v>
      </c>
      <c r="E27" s="3" t="s">
        <v>2</v>
      </c>
    </row>
    <row r="28">
      <c r="A28" s="1" t="str">
        <f>IFERROR(__xludf.DUMMYFUNCTION("""COMPUTED_VALUE"""),"DePaul University")</f>
        <v>DePaul University</v>
      </c>
      <c r="B28" s="1" t="str">
        <f>IFERROR(__xludf.DUMMYFUNCTION("""COMPUTED_VALUE"""),"Private (non-profit)")</f>
        <v>Private (non-profit)</v>
      </c>
      <c r="C28" s="1" t="str">
        <f>IFERROR(__xludf.DUMMYFUNCTION("""COMPUTED_VALUE"""),"Chicago")</f>
        <v>Chicago</v>
      </c>
      <c r="D28" s="1" t="str">
        <f>IFERROR(__xludf.DUMMYFUNCTION("""COMPUTED_VALUE"""),"IL")</f>
        <v>IL</v>
      </c>
      <c r="E28" s="3" t="s">
        <v>2</v>
      </c>
    </row>
    <row r="29">
      <c r="A29" s="1" t="str">
        <f>IFERROR(__xludf.DUMMYFUNCTION("""COMPUTED_VALUE"""),"Duquesne University")</f>
        <v>Duquesne University</v>
      </c>
      <c r="B29" s="1" t="str">
        <f>IFERROR(__xludf.DUMMYFUNCTION("""COMPUTED_VALUE"""),"Private (non-profit)")</f>
        <v>Private (non-profit)</v>
      </c>
      <c r="C29" s="1" t="str">
        <f>IFERROR(__xludf.DUMMYFUNCTION("""COMPUTED_VALUE"""),"Pittsburgh")</f>
        <v>Pittsburgh</v>
      </c>
      <c r="D29" s="1" t="str">
        <f>IFERROR(__xludf.DUMMYFUNCTION("""COMPUTED_VALUE"""),"PA")</f>
        <v>PA</v>
      </c>
      <c r="E29" s="3" t="s">
        <v>2</v>
      </c>
    </row>
    <row r="30">
      <c r="A30" s="1" t="str">
        <f>IFERROR(__xludf.DUMMYFUNCTION("""COMPUTED_VALUE"""),"East Carolina University")</f>
        <v>East Carolina University</v>
      </c>
      <c r="B30" s="1" t="str">
        <f>IFERROR(__xludf.DUMMYFUNCTION("""COMPUTED_VALUE"""),"Public")</f>
        <v>Public</v>
      </c>
      <c r="C30" s="1" t="str">
        <f>IFERROR(__xludf.DUMMYFUNCTION("""COMPUTED_VALUE"""),"Greenville")</f>
        <v>Greenville</v>
      </c>
      <c r="D30" s="1" t="str">
        <f>IFERROR(__xludf.DUMMYFUNCTION("""COMPUTED_VALUE"""),"NC")</f>
        <v>NC</v>
      </c>
      <c r="E30" s="3" t="s">
        <v>2</v>
      </c>
    </row>
    <row r="31">
      <c r="A31" s="1" t="str">
        <f>IFERROR(__xludf.DUMMYFUNCTION("""COMPUTED_VALUE"""),"East Tennessee State University")</f>
        <v>East Tennessee State University</v>
      </c>
      <c r="B31" s="1" t="str">
        <f>IFERROR(__xludf.DUMMYFUNCTION("""COMPUTED_VALUE"""),"Public")</f>
        <v>Public</v>
      </c>
      <c r="C31" s="1" t="str">
        <f>IFERROR(__xludf.DUMMYFUNCTION("""COMPUTED_VALUE"""),"Johnson City")</f>
        <v>Johnson City</v>
      </c>
      <c r="D31" s="1" t="str">
        <f>IFERROR(__xludf.DUMMYFUNCTION("""COMPUTED_VALUE"""),"TN")</f>
        <v>TN</v>
      </c>
      <c r="E31" s="3" t="s">
        <v>2</v>
      </c>
    </row>
    <row r="32">
      <c r="A32" s="1" t="str">
        <f>IFERROR(__xludf.DUMMYFUNCTION("""COMPUTED_VALUE"""),"Eastern Michigan University")</f>
        <v>Eastern Michigan University</v>
      </c>
      <c r="B32" s="1" t="str">
        <f>IFERROR(__xludf.DUMMYFUNCTION("""COMPUTED_VALUE"""),"Public")</f>
        <v>Public</v>
      </c>
      <c r="C32" s="1" t="str">
        <f>IFERROR(__xludf.DUMMYFUNCTION("""COMPUTED_VALUE"""),"Ypsilanti")</f>
        <v>Ypsilanti</v>
      </c>
      <c r="D32" s="1" t="str">
        <f>IFERROR(__xludf.DUMMYFUNCTION("""COMPUTED_VALUE"""),"MI")</f>
        <v>MI</v>
      </c>
      <c r="E32" s="3" t="s">
        <v>2</v>
      </c>
    </row>
    <row r="33">
      <c r="A33" s="1" t="str">
        <f>IFERROR(__xludf.DUMMYFUNCTION("""COMPUTED_VALUE"""),"Florida Agricultural and Mechanical University")</f>
        <v>Florida Agricultural and Mechanical University</v>
      </c>
      <c r="B33" s="1" t="str">
        <f>IFERROR(__xludf.DUMMYFUNCTION("""COMPUTED_VALUE"""),"Public")</f>
        <v>Public</v>
      </c>
      <c r="C33" s="1" t="str">
        <f>IFERROR(__xludf.DUMMYFUNCTION("""COMPUTED_VALUE"""),"Tallahassee")</f>
        <v>Tallahassee</v>
      </c>
      <c r="D33" s="1" t="str">
        <f>IFERROR(__xludf.DUMMYFUNCTION("""COMPUTED_VALUE"""),"FL")</f>
        <v>FL</v>
      </c>
      <c r="E33" s="3" t="s">
        <v>2</v>
      </c>
    </row>
    <row r="34">
      <c r="A34" s="1" t="str">
        <f>IFERROR(__xludf.DUMMYFUNCTION("""COMPUTED_VALUE"""),"Florida Atlantic University")</f>
        <v>Florida Atlantic University</v>
      </c>
      <c r="B34" s="1" t="str">
        <f>IFERROR(__xludf.DUMMYFUNCTION("""COMPUTED_VALUE"""),"Public")</f>
        <v>Public</v>
      </c>
      <c r="C34" s="1" t="str">
        <f>IFERROR(__xludf.DUMMYFUNCTION("""COMPUTED_VALUE"""),"Boca Raton")</f>
        <v>Boca Raton</v>
      </c>
      <c r="D34" s="1" t="str">
        <f>IFERROR(__xludf.DUMMYFUNCTION("""COMPUTED_VALUE"""),"FL")</f>
        <v>FL</v>
      </c>
      <c r="E34" s="3" t="s">
        <v>2</v>
      </c>
    </row>
    <row r="35">
      <c r="A35" s="1" t="str">
        <f>IFERROR(__xludf.DUMMYFUNCTION("""COMPUTED_VALUE"""),"Florida Institute of Technology")</f>
        <v>Florida Institute of Technology</v>
      </c>
      <c r="B35" s="1" t="str">
        <f>IFERROR(__xludf.DUMMYFUNCTION("""COMPUTED_VALUE"""),"Private (non-profit)")</f>
        <v>Private (non-profit)</v>
      </c>
      <c r="C35" s="1" t="str">
        <f>IFERROR(__xludf.DUMMYFUNCTION("""COMPUTED_VALUE"""),"Melbourne")</f>
        <v>Melbourne</v>
      </c>
      <c r="D35" s="1" t="str">
        <f>IFERROR(__xludf.DUMMYFUNCTION("""COMPUTED_VALUE"""),"FL")</f>
        <v>FL</v>
      </c>
      <c r="E35" s="3" t="s">
        <v>2</v>
      </c>
    </row>
    <row r="36">
      <c r="A36" s="1" t="str">
        <f>IFERROR(__xludf.DUMMYFUNCTION("""COMPUTED_VALUE"""),"Fordham University")</f>
        <v>Fordham University</v>
      </c>
      <c r="B36" s="1" t="str">
        <f>IFERROR(__xludf.DUMMYFUNCTION("""COMPUTED_VALUE"""),"Private (non-profit)")</f>
        <v>Private (non-profit)</v>
      </c>
      <c r="C36" s="1" t="str">
        <f>IFERROR(__xludf.DUMMYFUNCTION("""COMPUTED_VALUE"""),"Bronx")</f>
        <v>Bronx</v>
      </c>
      <c r="D36" s="1" t="str">
        <f>IFERROR(__xludf.DUMMYFUNCTION("""COMPUTED_VALUE"""),"NY")</f>
        <v>NY</v>
      </c>
      <c r="E36" s="3" t="s">
        <v>2</v>
      </c>
    </row>
    <row r="37">
      <c r="A37" s="1" t="str">
        <f>IFERROR(__xludf.DUMMYFUNCTION("""COMPUTED_VALUE"""),"Georgia Southern University")</f>
        <v>Georgia Southern University</v>
      </c>
      <c r="B37" s="1" t="str">
        <f>IFERROR(__xludf.DUMMYFUNCTION("""COMPUTED_VALUE"""),"Public")</f>
        <v>Public</v>
      </c>
      <c r="C37" s="1" t="str">
        <f>IFERROR(__xludf.DUMMYFUNCTION("""COMPUTED_VALUE"""),"Statesboro")</f>
        <v>Statesboro</v>
      </c>
      <c r="D37" s="1" t="str">
        <f>IFERROR(__xludf.DUMMYFUNCTION("""COMPUTED_VALUE"""),"GA")</f>
        <v>GA</v>
      </c>
      <c r="E37" s="3" t="s">
        <v>2</v>
      </c>
    </row>
    <row r="38">
      <c r="A38" s="1" t="str">
        <f>IFERROR(__xludf.DUMMYFUNCTION("""COMPUTED_VALUE"""),"Howard University")</f>
        <v>Howard University</v>
      </c>
      <c r="B38" s="1" t="str">
        <f>IFERROR(__xludf.DUMMYFUNCTION("""COMPUTED_VALUE"""),"Private (non-profit)")</f>
        <v>Private (non-profit)</v>
      </c>
      <c r="C38" s="1" t="str">
        <f>IFERROR(__xludf.DUMMYFUNCTION("""COMPUTED_VALUE"""),"Washington")</f>
        <v>Washington</v>
      </c>
      <c r="D38" s="1" t="str">
        <f>IFERROR(__xludf.DUMMYFUNCTION("""COMPUTED_VALUE"""),"DC")</f>
        <v>DC</v>
      </c>
      <c r="E38" s="3" t="s">
        <v>2</v>
      </c>
    </row>
    <row r="39">
      <c r="A39" s="1" t="str">
        <f>IFERROR(__xludf.DUMMYFUNCTION("""COMPUTED_VALUE"""),"Idaho State University")</f>
        <v>Idaho State University</v>
      </c>
      <c r="B39" s="1" t="str">
        <f>IFERROR(__xludf.DUMMYFUNCTION("""COMPUTED_VALUE"""),"Public")</f>
        <v>Public</v>
      </c>
      <c r="C39" s="1" t="str">
        <f>IFERROR(__xludf.DUMMYFUNCTION("""COMPUTED_VALUE"""),"Pocatello")</f>
        <v>Pocatello</v>
      </c>
      <c r="D39" s="1" t="str">
        <f>IFERROR(__xludf.DUMMYFUNCTION("""COMPUTED_VALUE"""),"ID")</f>
        <v>ID</v>
      </c>
      <c r="E39" s="3" t="s">
        <v>2</v>
      </c>
    </row>
    <row r="40">
      <c r="A40" s="1" t="str">
        <f>IFERROR(__xludf.DUMMYFUNCTION("""COMPUTED_VALUE"""),"Illinois Institute of Technology")</f>
        <v>Illinois Institute of Technology</v>
      </c>
      <c r="B40" s="1" t="str">
        <f>IFERROR(__xludf.DUMMYFUNCTION("""COMPUTED_VALUE"""),"Private (non-profit)")</f>
        <v>Private (non-profit)</v>
      </c>
      <c r="C40" s="1" t="str">
        <f>IFERROR(__xludf.DUMMYFUNCTION("""COMPUTED_VALUE"""),"Chicago")</f>
        <v>Chicago</v>
      </c>
      <c r="D40" s="1" t="str">
        <f>IFERROR(__xludf.DUMMYFUNCTION("""COMPUTED_VALUE"""),"IL")</f>
        <v>IL</v>
      </c>
      <c r="E40" s="3" t="s">
        <v>2</v>
      </c>
    </row>
    <row r="41">
      <c r="A41" s="1" t="str">
        <f>IFERROR(__xludf.DUMMYFUNCTION("""COMPUTED_VALUE"""),"Illinois State University")</f>
        <v>Illinois State University</v>
      </c>
      <c r="B41" s="1" t="str">
        <f>IFERROR(__xludf.DUMMYFUNCTION("""COMPUTED_VALUE"""),"Public")</f>
        <v>Public</v>
      </c>
      <c r="C41" s="1" t="str">
        <f>IFERROR(__xludf.DUMMYFUNCTION("""COMPUTED_VALUE"""),"Normal")</f>
        <v>Normal</v>
      </c>
      <c r="D41" s="1" t="str">
        <f>IFERROR(__xludf.DUMMYFUNCTION("""COMPUTED_VALUE"""),"IL")</f>
        <v>IL</v>
      </c>
      <c r="E41" s="3" t="s">
        <v>2</v>
      </c>
    </row>
    <row r="42">
      <c r="A42" s="1" t="str">
        <f>IFERROR(__xludf.DUMMYFUNCTION("""COMPUTED_VALUE"""),"Indiana University – Purdue University Indianapolis[b]")</f>
        <v>Indiana University – Purdue University Indianapolis[b]</v>
      </c>
      <c r="B42" s="1" t="str">
        <f>IFERROR(__xludf.DUMMYFUNCTION("""COMPUTED_VALUE"""),"Public")</f>
        <v>Public</v>
      </c>
      <c r="C42" s="1" t="str">
        <f>IFERROR(__xludf.DUMMYFUNCTION("""COMPUTED_VALUE"""),"Indianapolis")</f>
        <v>Indianapolis</v>
      </c>
      <c r="D42" s="1" t="str">
        <f>IFERROR(__xludf.DUMMYFUNCTION("""COMPUTED_VALUE"""),"IN")</f>
        <v>IN</v>
      </c>
      <c r="E42" s="3" t="s">
        <v>2</v>
      </c>
    </row>
    <row r="43">
      <c r="A43" s="1" t="str">
        <f>IFERROR(__xludf.DUMMYFUNCTION("""COMPUTED_VALUE"""),"Indiana University of Pennsylvania")</f>
        <v>Indiana University of Pennsylvania</v>
      </c>
      <c r="B43" s="1" t="str">
        <f>IFERROR(__xludf.DUMMYFUNCTION("""COMPUTED_VALUE"""),"Public")</f>
        <v>Public</v>
      </c>
      <c r="C43" s="1" t="str">
        <f>IFERROR(__xludf.DUMMYFUNCTION("""COMPUTED_VALUE"""),"Indiana")</f>
        <v>Indiana</v>
      </c>
      <c r="D43" s="1" t="str">
        <f>IFERROR(__xludf.DUMMYFUNCTION("""COMPUTED_VALUE"""),"PA")</f>
        <v>PA</v>
      </c>
      <c r="E43" s="3" t="s">
        <v>2</v>
      </c>
    </row>
    <row r="44">
      <c r="A44" s="1" t="str">
        <f>IFERROR(__xludf.DUMMYFUNCTION("""COMPUTED_VALUE"""),"Jackson State University")</f>
        <v>Jackson State University</v>
      </c>
      <c r="B44" s="1" t="str">
        <f>IFERROR(__xludf.DUMMYFUNCTION("""COMPUTED_VALUE"""),"Public")</f>
        <v>Public</v>
      </c>
      <c r="C44" s="1" t="str">
        <f>IFERROR(__xludf.DUMMYFUNCTION("""COMPUTED_VALUE"""),"Jackson")</f>
        <v>Jackson</v>
      </c>
      <c r="D44" s="1" t="str">
        <f>IFERROR(__xludf.DUMMYFUNCTION("""COMPUTED_VALUE"""),"MS")</f>
        <v>MS</v>
      </c>
      <c r="E44" s="3" t="s">
        <v>2</v>
      </c>
    </row>
    <row r="45">
      <c r="A45" s="1" t="str">
        <f>IFERROR(__xludf.DUMMYFUNCTION("""COMPUTED_VALUE"""),"James Madison University")</f>
        <v>James Madison University</v>
      </c>
      <c r="B45" s="1" t="str">
        <f>IFERROR(__xludf.DUMMYFUNCTION("""COMPUTED_VALUE"""),"Public")</f>
        <v>Public</v>
      </c>
      <c r="C45" s="1" t="str">
        <f>IFERROR(__xludf.DUMMYFUNCTION("""COMPUTED_VALUE"""),"Harrisonburg")</f>
        <v>Harrisonburg</v>
      </c>
      <c r="D45" s="1" t="str">
        <f>IFERROR(__xludf.DUMMYFUNCTION("""COMPUTED_VALUE"""),"VA")</f>
        <v>VA</v>
      </c>
      <c r="E45" s="3" t="s">
        <v>2</v>
      </c>
    </row>
    <row r="46">
      <c r="A46" s="1" t="str">
        <f>IFERROR(__xludf.DUMMYFUNCTION("""COMPUTED_VALUE"""),"Kennesaw State University")</f>
        <v>Kennesaw State University</v>
      </c>
      <c r="B46" s="1" t="str">
        <f>IFERROR(__xludf.DUMMYFUNCTION("""COMPUTED_VALUE"""),"Public")</f>
        <v>Public</v>
      </c>
      <c r="C46" s="1" t="str">
        <f>IFERROR(__xludf.DUMMYFUNCTION("""COMPUTED_VALUE"""),"Kennesaw[c]")</f>
        <v>Kennesaw[c]</v>
      </c>
      <c r="D46" s="1" t="str">
        <f>IFERROR(__xludf.DUMMYFUNCTION("""COMPUTED_VALUE"""),"GA")</f>
        <v>GA</v>
      </c>
      <c r="E46" s="3" t="s">
        <v>2</v>
      </c>
    </row>
    <row r="47">
      <c r="A47" s="1" t="str">
        <f>IFERROR(__xludf.DUMMYFUNCTION("""COMPUTED_VALUE"""),"Lehigh University")</f>
        <v>Lehigh University</v>
      </c>
      <c r="B47" s="1" t="str">
        <f>IFERROR(__xludf.DUMMYFUNCTION("""COMPUTED_VALUE"""),"Private (non-profit)")</f>
        <v>Private (non-profit)</v>
      </c>
      <c r="C47" s="1" t="str">
        <f>IFERROR(__xludf.DUMMYFUNCTION("""COMPUTED_VALUE"""),"Bethlehem")</f>
        <v>Bethlehem</v>
      </c>
      <c r="D47" s="1" t="str">
        <f>IFERROR(__xludf.DUMMYFUNCTION("""COMPUTED_VALUE"""),"PA")</f>
        <v>PA</v>
      </c>
      <c r="E47" s="3" t="s">
        <v>2</v>
      </c>
    </row>
    <row r="48">
      <c r="A48" s="1" t="str">
        <f>IFERROR(__xludf.DUMMYFUNCTION("""COMPUTED_VALUE"""),"Loma Linda University")</f>
        <v>Loma Linda University</v>
      </c>
      <c r="B48" s="1" t="str">
        <f>IFERROR(__xludf.DUMMYFUNCTION("""COMPUTED_VALUE"""),"Private (non-profit)")</f>
        <v>Private (non-profit)</v>
      </c>
      <c r="C48" s="1" t="str">
        <f>IFERROR(__xludf.DUMMYFUNCTION("""COMPUTED_VALUE"""),"Loma Linda")</f>
        <v>Loma Linda</v>
      </c>
      <c r="D48" s="1" t="str">
        <f>IFERROR(__xludf.DUMMYFUNCTION("""COMPUTED_VALUE"""),"CA")</f>
        <v>CA</v>
      </c>
      <c r="E48" s="3" t="s">
        <v>2</v>
      </c>
    </row>
    <row r="49">
      <c r="A49" s="1" t="str">
        <f>IFERROR(__xludf.DUMMYFUNCTION("""COMPUTED_VALUE"""),"Long Island University")</f>
        <v>Long Island University</v>
      </c>
      <c r="B49" s="1" t="str">
        <f>IFERROR(__xludf.DUMMYFUNCTION("""COMPUTED_VALUE"""),"Private (non-profit)")</f>
        <v>Private (non-profit)</v>
      </c>
      <c r="C49" s="1" t="str">
        <f>IFERROR(__xludf.DUMMYFUNCTION("""COMPUTED_VALUE"""),"Brookville[d]")</f>
        <v>Brookville[d]</v>
      </c>
      <c r="D49" s="1" t="str">
        <f>IFERROR(__xludf.DUMMYFUNCTION("""COMPUTED_VALUE"""),"NY")</f>
        <v>NY</v>
      </c>
      <c r="E49" s="3" t="s">
        <v>2</v>
      </c>
    </row>
    <row r="50">
      <c r="A50" s="1" t="str">
        <f>IFERROR(__xludf.DUMMYFUNCTION("""COMPUTED_VALUE"""),"Louisiana Tech University")</f>
        <v>Louisiana Tech University</v>
      </c>
      <c r="B50" s="1" t="str">
        <f>IFERROR(__xludf.DUMMYFUNCTION("""COMPUTED_VALUE"""),"Public")</f>
        <v>Public</v>
      </c>
      <c r="C50" s="1" t="str">
        <f>IFERROR(__xludf.DUMMYFUNCTION("""COMPUTED_VALUE"""),"Ruston")</f>
        <v>Ruston</v>
      </c>
      <c r="D50" s="1" t="str">
        <f>IFERROR(__xludf.DUMMYFUNCTION("""COMPUTED_VALUE"""),"LA")</f>
        <v>LA</v>
      </c>
      <c r="E50" s="3" t="s">
        <v>2</v>
      </c>
    </row>
    <row r="51">
      <c r="A51" s="1" t="str">
        <f>IFERROR(__xludf.DUMMYFUNCTION("""COMPUTED_VALUE"""),"Loyola Marymount University")</f>
        <v>Loyola Marymount University</v>
      </c>
      <c r="B51" s="1" t="str">
        <f>IFERROR(__xludf.DUMMYFUNCTION("""COMPUTED_VALUE"""),"Private (non-profit)")</f>
        <v>Private (non-profit)</v>
      </c>
      <c r="C51" s="1" t="str">
        <f>IFERROR(__xludf.DUMMYFUNCTION("""COMPUTED_VALUE"""),"Los Angeles")</f>
        <v>Los Angeles</v>
      </c>
      <c r="D51" s="1" t="str">
        <f>IFERROR(__xludf.DUMMYFUNCTION("""COMPUTED_VALUE"""),"CA")</f>
        <v>CA</v>
      </c>
      <c r="E51" s="3" t="s">
        <v>2</v>
      </c>
    </row>
    <row r="52">
      <c r="A52" s="1" t="str">
        <f>IFERROR(__xludf.DUMMYFUNCTION("""COMPUTED_VALUE"""),"Loyola University Chicago")</f>
        <v>Loyola University Chicago</v>
      </c>
      <c r="B52" s="1" t="str">
        <f>IFERROR(__xludf.DUMMYFUNCTION("""COMPUTED_VALUE"""),"Private (non-profit)")</f>
        <v>Private (non-profit)</v>
      </c>
      <c r="C52" s="1" t="str">
        <f>IFERROR(__xludf.DUMMYFUNCTION("""COMPUTED_VALUE"""),"Chicago")</f>
        <v>Chicago</v>
      </c>
      <c r="D52" s="1" t="str">
        <f>IFERROR(__xludf.DUMMYFUNCTION("""COMPUTED_VALUE"""),"IL")</f>
        <v>IL</v>
      </c>
      <c r="E52" s="3" t="s">
        <v>2</v>
      </c>
    </row>
    <row r="53">
      <c r="A53" s="1" t="str">
        <f>IFERROR(__xludf.DUMMYFUNCTION("""COMPUTED_VALUE"""),"Marquette University")</f>
        <v>Marquette University</v>
      </c>
      <c r="B53" s="1" t="str">
        <f>IFERROR(__xludf.DUMMYFUNCTION("""COMPUTED_VALUE"""),"Private (non-profit)")</f>
        <v>Private (non-profit)</v>
      </c>
      <c r="C53" s="1" t="str">
        <f>IFERROR(__xludf.DUMMYFUNCTION("""COMPUTED_VALUE"""),"Milwaukee")</f>
        <v>Milwaukee</v>
      </c>
      <c r="D53" s="1" t="str">
        <f>IFERROR(__xludf.DUMMYFUNCTION("""COMPUTED_VALUE"""),"WI")</f>
        <v>WI</v>
      </c>
      <c r="E53" s="3" t="s">
        <v>2</v>
      </c>
    </row>
    <row r="54">
      <c r="A54" s="1" t="str">
        <f>IFERROR(__xludf.DUMMYFUNCTION("""COMPUTED_VALUE"""),"Marshall University")</f>
        <v>Marshall University</v>
      </c>
      <c r="B54" s="1" t="str">
        <f>IFERROR(__xludf.DUMMYFUNCTION("""COMPUTED_VALUE"""),"Public")</f>
        <v>Public</v>
      </c>
      <c r="C54" s="1" t="str">
        <f>IFERROR(__xludf.DUMMYFUNCTION("""COMPUTED_VALUE"""),"Huntington")</f>
        <v>Huntington</v>
      </c>
      <c r="D54" s="1" t="str">
        <f>IFERROR(__xludf.DUMMYFUNCTION("""COMPUTED_VALUE"""),"WV")</f>
        <v>WV</v>
      </c>
      <c r="E54" s="3" t="s">
        <v>2</v>
      </c>
    </row>
    <row r="55">
      <c r="A55" s="1" t="str">
        <f>IFERROR(__xludf.DUMMYFUNCTION("""COMPUTED_VALUE"""),"Mercer University")</f>
        <v>Mercer University</v>
      </c>
      <c r="B55" s="1" t="str">
        <f>IFERROR(__xludf.DUMMYFUNCTION("""COMPUTED_VALUE"""),"Private (non-profit)")</f>
        <v>Private (non-profit)</v>
      </c>
      <c r="C55" s="1" t="str">
        <f>IFERROR(__xludf.DUMMYFUNCTION("""COMPUTED_VALUE"""),"Macon")</f>
        <v>Macon</v>
      </c>
      <c r="D55" s="1" t="str">
        <f>IFERROR(__xludf.DUMMYFUNCTION("""COMPUTED_VALUE"""),"GA")</f>
        <v>GA</v>
      </c>
      <c r="E55" s="3" t="s">
        <v>2</v>
      </c>
    </row>
    <row r="56">
      <c r="A56" s="1" t="str">
        <f>IFERROR(__xludf.DUMMYFUNCTION("""COMPUTED_VALUE"""),"Miami University")</f>
        <v>Miami University</v>
      </c>
      <c r="B56" s="1" t="str">
        <f>IFERROR(__xludf.DUMMYFUNCTION("""COMPUTED_VALUE"""),"Public")</f>
        <v>Public</v>
      </c>
      <c r="C56" s="1" t="str">
        <f>IFERROR(__xludf.DUMMYFUNCTION("""COMPUTED_VALUE"""),"Oxford")</f>
        <v>Oxford</v>
      </c>
      <c r="D56" s="1" t="str">
        <f>IFERROR(__xludf.DUMMYFUNCTION("""COMPUTED_VALUE"""),"OH")</f>
        <v>OH</v>
      </c>
      <c r="E56" s="3" t="s">
        <v>2</v>
      </c>
    </row>
    <row r="57">
      <c r="A57" s="1" t="str">
        <f>IFERROR(__xludf.DUMMYFUNCTION("""COMPUTED_VALUE"""),"Michigan Technological University")</f>
        <v>Michigan Technological University</v>
      </c>
      <c r="B57" s="1" t="str">
        <f>IFERROR(__xludf.DUMMYFUNCTION("""COMPUTED_VALUE"""),"Public")</f>
        <v>Public</v>
      </c>
      <c r="C57" s="1" t="str">
        <f>IFERROR(__xludf.DUMMYFUNCTION("""COMPUTED_VALUE"""),"Houghton")</f>
        <v>Houghton</v>
      </c>
      <c r="D57" s="1" t="str">
        <f>IFERROR(__xludf.DUMMYFUNCTION("""COMPUTED_VALUE"""),"MI")</f>
        <v>MI</v>
      </c>
      <c r="E57" s="3" t="s">
        <v>2</v>
      </c>
    </row>
    <row r="58">
      <c r="A58" s="1" t="str">
        <f>IFERROR(__xludf.DUMMYFUNCTION("""COMPUTED_VALUE"""),"Middle Tennessee State University")</f>
        <v>Middle Tennessee State University</v>
      </c>
      <c r="B58" s="1" t="str">
        <f>IFERROR(__xludf.DUMMYFUNCTION("""COMPUTED_VALUE"""),"Public")</f>
        <v>Public</v>
      </c>
      <c r="C58" s="1" t="str">
        <f>IFERROR(__xludf.DUMMYFUNCTION("""COMPUTED_VALUE"""),"Murfreesboro")</f>
        <v>Murfreesboro</v>
      </c>
      <c r="D58" s="1" t="str">
        <f>IFERROR(__xludf.DUMMYFUNCTION("""COMPUTED_VALUE"""),"TN")</f>
        <v>TN</v>
      </c>
      <c r="E58" s="3" t="s">
        <v>2</v>
      </c>
    </row>
    <row r="59">
      <c r="A59" s="1" t="str">
        <f>IFERROR(__xludf.DUMMYFUNCTION("""COMPUTED_VALUE"""),"Missouri University of Science and Technology")</f>
        <v>Missouri University of Science and Technology</v>
      </c>
      <c r="B59" s="1" t="str">
        <f>IFERROR(__xludf.DUMMYFUNCTION("""COMPUTED_VALUE"""),"Public")</f>
        <v>Public</v>
      </c>
      <c r="C59" s="1" t="str">
        <f>IFERROR(__xludf.DUMMYFUNCTION("""COMPUTED_VALUE"""),"Rolla")</f>
        <v>Rolla</v>
      </c>
      <c r="D59" s="1" t="str">
        <f>IFERROR(__xludf.DUMMYFUNCTION("""COMPUTED_VALUE"""),"MO")</f>
        <v>MO</v>
      </c>
      <c r="E59" s="3" t="s">
        <v>2</v>
      </c>
    </row>
    <row r="60">
      <c r="A60" s="1" t="str">
        <f>IFERROR(__xludf.DUMMYFUNCTION("""COMPUTED_VALUE"""),"Montclair State University")</f>
        <v>Montclair State University</v>
      </c>
      <c r="B60" s="1" t="str">
        <f>IFERROR(__xludf.DUMMYFUNCTION("""COMPUTED_VALUE"""),"Public")</f>
        <v>Public</v>
      </c>
      <c r="C60" s="1" t="str">
        <f>IFERROR(__xludf.DUMMYFUNCTION("""COMPUTED_VALUE"""),"Montclair")</f>
        <v>Montclair</v>
      </c>
      <c r="D60" s="1" t="str">
        <f>IFERROR(__xludf.DUMMYFUNCTION("""COMPUTED_VALUE"""),"NJ")</f>
        <v>NJ</v>
      </c>
      <c r="E60" s="3" t="s">
        <v>2</v>
      </c>
    </row>
    <row r="61">
      <c r="A61" s="1" t="str">
        <f>IFERROR(__xludf.DUMMYFUNCTION("""COMPUTED_VALUE"""),"Morgan State University")</f>
        <v>Morgan State University</v>
      </c>
      <c r="B61" s="1" t="str">
        <f>IFERROR(__xludf.DUMMYFUNCTION("""COMPUTED_VALUE"""),"Public")</f>
        <v>Public</v>
      </c>
      <c r="C61" s="1" t="str">
        <f>IFERROR(__xludf.DUMMYFUNCTION("""COMPUTED_VALUE"""),"Baltimore")</f>
        <v>Baltimore</v>
      </c>
      <c r="D61" s="1" t="str">
        <f>IFERROR(__xludf.DUMMYFUNCTION("""COMPUTED_VALUE"""),"MD")</f>
        <v>MD</v>
      </c>
      <c r="E61" s="3" t="s">
        <v>2</v>
      </c>
    </row>
    <row r="62">
      <c r="A62" s="1" t="str">
        <f>IFERROR(__xludf.DUMMYFUNCTION("""COMPUTED_VALUE"""),"New Mexico State University")</f>
        <v>New Mexico State University</v>
      </c>
      <c r="B62" s="1" t="str">
        <f>IFERROR(__xludf.DUMMYFUNCTION("""COMPUTED_VALUE"""),"Public")</f>
        <v>Public</v>
      </c>
      <c r="C62" s="1" t="str">
        <f>IFERROR(__xludf.DUMMYFUNCTION("""COMPUTED_VALUE"""),"Las Cruces")</f>
        <v>Las Cruces</v>
      </c>
      <c r="D62" s="1" t="str">
        <f>IFERROR(__xludf.DUMMYFUNCTION("""COMPUTED_VALUE"""),"NM")</f>
        <v>NM</v>
      </c>
      <c r="E62" s="3" t="s">
        <v>2</v>
      </c>
    </row>
    <row r="63">
      <c r="A63" s="1" t="str">
        <f>IFERROR(__xludf.DUMMYFUNCTION("""COMPUTED_VALUE"""),"North Carolina A &amp; T State University")</f>
        <v>North Carolina A &amp; T State University</v>
      </c>
      <c r="B63" s="1" t="str">
        <f>IFERROR(__xludf.DUMMYFUNCTION("""COMPUTED_VALUE"""),"Public")</f>
        <v>Public</v>
      </c>
      <c r="C63" s="1" t="str">
        <f>IFERROR(__xludf.DUMMYFUNCTION("""COMPUTED_VALUE"""),"Greensboro")</f>
        <v>Greensboro</v>
      </c>
      <c r="D63" s="1" t="str">
        <f>IFERROR(__xludf.DUMMYFUNCTION("""COMPUTED_VALUE"""),"NC")</f>
        <v>NC</v>
      </c>
      <c r="E63" s="3" t="s">
        <v>2</v>
      </c>
    </row>
    <row r="64">
      <c r="A64" s="1" t="str">
        <f>IFERROR(__xludf.DUMMYFUNCTION("""COMPUTED_VALUE"""),"Northern Arizona University")</f>
        <v>Northern Arizona University</v>
      </c>
      <c r="B64" s="1" t="str">
        <f>IFERROR(__xludf.DUMMYFUNCTION("""COMPUTED_VALUE"""),"Public")</f>
        <v>Public</v>
      </c>
      <c r="C64" s="1" t="str">
        <f>IFERROR(__xludf.DUMMYFUNCTION("""COMPUTED_VALUE"""),"Flagstaff")</f>
        <v>Flagstaff</v>
      </c>
      <c r="D64" s="1" t="str">
        <f>IFERROR(__xludf.DUMMYFUNCTION("""COMPUTED_VALUE"""),"AZ")</f>
        <v>AZ</v>
      </c>
      <c r="E64" s="3" t="s">
        <v>2</v>
      </c>
    </row>
    <row r="65">
      <c r="A65" s="1" t="str">
        <f>IFERROR(__xludf.DUMMYFUNCTION("""COMPUTED_VALUE"""),"Northern Illinois University")</f>
        <v>Northern Illinois University</v>
      </c>
      <c r="B65" s="1" t="str">
        <f>IFERROR(__xludf.DUMMYFUNCTION("""COMPUTED_VALUE"""),"Public")</f>
        <v>Public</v>
      </c>
      <c r="C65" s="1" t="str">
        <f>IFERROR(__xludf.DUMMYFUNCTION("""COMPUTED_VALUE"""),"DeKalb")</f>
        <v>DeKalb</v>
      </c>
      <c r="D65" s="1" t="str">
        <f>IFERROR(__xludf.DUMMYFUNCTION("""COMPUTED_VALUE"""),"IL")</f>
        <v>IL</v>
      </c>
      <c r="E65" s="3" t="s">
        <v>2</v>
      </c>
    </row>
    <row r="66">
      <c r="A66" s="1" t="str">
        <f>IFERROR(__xludf.DUMMYFUNCTION("""COMPUTED_VALUE"""),"Nova Southeastern University")</f>
        <v>Nova Southeastern University</v>
      </c>
      <c r="B66" s="1" t="str">
        <f>IFERROR(__xludf.DUMMYFUNCTION("""COMPUTED_VALUE"""),"Private (non-profit)")</f>
        <v>Private (non-profit)</v>
      </c>
      <c r="C66" s="1" t="str">
        <f>IFERROR(__xludf.DUMMYFUNCTION("""COMPUTED_VALUE"""),"Fort Lauderdale")</f>
        <v>Fort Lauderdale</v>
      </c>
      <c r="D66" s="1" t="str">
        <f>IFERROR(__xludf.DUMMYFUNCTION("""COMPUTED_VALUE"""),"FL")</f>
        <v>FL</v>
      </c>
      <c r="E66" s="3" t="s">
        <v>2</v>
      </c>
    </row>
    <row r="67">
      <c r="A67" s="1" t="str">
        <f>IFERROR(__xludf.DUMMYFUNCTION("""COMPUTED_VALUE"""),"Oakland University")</f>
        <v>Oakland University</v>
      </c>
      <c r="B67" s="1" t="str">
        <f>IFERROR(__xludf.DUMMYFUNCTION("""COMPUTED_VALUE"""),"Public")</f>
        <v>Public</v>
      </c>
      <c r="C67" s="1" t="str">
        <f>IFERROR(__xludf.DUMMYFUNCTION("""COMPUTED_VALUE"""),"Rochester[e]")</f>
        <v>Rochester[e]</v>
      </c>
      <c r="D67" s="1" t="str">
        <f>IFERROR(__xludf.DUMMYFUNCTION("""COMPUTED_VALUE"""),"MI")</f>
        <v>MI</v>
      </c>
      <c r="E67" s="3" t="s">
        <v>2</v>
      </c>
    </row>
    <row r="68">
      <c r="A68" s="1" t="str">
        <f>IFERROR(__xludf.DUMMYFUNCTION("""COMPUTED_VALUE"""),"Portland State University")</f>
        <v>Portland State University</v>
      </c>
      <c r="B68" s="1" t="str">
        <f>IFERROR(__xludf.DUMMYFUNCTION("""COMPUTED_VALUE"""),"Public")</f>
        <v>Public</v>
      </c>
      <c r="C68" s="1" t="str">
        <f>IFERROR(__xludf.DUMMYFUNCTION("""COMPUTED_VALUE"""),"Portland")</f>
        <v>Portland</v>
      </c>
      <c r="D68" s="1" t="str">
        <f>IFERROR(__xludf.DUMMYFUNCTION("""COMPUTED_VALUE"""),"OR")</f>
        <v>OR</v>
      </c>
      <c r="E68" s="3" t="s">
        <v>2</v>
      </c>
    </row>
    <row r="69">
      <c r="A69" s="1" t="str">
        <f>IFERROR(__xludf.DUMMYFUNCTION("""COMPUTED_VALUE"""),"Prairie View A&amp;M University")</f>
        <v>Prairie View A&amp;M University</v>
      </c>
      <c r="B69" s="1" t="str">
        <f>IFERROR(__xludf.DUMMYFUNCTION("""COMPUTED_VALUE"""),"Public")</f>
        <v>Public</v>
      </c>
      <c r="C69" s="1" t="str">
        <f>IFERROR(__xludf.DUMMYFUNCTION("""COMPUTED_VALUE"""),"Prairie View")</f>
        <v>Prairie View</v>
      </c>
      <c r="D69" s="1" t="str">
        <f>IFERROR(__xludf.DUMMYFUNCTION("""COMPUTED_VALUE"""),"TX")</f>
        <v>TX</v>
      </c>
      <c r="E69" s="3" t="s">
        <v>2</v>
      </c>
    </row>
    <row r="70">
      <c r="A70" s="1" t="str">
        <f>IFERROR(__xludf.DUMMYFUNCTION("""COMPUTED_VALUE"""),"Rochester Institute of Technology")</f>
        <v>Rochester Institute of Technology</v>
      </c>
      <c r="B70" s="1" t="str">
        <f>IFERROR(__xludf.DUMMYFUNCTION("""COMPUTED_VALUE"""),"Private (non-profit)")</f>
        <v>Private (non-profit)</v>
      </c>
      <c r="C70" s="1" t="str">
        <f>IFERROR(__xludf.DUMMYFUNCTION("""COMPUTED_VALUE"""),"Rochester[f]")</f>
        <v>Rochester[f]</v>
      </c>
      <c r="D70" s="1" t="str">
        <f>IFERROR(__xludf.DUMMYFUNCTION("""COMPUTED_VALUE"""),"NY")</f>
        <v>NY</v>
      </c>
      <c r="E70" s="3" t="s">
        <v>2</v>
      </c>
    </row>
    <row r="71">
      <c r="A71" s="1" t="str">
        <f>IFERROR(__xludf.DUMMYFUNCTION("""COMPUTED_VALUE"""),"Rowan University")</f>
        <v>Rowan University</v>
      </c>
      <c r="B71" s="1" t="str">
        <f>IFERROR(__xludf.DUMMYFUNCTION("""COMPUTED_VALUE"""),"Public")</f>
        <v>Public</v>
      </c>
      <c r="C71" s="1" t="str">
        <f>IFERROR(__xludf.DUMMYFUNCTION("""COMPUTED_VALUE"""),"Glassboro")</f>
        <v>Glassboro</v>
      </c>
      <c r="D71" s="1" t="str">
        <f>IFERROR(__xludf.DUMMYFUNCTION("""COMPUTED_VALUE"""),"NJ")</f>
        <v>NJ</v>
      </c>
      <c r="E71" s="3" t="s">
        <v>2</v>
      </c>
    </row>
    <row r="72">
      <c r="A72" s="1" t="str">
        <f>IFERROR(__xludf.DUMMYFUNCTION("""COMPUTED_VALUE"""),"Rutgers University–Camden")</f>
        <v>Rutgers University–Camden</v>
      </c>
      <c r="B72" s="1" t="str">
        <f>IFERROR(__xludf.DUMMYFUNCTION("""COMPUTED_VALUE"""),"Public")</f>
        <v>Public</v>
      </c>
      <c r="C72" s="1" t="str">
        <f>IFERROR(__xludf.DUMMYFUNCTION("""COMPUTED_VALUE"""),"Camden")</f>
        <v>Camden</v>
      </c>
      <c r="D72" s="1" t="str">
        <f>IFERROR(__xludf.DUMMYFUNCTION("""COMPUTED_VALUE"""),"NJ")</f>
        <v>NJ</v>
      </c>
      <c r="E72" s="3" t="s">
        <v>2</v>
      </c>
    </row>
    <row r="73">
      <c r="A73" s="1" t="str">
        <f>IFERROR(__xludf.DUMMYFUNCTION("""COMPUTED_VALUE"""),"Rutgers University–Newark")</f>
        <v>Rutgers University–Newark</v>
      </c>
      <c r="B73" s="1" t="str">
        <f>IFERROR(__xludf.DUMMYFUNCTION("""COMPUTED_VALUE"""),"Public")</f>
        <v>Public</v>
      </c>
      <c r="C73" s="1" t="str">
        <f>IFERROR(__xludf.DUMMYFUNCTION("""COMPUTED_VALUE"""),"Newark")</f>
        <v>Newark</v>
      </c>
      <c r="D73" s="1" t="str">
        <f>IFERROR(__xludf.DUMMYFUNCTION("""COMPUTED_VALUE"""),"NJ")</f>
        <v>NJ</v>
      </c>
      <c r="E73" s="3" t="s">
        <v>2</v>
      </c>
    </row>
    <row r="74">
      <c r="A74" s="1" t="str">
        <f>IFERROR(__xludf.DUMMYFUNCTION("""COMPUTED_VALUE"""),"Saint Louis University")</f>
        <v>Saint Louis University</v>
      </c>
      <c r="B74" s="1" t="str">
        <f>IFERROR(__xludf.DUMMYFUNCTION("""COMPUTED_VALUE"""),"Private (non-profit)")</f>
        <v>Private (non-profit)</v>
      </c>
      <c r="C74" s="1" t="str">
        <f>IFERROR(__xludf.DUMMYFUNCTION("""COMPUTED_VALUE"""),"St. Louis")</f>
        <v>St. Louis</v>
      </c>
      <c r="D74" s="1" t="str">
        <f>IFERROR(__xludf.DUMMYFUNCTION("""COMPUTED_VALUE"""),"MO")</f>
        <v>MO</v>
      </c>
      <c r="E74" s="3" t="s">
        <v>2</v>
      </c>
    </row>
    <row r="75">
      <c r="A75" s="1" t="str">
        <f>IFERROR(__xludf.DUMMYFUNCTION("""COMPUTED_VALUE"""),"Sam Houston State University")</f>
        <v>Sam Houston State University</v>
      </c>
      <c r="B75" s="1" t="str">
        <f>IFERROR(__xludf.DUMMYFUNCTION("""COMPUTED_VALUE"""),"Public")</f>
        <v>Public</v>
      </c>
      <c r="C75" s="1" t="str">
        <f>IFERROR(__xludf.DUMMYFUNCTION("""COMPUTED_VALUE"""),"Huntsville")</f>
        <v>Huntsville</v>
      </c>
      <c r="D75" s="1" t="str">
        <f>IFERROR(__xludf.DUMMYFUNCTION("""COMPUTED_VALUE"""),"TX")</f>
        <v>TX</v>
      </c>
      <c r="E75" s="3" t="s">
        <v>2</v>
      </c>
    </row>
    <row r="76">
      <c r="A76" s="1" t="str">
        <f>IFERROR(__xludf.DUMMYFUNCTION("""COMPUTED_VALUE"""),"San Diego State University")</f>
        <v>San Diego State University</v>
      </c>
      <c r="B76" s="1" t="str">
        <f>IFERROR(__xludf.DUMMYFUNCTION("""COMPUTED_VALUE"""),"Public")</f>
        <v>Public</v>
      </c>
      <c r="C76" s="1" t="str">
        <f>IFERROR(__xludf.DUMMYFUNCTION("""COMPUTED_VALUE"""),"San Diego")</f>
        <v>San Diego</v>
      </c>
      <c r="D76" s="1" t="str">
        <f>IFERROR(__xludf.DUMMYFUNCTION("""COMPUTED_VALUE"""),"CA")</f>
        <v>CA</v>
      </c>
      <c r="E76" s="3" t="s">
        <v>2</v>
      </c>
    </row>
    <row r="77">
      <c r="A77" s="1" t="str">
        <f>IFERROR(__xludf.DUMMYFUNCTION("""COMPUTED_VALUE"""),"San Francisco State University")</f>
        <v>San Francisco State University</v>
      </c>
      <c r="B77" s="1" t="str">
        <f>IFERROR(__xludf.DUMMYFUNCTION("""COMPUTED_VALUE"""),"Public")</f>
        <v>Public</v>
      </c>
      <c r="C77" s="1" t="str">
        <f>IFERROR(__xludf.DUMMYFUNCTION("""COMPUTED_VALUE"""),"San Francisco")</f>
        <v>San Francisco</v>
      </c>
      <c r="D77" s="1" t="str">
        <f>IFERROR(__xludf.DUMMYFUNCTION("""COMPUTED_VALUE"""),"CA")</f>
        <v>CA</v>
      </c>
      <c r="E77" s="3" t="s">
        <v>2</v>
      </c>
    </row>
    <row r="78">
      <c r="A78" s="1" t="str">
        <f>IFERROR(__xludf.DUMMYFUNCTION("""COMPUTED_VALUE"""),"Seton Hall University")</f>
        <v>Seton Hall University</v>
      </c>
      <c r="B78" s="1" t="str">
        <f>IFERROR(__xludf.DUMMYFUNCTION("""COMPUTED_VALUE"""),"Private (non-profit)")</f>
        <v>Private (non-profit)</v>
      </c>
      <c r="C78" s="1" t="str">
        <f>IFERROR(__xludf.DUMMYFUNCTION("""COMPUTED_VALUE"""),"South Orange")</f>
        <v>South Orange</v>
      </c>
      <c r="D78" s="1" t="str">
        <f>IFERROR(__xludf.DUMMYFUNCTION("""COMPUTED_VALUE"""),"NJ")</f>
        <v>NJ</v>
      </c>
      <c r="E78" s="3" t="s">
        <v>2</v>
      </c>
    </row>
    <row r="79">
      <c r="A79" s="1" t="str">
        <f>IFERROR(__xludf.DUMMYFUNCTION("""COMPUTED_VALUE"""),"South Dakota State University")</f>
        <v>South Dakota State University</v>
      </c>
      <c r="B79" s="1" t="str">
        <f>IFERROR(__xludf.DUMMYFUNCTION("""COMPUTED_VALUE"""),"Public")</f>
        <v>Public</v>
      </c>
      <c r="C79" s="1" t="str">
        <f>IFERROR(__xludf.DUMMYFUNCTION("""COMPUTED_VALUE"""),"Brookings")</f>
        <v>Brookings</v>
      </c>
      <c r="D79" s="1" t="str">
        <f>IFERROR(__xludf.DUMMYFUNCTION("""COMPUTED_VALUE"""),"SD")</f>
        <v>SD</v>
      </c>
      <c r="E79" s="3" t="s">
        <v>2</v>
      </c>
    </row>
    <row r="80">
      <c r="A80" s="1" t="str">
        <f>IFERROR(__xludf.DUMMYFUNCTION("""COMPUTED_VALUE"""),"Southern Illinois University Carbondale")</f>
        <v>Southern Illinois University Carbondale</v>
      </c>
      <c r="B80" s="1" t="str">
        <f>IFERROR(__xludf.DUMMYFUNCTION("""COMPUTED_VALUE"""),"Public")</f>
        <v>Public</v>
      </c>
      <c r="C80" s="1" t="str">
        <f>IFERROR(__xludf.DUMMYFUNCTION("""COMPUTED_VALUE"""),"Carbondale")</f>
        <v>Carbondale</v>
      </c>
      <c r="D80" s="1" t="str">
        <f>IFERROR(__xludf.DUMMYFUNCTION("""COMPUTED_VALUE"""),"IL")</f>
        <v>IL</v>
      </c>
      <c r="E80" s="3" t="s">
        <v>2</v>
      </c>
    </row>
    <row r="81">
      <c r="A81" s="1" t="str">
        <f>IFERROR(__xludf.DUMMYFUNCTION("""COMPUTED_VALUE"""),"Southern Methodist University")</f>
        <v>Southern Methodist University</v>
      </c>
      <c r="B81" s="1" t="str">
        <f>IFERROR(__xludf.DUMMYFUNCTION("""COMPUTED_VALUE"""),"Private (non-profit)")</f>
        <v>Private (non-profit)</v>
      </c>
      <c r="C81" s="1" t="str">
        <f>IFERROR(__xludf.DUMMYFUNCTION("""COMPUTED_VALUE"""),"Dallas[g]")</f>
        <v>Dallas[g]</v>
      </c>
      <c r="D81" s="1" t="str">
        <f>IFERROR(__xludf.DUMMYFUNCTION("""COMPUTED_VALUE"""),"TX")</f>
        <v>TX</v>
      </c>
      <c r="E81" s="3" t="s">
        <v>2</v>
      </c>
    </row>
    <row r="82">
      <c r="A82" s="1" t="str">
        <f>IFERROR(__xludf.DUMMYFUNCTION("""COMPUTED_VALUE"""),"Southern University")</f>
        <v>Southern University</v>
      </c>
      <c r="B82" s="1" t="str">
        <f>IFERROR(__xludf.DUMMYFUNCTION("""COMPUTED_VALUE"""),"Public")</f>
        <v>Public</v>
      </c>
      <c r="C82" s="1" t="str">
        <f>IFERROR(__xludf.DUMMYFUNCTION("""COMPUTED_VALUE"""),"Baton Rouge")</f>
        <v>Baton Rouge</v>
      </c>
      <c r="D82" s="1" t="str">
        <f>IFERROR(__xludf.DUMMYFUNCTION("""COMPUTED_VALUE"""),"LA")</f>
        <v>LA</v>
      </c>
      <c r="E82" s="3" t="s">
        <v>2</v>
      </c>
    </row>
    <row r="83">
      <c r="A83" s="1" t="str">
        <f>IFERROR(__xludf.DUMMYFUNCTION("""COMPUTED_VALUE"""),"Stevens Institute of Technology")</f>
        <v>Stevens Institute of Technology</v>
      </c>
      <c r="B83" s="1" t="str">
        <f>IFERROR(__xludf.DUMMYFUNCTION("""COMPUTED_VALUE"""),"Private (non-profit)")</f>
        <v>Private (non-profit)</v>
      </c>
      <c r="C83" s="1" t="str">
        <f>IFERROR(__xludf.DUMMYFUNCTION("""COMPUTED_VALUE"""),"Hoboken")</f>
        <v>Hoboken</v>
      </c>
      <c r="D83" s="1" t="str">
        <f>IFERROR(__xludf.DUMMYFUNCTION("""COMPUTED_VALUE"""),"NJ")</f>
        <v>NJ</v>
      </c>
      <c r="E83" s="3" t="s">
        <v>2</v>
      </c>
    </row>
    <row r="84">
      <c r="A84" s="1" t="str">
        <f>IFERROR(__xludf.DUMMYFUNCTION("""COMPUTED_VALUE"""),"SUNY College of Environmental Science and Forestry")</f>
        <v>SUNY College of Environmental Science and Forestry</v>
      </c>
      <c r="B84" s="1" t="str">
        <f>IFERROR(__xludf.DUMMYFUNCTION("""COMPUTED_VALUE"""),"Public")</f>
        <v>Public</v>
      </c>
      <c r="C84" s="1" t="str">
        <f>IFERROR(__xludf.DUMMYFUNCTION("""COMPUTED_VALUE"""),"Syracuse")</f>
        <v>Syracuse</v>
      </c>
      <c r="D84" s="1" t="str">
        <f>IFERROR(__xludf.DUMMYFUNCTION("""COMPUTED_VALUE"""),"NY")</f>
        <v>NY</v>
      </c>
      <c r="E84" s="3" t="s">
        <v>2</v>
      </c>
    </row>
    <row r="85">
      <c r="A85" s="1" t="str">
        <f>IFERROR(__xludf.DUMMYFUNCTION("""COMPUTED_VALUE"""),"Tarleton State University")</f>
        <v>Tarleton State University</v>
      </c>
      <c r="B85" s="1" t="str">
        <f>IFERROR(__xludf.DUMMYFUNCTION("""COMPUTED_VALUE"""),"Public")</f>
        <v>Public</v>
      </c>
      <c r="C85" s="1" t="str">
        <f>IFERROR(__xludf.DUMMYFUNCTION("""COMPUTED_VALUE"""),"Stephenville")</f>
        <v>Stephenville</v>
      </c>
      <c r="D85" s="1" t="str">
        <f>IFERROR(__xludf.DUMMYFUNCTION("""COMPUTED_VALUE"""),"TX")</f>
        <v>TX</v>
      </c>
      <c r="E85" s="3" t="s">
        <v>2</v>
      </c>
    </row>
    <row r="86">
      <c r="A86" s="1" t="str">
        <f>IFERROR(__xludf.DUMMYFUNCTION("""COMPUTED_VALUE"""),"Teachers College at Columbia University")</f>
        <v>Teachers College at Columbia University</v>
      </c>
      <c r="B86" s="1" t="str">
        <f>IFERROR(__xludf.DUMMYFUNCTION("""COMPUTED_VALUE"""),"Private (non-profit)")</f>
        <v>Private (non-profit)</v>
      </c>
      <c r="C86" s="1" t="str">
        <f>IFERROR(__xludf.DUMMYFUNCTION("""COMPUTED_VALUE"""),"New York[a]")</f>
        <v>New York[a]</v>
      </c>
      <c r="D86" s="1" t="str">
        <f>IFERROR(__xludf.DUMMYFUNCTION("""COMPUTED_VALUE"""),"NY")</f>
        <v>NY</v>
      </c>
      <c r="E86" s="3" t="s">
        <v>2</v>
      </c>
    </row>
    <row r="87">
      <c r="A87" s="1" t="str">
        <f>IFERROR(__xludf.DUMMYFUNCTION("""COMPUTED_VALUE"""),"Tennessee State University")</f>
        <v>Tennessee State University</v>
      </c>
      <c r="B87" s="1" t="str">
        <f>IFERROR(__xludf.DUMMYFUNCTION("""COMPUTED_VALUE"""),"Public")</f>
        <v>Public</v>
      </c>
      <c r="C87" s="1" t="str">
        <f>IFERROR(__xludf.DUMMYFUNCTION("""COMPUTED_VALUE"""),"Nashville")</f>
        <v>Nashville</v>
      </c>
      <c r="D87" s="1" t="str">
        <f>IFERROR(__xludf.DUMMYFUNCTION("""COMPUTED_VALUE"""),"TN")</f>
        <v>TN</v>
      </c>
      <c r="E87" s="3" t="s">
        <v>2</v>
      </c>
    </row>
    <row r="88">
      <c r="A88" s="1" t="str">
        <f>IFERROR(__xludf.DUMMYFUNCTION("""COMPUTED_VALUE"""),"Tennessee Technological University")</f>
        <v>Tennessee Technological University</v>
      </c>
      <c r="B88" s="1" t="str">
        <f>IFERROR(__xludf.DUMMYFUNCTION("""COMPUTED_VALUE"""),"Public")</f>
        <v>Public</v>
      </c>
      <c r="C88" s="1" t="str">
        <f>IFERROR(__xludf.DUMMYFUNCTION("""COMPUTED_VALUE"""),"Cookeville")</f>
        <v>Cookeville</v>
      </c>
      <c r="D88" s="1" t="str">
        <f>IFERROR(__xludf.DUMMYFUNCTION("""COMPUTED_VALUE"""),"TN")</f>
        <v>TN</v>
      </c>
      <c r="E88" s="3" t="s">
        <v>2</v>
      </c>
    </row>
    <row r="89">
      <c r="A89" s="1" t="str">
        <f>IFERROR(__xludf.DUMMYFUNCTION("""COMPUTED_VALUE"""),"Texas A&amp;M University–Corpus Christi")</f>
        <v>Texas A&amp;M University–Corpus Christi</v>
      </c>
      <c r="B89" s="1" t="str">
        <f>IFERROR(__xludf.DUMMYFUNCTION("""COMPUTED_VALUE"""),"Public")</f>
        <v>Public</v>
      </c>
      <c r="C89" s="1" t="str">
        <f>IFERROR(__xludf.DUMMYFUNCTION("""COMPUTED_VALUE"""),"Corpus Christi")</f>
        <v>Corpus Christi</v>
      </c>
      <c r="D89" s="1" t="str">
        <f>IFERROR(__xludf.DUMMYFUNCTION("""COMPUTED_VALUE"""),"TX")</f>
        <v>TX</v>
      </c>
      <c r="E89" s="3" t="s">
        <v>2</v>
      </c>
    </row>
    <row r="90">
      <c r="A90" s="1" t="str">
        <f>IFERROR(__xludf.DUMMYFUNCTION("""COMPUTED_VALUE"""),"Texas A&amp;M University–Kingsville")</f>
        <v>Texas A&amp;M University–Kingsville</v>
      </c>
      <c r="B90" s="1" t="str">
        <f>IFERROR(__xludf.DUMMYFUNCTION("""COMPUTED_VALUE"""),"Public")</f>
        <v>Public</v>
      </c>
      <c r="C90" s="1" t="str">
        <f>IFERROR(__xludf.DUMMYFUNCTION("""COMPUTED_VALUE"""),"Kingsville")</f>
        <v>Kingsville</v>
      </c>
      <c r="D90" s="1" t="str">
        <f>IFERROR(__xludf.DUMMYFUNCTION("""COMPUTED_VALUE"""),"TX")</f>
        <v>TX</v>
      </c>
      <c r="E90" s="3" t="s">
        <v>2</v>
      </c>
    </row>
    <row r="91">
      <c r="A91" s="1" t="str">
        <f>IFERROR(__xludf.DUMMYFUNCTION("""COMPUTED_VALUE"""),"Texas Christian University")</f>
        <v>Texas Christian University</v>
      </c>
      <c r="B91" s="1" t="str">
        <f>IFERROR(__xludf.DUMMYFUNCTION("""COMPUTED_VALUE"""),"Private (non-profit)")</f>
        <v>Private (non-profit)</v>
      </c>
      <c r="C91" s="1" t="str">
        <f>IFERROR(__xludf.DUMMYFUNCTION("""COMPUTED_VALUE"""),"Fort Worth")</f>
        <v>Fort Worth</v>
      </c>
      <c r="D91" s="1" t="str">
        <f>IFERROR(__xludf.DUMMYFUNCTION("""COMPUTED_VALUE"""),"TX")</f>
        <v>TX</v>
      </c>
      <c r="E91" s="3" t="s">
        <v>2</v>
      </c>
    </row>
    <row r="92">
      <c r="A92" s="1" t="str">
        <f>IFERROR(__xludf.DUMMYFUNCTION("""COMPUTED_VALUE"""),"Texas Southern University")</f>
        <v>Texas Southern University</v>
      </c>
      <c r="B92" s="1" t="str">
        <f>IFERROR(__xludf.DUMMYFUNCTION("""COMPUTED_VALUE"""),"Public")</f>
        <v>Public</v>
      </c>
      <c r="C92" s="1" t="str">
        <f>IFERROR(__xludf.DUMMYFUNCTION("""COMPUTED_VALUE"""),"Houston")</f>
        <v>Houston</v>
      </c>
      <c r="D92" s="1" t="str">
        <f>IFERROR(__xludf.DUMMYFUNCTION("""COMPUTED_VALUE"""),"TX")</f>
        <v>TX</v>
      </c>
      <c r="E92" s="3" t="s">
        <v>2</v>
      </c>
    </row>
    <row r="93">
      <c r="A93" s="1" t="str">
        <f>IFERROR(__xludf.DUMMYFUNCTION("""COMPUTED_VALUE"""),"Texas State University")</f>
        <v>Texas State University</v>
      </c>
      <c r="B93" s="1" t="str">
        <f>IFERROR(__xludf.DUMMYFUNCTION("""COMPUTED_VALUE"""),"Public")</f>
        <v>Public</v>
      </c>
      <c r="C93" s="1" t="str">
        <f>IFERROR(__xludf.DUMMYFUNCTION("""COMPUTED_VALUE"""),"San Marcos")</f>
        <v>San Marcos</v>
      </c>
      <c r="D93" s="1" t="str">
        <f>IFERROR(__xludf.DUMMYFUNCTION("""COMPUTED_VALUE"""),"TX")</f>
        <v>TX</v>
      </c>
      <c r="E93" s="3" t="s">
        <v>2</v>
      </c>
    </row>
    <row r="94">
      <c r="A94" s="1" t="str">
        <f>IFERROR(__xludf.DUMMYFUNCTION("""COMPUTED_VALUE"""),"The New School")</f>
        <v>The New School</v>
      </c>
      <c r="B94" s="1" t="str">
        <f>IFERROR(__xludf.DUMMYFUNCTION("""COMPUTED_VALUE"""),"Private (non-profit)")</f>
        <v>Private (non-profit)</v>
      </c>
      <c r="C94" s="1" t="str">
        <f>IFERROR(__xludf.DUMMYFUNCTION("""COMPUTED_VALUE"""),"New York[a]")</f>
        <v>New York[a]</v>
      </c>
      <c r="D94" s="1" t="str">
        <f>IFERROR(__xludf.DUMMYFUNCTION("""COMPUTED_VALUE"""),"NY")</f>
        <v>NY</v>
      </c>
      <c r="E94" s="3" t="s">
        <v>2</v>
      </c>
    </row>
    <row r="95">
      <c r="A95" s="1" t="str">
        <f>IFERROR(__xludf.DUMMYFUNCTION("""COMPUTED_VALUE"""),"Thomas Jefferson University")</f>
        <v>Thomas Jefferson University</v>
      </c>
      <c r="B95" s="1" t="str">
        <f>IFERROR(__xludf.DUMMYFUNCTION("""COMPUTED_VALUE"""),"Private (non-profit)")</f>
        <v>Private (non-profit)</v>
      </c>
      <c r="C95" s="1" t="str">
        <f>IFERROR(__xludf.DUMMYFUNCTION("""COMPUTED_VALUE"""),"Philadelphia")</f>
        <v>Philadelphia</v>
      </c>
      <c r="D95" s="1" t="str">
        <f>IFERROR(__xludf.DUMMYFUNCTION("""COMPUTED_VALUE"""),"PA")</f>
        <v>PA</v>
      </c>
      <c r="E95" s="3" t="s">
        <v>2</v>
      </c>
    </row>
    <row r="96">
      <c r="A96" s="1" t="str">
        <f>IFERROR(__xludf.DUMMYFUNCTION("""COMPUTED_VALUE"""),"University of Akron Main Campus")</f>
        <v>University of Akron Main Campus</v>
      </c>
      <c r="B96" s="1" t="str">
        <f>IFERROR(__xludf.DUMMYFUNCTION("""COMPUTED_VALUE"""),"Public")</f>
        <v>Public</v>
      </c>
      <c r="C96" s="1" t="str">
        <f>IFERROR(__xludf.DUMMYFUNCTION("""COMPUTED_VALUE"""),"Akron")</f>
        <v>Akron</v>
      </c>
      <c r="D96" s="1" t="str">
        <f>IFERROR(__xludf.DUMMYFUNCTION("""COMPUTED_VALUE"""),"OH")</f>
        <v>OH</v>
      </c>
      <c r="E96" s="3" t="s">
        <v>2</v>
      </c>
    </row>
    <row r="97">
      <c r="A97" s="1" t="str">
        <f>IFERROR(__xludf.DUMMYFUNCTION("""COMPUTED_VALUE"""),"University of Alaska Fairbanks")</f>
        <v>University of Alaska Fairbanks</v>
      </c>
      <c r="B97" s="1" t="str">
        <f>IFERROR(__xludf.DUMMYFUNCTION("""COMPUTED_VALUE"""),"Public")</f>
        <v>Public</v>
      </c>
      <c r="C97" s="1" t="str">
        <f>IFERROR(__xludf.DUMMYFUNCTION("""COMPUTED_VALUE"""),"Fairbanks")</f>
        <v>Fairbanks</v>
      </c>
      <c r="D97" s="1" t="str">
        <f>IFERROR(__xludf.DUMMYFUNCTION("""COMPUTED_VALUE"""),"AK")</f>
        <v>AK</v>
      </c>
      <c r="E97" s="3" t="s">
        <v>2</v>
      </c>
    </row>
    <row r="98">
      <c r="A98" s="1" t="str">
        <f>IFERROR(__xludf.DUMMYFUNCTION("""COMPUTED_VALUE"""),"University of Arkansas at Little Rock")</f>
        <v>University of Arkansas at Little Rock</v>
      </c>
      <c r="B98" s="1" t="str">
        <f>IFERROR(__xludf.DUMMYFUNCTION("""COMPUTED_VALUE"""),"Public")</f>
        <v>Public</v>
      </c>
      <c r="C98" s="1" t="str">
        <f>IFERROR(__xludf.DUMMYFUNCTION("""COMPUTED_VALUE"""),"Little Rock")</f>
        <v>Little Rock</v>
      </c>
      <c r="D98" s="1" t="str">
        <f>IFERROR(__xludf.DUMMYFUNCTION("""COMPUTED_VALUE"""),"AR")</f>
        <v>AR</v>
      </c>
      <c r="E98" s="3" t="s">
        <v>2</v>
      </c>
    </row>
    <row r="99">
      <c r="A99" s="1" t="str">
        <f>IFERROR(__xludf.DUMMYFUNCTION("""COMPUTED_VALUE"""),"University of California, Merced")</f>
        <v>University of California, Merced</v>
      </c>
      <c r="B99" s="1" t="str">
        <f>IFERROR(__xludf.DUMMYFUNCTION("""COMPUTED_VALUE"""),"Public")</f>
        <v>Public</v>
      </c>
      <c r="C99" s="1" t="str">
        <f>IFERROR(__xludf.DUMMYFUNCTION("""COMPUTED_VALUE"""),"Merced")</f>
        <v>Merced</v>
      </c>
      <c r="D99" s="1" t="str">
        <f>IFERROR(__xludf.DUMMYFUNCTION("""COMPUTED_VALUE"""),"CA")</f>
        <v>CA</v>
      </c>
      <c r="E99" s="3" t="s">
        <v>2</v>
      </c>
    </row>
    <row r="100">
      <c r="A100" s="1" t="str">
        <f>IFERROR(__xludf.DUMMYFUNCTION("""COMPUTED_VALUE"""),"University of Colorado Colorado Springs")</f>
        <v>University of Colorado Colorado Springs</v>
      </c>
      <c r="B100" s="1" t="str">
        <f>IFERROR(__xludf.DUMMYFUNCTION("""COMPUTED_VALUE"""),"Public")</f>
        <v>Public</v>
      </c>
      <c r="C100" s="1" t="str">
        <f>IFERROR(__xludf.DUMMYFUNCTION("""COMPUTED_VALUE"""),"Colorado Springs")</f>
        <v>Colorado Springs</v>
      </c>
      <c r="D100" s="1" t="str">
        <f>IFERROR(__xludf.DUMMYFUNCTION("""COMPUTED_VALUE"""),"CO")</f>
        <v>CO</v>
      </c>
      <c r="E100" s="3" t="s">
        <v>2</v>
      </c>
    </row>
    <row r="101">
      <c r="A101" s="1" t="str">
        <f>IFERROR(__xludf.DUMMYFUNCTION("""COMPUTED_VALUE"""),"University of Dayton")</f>
        <v>University of Dayton</v>
      </c>
      <c r="B101" s="1" t="str">
        <f>IFERROR(__xludf.DUMMYFUNCTION("""COMPUTED_VALUE"""),"Private (non-profit)")</f>
        <v>Private (non-profit)</v>
      </c>
      <c r="C101" s="1" t="str">
        <f>IFERROR(__xludf.DUMMYFUNCTION("""COMPUTED_VALUE"""),"Dayton")</f>
        <v>Dayton</v>
      </c>
      <c r="D101" s="1" t="str">
        <f>IFERROR(__xludf.DUMMYFUNCTION("""COMPUTED_VALUE"""),"OH")</f>
        <v>OH</v>
      </c>
      <c r="E101" s="3" t="s">
        <v>2</v>
      </c>
    </row>
    <row r="102">
      <c r="A102" s="1" t="str">
        <f>IFERROR(__xludf.DUMMYFUNCTION("""COMPUTED_VALUE"""),"University of Idaho")</f>
        <v>University of Idaho</v>
      </c>
      <c r="B102" s="1" t="str">
        <f>IFERROR(__xludf.DUMMYFUNCTION("""COMPUTED_VALUE"""),"Public")</f>
        <v>Public</v>
      </c>
      <c r="C102" s="1" t="str">
        <f>IFERROR(__xludf.DUMMYFUNCTION("""COMPUTED_VALUE"""),"Moscow")</f>
        <v>Moscow</v>
      </c>
      <c r="D102" s="1" t="str">
        <f>IFERROR(__xludf.DUMMYFUNCTION("""COMPUTED_VALUE"""),"ID")</f>
        <v>ID</v>
      </c>
      <c r="E102" s="3" t="s">
        <v>2</v>
      </c>
    </row>
    <row r="103">
      <c r="A103" s="1" t="str">
        <f>IFERROR(__xludf.DUMMYFUNCTION("""COMPUTED_VALUE"""),"University of Maryland Eastern Shore")</f>
        <v>University of Maryland Eastern Shore</v>
      </c>
      <c r="B103" s="1" t="str">
        <f>IFERROR(__xludf.DUMMYFUNCTION("""COMPUTED_VALUE"""),"Public")</f>
        <v>Public</v>
      </c>
      <c r="C103" s="1" t="str">
        <f>IFERROR(__xludf.DUMMYFUNCTION("""COMPUTED_VALUE"""),"Princess Anne[h]")</f>
        <v>Princess Anne[h]</v>
      </c>
      <c r="D103" s="1" t="str">
        <f>IFERROR(__xludf.DUMMYFUNCTION("""COMPUTED_VALUE"""),"MD")</f>
        <v>MD</v>
      </c>
      <c r="E103" s="3" t="s">
        <v>2</v>
      </c>
    </row>
    <row r="104">
      <c r="A104" s="1" t="str">
        <f>IFERROR(__xludf.DUMMYFUNCTION("""COMPUTED_VALUE"""),"University of Massachusetts Boston")</f>
        <v>University of Massachusetts Boston</v>
      </c>
      <c r="B104" s="1" t="str">
        <f>IFERROR(__xludf.DUMMYFUNCTION("""COMPUTED_VALUE"""),"Public")</f>
        <v>Public</v>
      </c>
      <c r="C104" s="1" t="str">
        <f>IFERROR(__xludf.DUMMYFUNCTION("""COMPUTED_VALUE"""),"Boston")</f>
        <v>Boston</v>
      </c>
      <c r="D104" s="1" t="str">
        <f>IFERROR(__xludf.DUMMYFUNCTION("""COMPUTED_VALUE"""),"MA")</f>
        <v>MA</v>
      </c>
      <c r="E104" s="3" t="s">
        <v>2</v>
      </c>
    </row>
    <row r="105">
      <c r="A105" s="1" t="str">
        <f>IFERROR(__xludf.DUMMYFUNCTION("""COMPUTED_VALUE"""),"University of Massachusetts Dartmouth")</f>
        <v>University of Massachusetts Dartmouth</v>
      </c>
      <c r="B105" s="1" t="str">
        <f>IFERROR(__xludf.DUMMYFUNCTION("""COMPUTED_VALUE"""),"Public")</f>
        <v>Public</v>
      </c>
      <c r="C105" s="1" t="str">
        <f>IFERROR(__xludf.DUMMYFUNCTION("""COMPUTED_VALUE"""),"North Dartmouth")</f>
        <v>North Dartmouth</v>
      </c>
      <c r="D105" s="1" t="str">
        <f>IFERROR(__xludf.DUMMYFUNCTION("""COMPUTED_VALUE"""),"MA")</f>
        <v>MA</v>
      </c>
      <c r="E105" s="3" t="s">
        <v>2</v>
      </c>
    </row>
    <row r="106">
      <c r="A106" s="1" t="str">
        <f>IFERROR(__xludf.DUMMYFUNCTION("""COMPUTED_VALUE"""),"University of Massachusetts Lowell")</f>
        <v>University of Massachusetts Lowell</v>
      </c>
      <c r="B106" s="1" t="str">
        <f>IFERROR(__xludf.DUMMYFUNCTION("""COMPUTED_VALUE"""),"Public")</f>
        <v>Public</v>
      </c>
      <c r="C106" s="1" t="str">
        <f>IFERROR(__xludf.DUMMYFUNCTION("""COMPUTED_VALUE"""),"Lowell")</f>
        <v>Lowell</v>
      </c>
      <c r="D106" s="1" t="str">
        <f>IFERROR(__xludf.DUMMYFUNCTION("""COMPUTED_VALUE"""),"MA")</f>
        <v>MA</v>
      </c>
      <c r="E106" s="3" t="s">
        <v>2</v>
      </c>
    </row>
    <row r="107">
      <c r="A107" s="1" t="str">
        <f>IFERROR(__xludf.DUMMYFUNCTION("""COMPUTED_VALUE"""),"University of Missouri–Kansas City")</f>
        <v>University of Missouri–Kansas City</v>
      </c>
      <c r="B107" s="1" t="str">
        <f>IFERROR(__xludf.DUMMYFUNCTION("""COMPUTED_VALUE"""),"Public")</f>
        <v>Public</v>
      </c>
      <c r="C107" s="1" t="str">
        <f>IFERROR(__xludf.DUMMYFUNCTION("""COMPUTED_VALUE"""),"Kansas City")</f>
        <v>Kansas City</v>
      </c>
      <c r="D107" s="1" t="str">
        <f>IFERROR(__xludf.DUMMYFUNCTION("""COMPUTED_VALUE"""),"MO")</f>
        <v>MO</v>
      </c>
      <c r="E107" s="3" t="s">
        <v>2</v>
      </c>
    </row>
    <row r="108">
      <c r="A108" s="1" t="str">
        <f>IFERROR(__xludf.DUMMYFUNCTION("""COMPUTED_VALUE"""),"University of Missouri–St. Louis")</f>
        <v>University of Missouri–St. Louis</v>
      </c>
      <c r="B108" s="1" t="str">
        <f>IFERROR(__xludf.DUMMYFUNCTION("""COMPUTED_VALUE"""),"Public")</f>
        <v>Public</v>
      </c>
      <c r="C108" s="1" t="str">
        <f>IFERROR(__xludf.DUMMYFUNCTION("""COMPUTED_VALUE"""),"St. Louis")</f>
        <v>St. Louis</v>
      </c>
      <c r="D108" s="1" t="str">
        <f>IFERROR(__xludf.DUMMYFUNCTION("""COMPUTED_VALUE"""),"MO")</f>
        <v>MO</v>
      </c>
      <c r="E108" s="3" t="s">
        <v>2</v>
      </c>
    </row>
    <row r="109">
      <c r="A109" s="1" t="str">
        <f>IFERROR(__xludf.DUMMYFUNCTION("""COMPUTED_VALUE"""),"University of Nebraska Omaha")</f>
        <v>University of Nebraska Omaha</v>
      </c>
      <c r="B109" s="1" t="str">
        <f>IFERROR(__xludf.DUMMYFUNCTION("""COMPUTED_VALUE"""),"Public")</f>
        <v>Public</v>
      </c>
      <c r="C109" s="1" t="str">
        <f>IFERROR(__xludf.DUMMYFUNCTION("""COMPUTED_VALUE"""),"Omaha")</f>
        <v>Omaha</v>
      </c>
      <c r="D109" s="1" t="str">
        <f>IFERROR(__xludf.DUMMYFUNCTION("""COMPUTED_VALUE"""),"NE")</f>
        <v>NE</v>
      </c>
      <c r="E109" s="3" t="s">
        <v>2</v>
      </c>
    </row>
    <row r="110">
      <c r="A110" s="1" t="str">
        <f>IFERROR(__xludf.DUMMYFUNCTION("""COMPUTED_VALUE"""),"University of New England")</f>
        <v>University of New England</v>
      </c>
      <c r="B110" s="1" t="str">
        <f>IFERROR(__xludf.DUMMYFUNCTION("""COMPUTED_VALUE"""),"Private (non-profit)")</f>
        <v>Private (non-profit)</v>
      </c>
      <c r="C110" s="1" t="str">
        <f>IFERROR(__xludf.DUMMYFUNCTION("""COMPUTED_VALUE"""),"Biddeford")</f>
        <v>Biddeford</v>
      </c>
      <c r="D110" s="1" t="str">
        <f>IFERROR(__xludf.DUMMYFUNCTION("""COMPUTED_VALUE"""),"ME")</f>
        <v>ME</v>
      </c>
      <c r="E110" s="3" t="s">
        <v>2</v>
      </c>
    </row>
    <row r="111">
      <c r="A111" s="1" t="str">
        <f>IFERROR(__xludf.DUMMYFUNCTION("""COMPUTED_VALUE"""),"University of New Orleans")</f>
        <v>University of New Orleans</v>
      </c>
      <c r="B111" s="1" t="str">
        <f>IFERROR(__xludf.DUMMYFUNCTION("""COMPUTED_VALUE"""),"Public")</f>
        <v>Public</v>
      </c>
      <c r="C111" s="1" t="str">
        <f>IFERROR(__xludf.DUMMYFUNCTION("""COMPUTED_VALUE"""),"New Orleans")</f>
        <v>New Orleans</v>
      </c>
      <c r="D111" s="1" t="str">
        <f>IFERROR(__xludf.DUMMYFUNCTION("""COMPUTED_VALUE"""),"LA")</f>
        <v>LA</v>
      </c>
      <c r="E111" s="3" t="s">
        <v>2</v>
      </c>
    </row>
    <row r="112">
      <c r="A112" s="1" t="str">
        <f>IFERROR(__xludf.DUMMYFUNCTION("""COMPUTED_VALUE"""),"University of North Carolina at Charlotte")</f>
        <v>University of North Carolina at Charlotte</v>
      </c>
      <c r="B112" s="1" t="str">
        <f>IFERROR(__xludf.DUMMYFUNCTION("""COMPUTED_VALUE"""),"Public")</f>
        <v>Public</v>
      </c>
      <c r="C112" s="1" t="str">
        <f>IFERROR(__xludf.DUMMYFUNCTION("""COMPUTED_VALUE"""),"Charlotte")</f>
        <v>Charlotte</v>
      </c>
      <c r="D112" s="1" t="str">
        <f>IFERROR(__xludf.DUMMYFUNCTION("""COMPUTED_VALUE"""),"NC")</f>
        <v>NC</v>
      </c>
      <c r="E112" s="3" t="s">
        <v>2</v>
      </c>
    </row>
    <row r="113">
      <c r="A113" s="1" t="str">
        <f>IFERROR(__xludf.DUMMYFUNCTION("""COMPUTED_VALUE"""),"University of North Carolina at Greensboro")</f>
        <v>University of North Carolina at Greensboro</v>
      </c>
      <c r="B113" s="1" t="str">
        <f>IFERROR(__xludf.DUMMYFUNCTION("""COMPUTED_VALUE"""),"Public")</f>
        <v>Public</v>
      </c>
      <c r="C113" s="1" t="str">
        <f>IFERROR(__xludf.DUMMYFUNCTION("""COMPUTED_VALUE"""),"Greensboro")</f>
        <v>Greensboro</v>
      </c>
      <c r="D113" s="1" t="str">
        <f>IFERROR(__xludf.DUMMYFUNCTION("""COMPUTED_VALUE"""),"NC")</f>
        <v>NC</v>
      </c>
      <c r="E113" s="3" t="s">
        <v>2</v>
      </c>
    </row>
    <row r="114">
      <c r="A114" s="1" t="str">
        <f>IFERROR(__xludf.DUMMYFUNCTION("""COMPUTED_VALUE"""),"University of North Carolina Wilmington")</f>
        <v>University of North Carolina Wilmington</v>
      </c>
      <c r="B114" s="1" t="str">
        <f>IFERROR(__xludf.DUMMYFUNCTION("""COMPUTED_VALUE"""),"Public")</f>
        <v>Public</v>
      </c>
      <c r="C114" s="1" t="str">
        <f>IFERROR(__xludf.DUMMYFUNCTION("""COMPUTED_VALUE"""),"Wilmington")</f>
        <v>Wilmington</v>
      </c>
      <c r="D114" s="1" t="str">
        <f>IFERROR(__xludf.DUMMYFUNCTION("""COMPUTED_VALUE"""),"NC")</f>
        <v>NC</v>
      </c>
      <c r="E114" s="3" t="s">
        <v>2</v>
      </c>
    </row>
    <row r="115">
      <c r="A115" s="1" t="str">
        <f>IFERROR(__xludf.DUMMYFUNCTION("""COMPUTED_VALUE"""),"University of North Dakota")</f>
        <v>University of North Dakota</v>
      </c>
      <c r="B115" s="1" t="str">
        <f>IFERROR(__xludf.DUMMYFUNCTION("""COMPUTED_VALUE"""),"Public")</f>
        <v>Public</v>
      </c>
      <c r="C115" s="1" t="str">
        <f>IFERROR(__xludf.DUMMYFUNCTION("""COMPUTED_VALUE"""),"Grand Forks")</f>
        <v>Grand Forks</v>
      </c>
      <c r="D115" s="1" t="str">
        <f>IFERROR(__xludf.DUMMYFUNCTION("""COMPUTED_VALUE"""),"ND")</f>
        <v>ND</v>
      </c>
      <c r="E115" s="3" t="s">
        <v>2</v>
      </c>
    </row>
    <row r="116">
      <c r="A116" s="1" t="str">
        <f>IFERROR(__xludf.DUMMYFUNCTION("""COMPUTED_VALUE"""),"University of North Florida")</f>
        <v>University of North Florida</v>
      </c>
      <c r="B116" s="1" t="str">
        <f>IFERROR(__xludf.DUMMYFUNCTION("""COMPUTED_VALUE"""),"Public")</f>
        <v>Public</v>
      </c>
      <c r="C116" s="1" t="str">
        <f>IFERROR(__xludf.DUMMYFUNCTION("""COMPUTED_VALUE"""),"Jacksonville")</f>
        <v>Jacksonville</v>
      </c>
      <c r="D116" s="1" t="str">
        <f>IFERROR(__xludf.DUMMYFUNCTION("""COMPUTED_VALUE"""),"FL")</f>
        <v>FL</v>
      </c>
      <c r="E116" s="3" t="s">
        <v>2</v>
      </c>
    </row>
    <row r="117">
      <c r="A117" s="1" t="str">
        <f>IFERROR(__xludf.DUMMYFUNCTION("""COMPUTED_VALUE"""),"University of Puerto Rico at Río Piedras")</f>
        <v>University of Puerto Rico at Río Piedras</v>
      </c>
      <c r="B117" s="1" t="str">
        <f>IFERROR(__xludf.DUMMYFUNCTION("""COMPUTED_VALUE"""),"Public")</f>
        <v>Public</v>
      </c>
      <c r="C117" s="1" t="str">
        <f>IFERROR(__xludf.DUMMYFUNCTION("""COMPUTED_VALUE"""),"San Juan")</f>
        <v>San Juan</v>
      </c>
      <c r="D117" s="1" t="str">
        <f>IFERROR(__xludf.DUMMYFUNCTION("""COMPUTED_VALUE"""),"PR")</f>
        <v>PR</v>
      </c>
      <c r="E117" s="3" t="s">
        <v>2</v>
      </c>
    </row>
    <row r="118">
      <c r="A118" s="1" t="str">
        <f>IFERROR(__xludf.DUMMYFUNCTION("""COMPUTED_VALUE"""),"University of Rhode Island")</f>
        <v>University of Rhode Island</v>
      </c>
      <c r="B118" s="1" t="str">
        <f>IFERROR(__xludf.DUMMYFUNCTION("""COMPUTED_VALUE"""),"Public")</f>
        <v>Public</v>
      </c>
      <c r="C118" s="1" t="str">
        <f>IFERROR(__xludf.DUMMYFUNCTION("""COMPUTED_VALUE"""),"Kingston")</f>
        <v>Kingston</v>
      </c>
      <c r="D118" s="1" t="str">
        <f>IFERROR(__xludf.DUMMYFUNCTION("""COMPUTED_VALUE"""),"RI")</f>
        <v>RI</v>
      </c>
      <c r="E118" s="3" t="s">
        <v>2</v>
      </c>
    </row>
    <row r="119">
      <c r="A119" s="1" t="str">
        <f>IFERROR(__xludf.DUMMYFUNCTION("""COMPUTED_VALUE"""),"University of San Diego")</f>
        <v>University of San Diego</v>
      </c>
      <c r="B119" s="1" t="str">
        <f>IFERROR(__xludf.DUMMYFUNCTION("""COMPUTED_VALUE"""),"Private (non-profit)")</f>
        <v>Private (non-profit)</v>
      </c>
      <c r="C119" s="1" t="str">
        <f>IFERROR(__xludf.DUMMYFUNCTION("""COMPUTED_VALUE"""),"San Diego")</f>
        <v>San Diego</v>
      </c>
      <c r="D119" s="1" t="str">
        <f>IFERROR(__xludf.DUMMYFUNCTION("""COMPUTED_VALUE"""),"CA")</f>
        <v>CA</v>
      </c>
      <c r="E119" s="3" t="s">
        <v>2</v>
      </c>
    </row>
    <row r="120">
      <c r="A120" s="1" t="str">
        <f>IFERROR(__xludf.DUMMYFUNCTION("""COMPUTED_VALUE"""),"University of South Alabama")</f>
        <v>University of South Alabama</v>
      </c>
      <c r="B120" s="1" t="str">
        <f>IFERROR(__xludf.DUMMYFUNCTION("""COMPUTED_VALUE"""),"Public")</f>
        <v>Public</v>
      </c>
      <c r="C120" s="1" t="str">
        <f>IFERROR(__xludf.DUMMYFUNCTION("""COMPUTED_VALUE"""),"Mobile")</f>
        <v>Mobile</v>
      </c>
      <c r="D120" s="1" t="str">
        <f>IFERROR(__xludf.DUMMYFUNCTION("""COMPUTED_VALUE"""),"AL")</f>
        <v>AL</v>
      </c>
      <c r="E120" s="3" t="s">
        <v>2</v>
      </c>
    </row>
    <row r="121">
      <c r="A121" s="1" t="str">
        <f>IFERROR(__xludf.DUMMYFUNCTION("""COMPUTED_VALUE"""),"University of South Dakota")</f>
        <v>University of South Dakota</v>
      </c>
      <c r="B121" s="1" t="str">
        <f>IFERROR(__xludf.DUMMYFUNCTION("""COMPUTED_VALUE"""),"Public")</f>
        <v>Public</v>
      </c>
      <c r="C121" s="1" t="str">
        <f>IFERROR(__xludf.DUMMYFUNCTION("""COMPUTED_VALUE"""),"Vermillion")</f>
        <v>Vermillion</v>
      </c>
      <c r="D121" s="1" t="str">
        <f>IFERROR(__xludf.DUMMYFUNCTION("""COMPUTED_VALUE"""),"SD")</f>
        <v>SD</v>
      </c>
      <c r="E121" s="3" t="s">
        <v>2</v>
      </c>
    </row>
    <row r="122">
      <c r="A122" s="1" t="str">
        <f>IFERROR(__xludf.DUMMYFUNCTION("""COMPUTED_VALUE"""),"University of Texas at Tyler")</f>
        <v>University of Texas at Tyler</v>
      </c>
      <c r="B122" s="1" t="str">
        <f>IFERROR(__xludf.DUMMYFUNCTION("""COMPUTED_VALUE"""),"Public")</f>
        <v>Public</v>
      </c>
      <c r="C122" s="1" t="str">
        <f>IFERROR(__xludf.DUMMYFUNCTION("""COMPUTED_VALUE"""),"Tyler")</f>
        <v>Tyler</v>
      </c>
      <c r="D122" s="1" t="str">
        <f>IFERROR(__xludf.DUMMYFUNCTION("""COMPUTED_VALUE"""),"TX")</f>
        <v>TX</v>
      </c>
      <c r="E122" s="3" t="s">
        <v>2</v>
      </c>
    </row>
    <row r="123">
      <c r="A123" s="1" t="str">
        <f>IFERROR(__xludf.DUMMYFUNCTION("""COMPUTED_VALUE"""),"University of Texas Rio Grande Valley")</f>
        <v>University of Texas Rio Grande Valley</v>
      </c>
      <c r="B123" s="1" t="str">
        <f>IFERROR(__xludf.DUMMYFUNCTION("""COMPUTED_VALUE"""),"Public")</f>
        <v>Public</v>
      </c>
      <c r="C123" s="1" t="str">
        <f>IFERROR(__xludf.DUMMYFUNCTION("""COMPUTED_VALUE"""),"Edinburg[i]")</f>
        <v>Edinburg[i]</v>
      </c>
      <c r="D123" s="1" t="str">
        <f>IFERROR(__xludf.DUMMYFUNCTION("""COMPUTED_VALUE"""),"TX")</f>
        <v>TX</v>
      </c>
      <c r="E123" s="3" t="s">
        <v>2</v>
      </c>
    </row>
    <row r="124">
      <c r="A124" s="1" t="str">
        <f>IFERROR(__xludf.DUMMYFUNCTION("""COMPUTED_VALUE"""),"University of Toledo")</f>
        <v>University of Toledo</v>
      </c>
      <c r="B124" s="1" t="str">
        <f>IFERROR(__xludf.DUMMYFUNCTION("""COMPUTED_VALUE"""),"Public")</f>
        <v>Public</v>
      </c>
      <c r="C124" s="1" t="str">
        <f>IFERROR(__xludf.DUMMYFUNCTION("""COMPUTED_VALUE"""),"Toledo")</f>
        <v>Toledo</v>
      </c>
      <c r="D124" s="1" t="str">
        <f>IFERROR(__xludf.DUMMYFUNCTION("""COMPUTED_VALUE"""),"OH")</f>
        <v>OH</v>
      </c>
      <c r="E124" s="3" t="s">
        <v>2</v>
      </c>
    </row>
    <row r="125">
      <c r="A125" s="1" t="str">
        <f>IFERROR(__xludf.DUMMYFUNCTION("""COMPUTED_VALUE"""),"University of Tulsa")</f>
        <v>University of Tulsa</v>
      </c>
      <c r="B125" s="1" t="str">
        <f>IFERROR(__xludf.DUMMYFUNCTION("""COMPUTED_VALUE"""),"Private (non-profit)")</f>
        <v>Private (non-profit)</v>
      </c>
      <c r="C125" s="1" t="str">
        <f>IFERROR(__xludf.DUMMYFUNCTION("""COMPUTED_VALUE"""),"Tulsa")</f>
        <v>Tulsa</v>
      </c>
      <c r="D125" s="1" t="str">
        <f>IFERROR(__xludf.DUMMYFUNCTION("""COMPUTED_VALUE"""),"OK")</f>
        <v>OK</v>
      </c>
      <c r="E125" s="3" t="s">
        <v>2</v>
      </c>
    </row>
    <row r="126">
      <c r="A126" s="1" t="str">
        <f>IFERROR(__xludf.DUMMYFUNCTION("""COMPUTED_VALUE"""),"University of Vermont")</f>
        <v>University of Vermont</v>
      </c>
      <c r="B126" s="1" t="str">
        <f>IFERROR(__xludf.DUMMYFUNCTION("""COMPUTED_VALUE"""),"Public")</f>
        <v>Public</v>
      </c>
      <c r="C126" s="1" t="str">
        <f>IFERROR(__xludf.DUMMYFUNCTION("""COMPUTED_VALUE"""),"Burlington")</f>
        <v>Burlington</v>
      </c>
      <c r="D126" s="1" t="str">
        <f>IFERROR(__xludf.DUMMYFUNCTION("""COMPUTED_VALUE"""),"VT")</f>
        <v>VT</v>
      </c>
      <c r="E126" s="3" t="s">
        <v>2</v>
      </c>
    </row>
    <row r="127">
      <c r="A127" s="1" t="str">
        <f>IFERROR(__xludf.DUMMYFUNCTION("""COMPUTED_VALUE"""),"University of Wyoming")</f>
        <v>University of Wyoming</v>
      </c>
      <c r="B127" s="1" t="str">
        <f>IFERROR(__xludf.DUMMYFUNCTION("""COMPUTED_VALUE"""),"Public")</f>
        <v>Public</v>
      </c>
      <c r="C127" s="1" t="str">
        <f>IFERROR(__xludf.DUMMYFUNCTION("""COMPUTED_VALUE"""),"Laramie")</f>
        <v>Laramie</v>
      </c>
      <c r="D127" s="1" t="str">
        <f>IFERROR(__xludf.DUMMYFUNCTION("""COMPUTED_VALUE"""),"WY")</f>
        <v>WY</v>
      </c>
      <c r="E127" s="3" t="s">
        <v>2</v>
      </c>
    </row>
    <row r="128">
      <c r="A128" s="1" t="str">
        <f>IFERROR(__xludf.DUMMYFUNCTION("""COMPUTED_VALUE"""),"Villanova University")</f>
        <v>Villanova University</v>
      </c>
      <c r="B128" s="1" t="str">
        <f>IFERROR(__xludf.DUMMYFUNCTION("""COMPUTED_VALUE"""),"Private (non-profit)")</f>
        <v>Private (non-profit)</v>
      </c>
      <c r="C128" s="1" t="str">
        <f>IFERROR(__xludf.DUMMYFUNCTION("""COMPUTED_VALUE"""),"Villanova")</f>
        <v>Villanova</v>
      </c>
      <c r="D128" s="1" t="str">
        <f>IFERROR(__xludf.DUMMYFUNCTION("""COMPUTED_VALUE"""),"PA")</f>
        <v>PA</v>
      </c>
      <c r="E128" s="3" t="s">
        <v>2</v>
      </c>
    </row>
    <row r="129">
      <c r="A129" s="1" t="str">
        <f>IFERROR(__xludf.DUMMYFUNCTION("""COMPUTED_VALUE"""),"Wake Forest University")</f>
        <v>Wake Forest University</v>
      </c>
      <c r="B129" s="1" t="str">
        <f>IFERROR(__xludf.DUMMYFUNCTION("""COMPUTED_VALUE"""),"Private (non-profit)")</f>
        <v>Private (non-profit)</v>
      </c>
      <c r="C129" s="1" t="str">
        <f>IFERROR(__xludf.DUMMYFUNCTION("""COMPUTED_VALUE"""),"Winston-Salem")</f>
        <v>Winston-Salem</v>
      </c>
      <c r="D129" s="1" t="str">
        <f>IFERROR(__xludf.DUMMYFUNCTION("""COMPUTED_VALUE"""),"NC")</f>
        <v>NC</v>
      </c>
      <c r="E129" s="3" t="s">
        <v>2</v>
      </c>
    </row>
    <row r="130">
      <c r="A130" s="1" t="str">
        <f>IFERROR(__xludf.DUMMYFUNCTION("""COMPUTED_VALUE"""),"West Chester University of Pennsylvania")</f>
        <v>West Chester University of Pennsylvania</v>
      </c>
      <c r="B130" s="1" t="str">
        <f>IFERROR(__xludf.DUMMYFUNCTION("""COMPUTED_VALUE"""),"Public")</f>
        <v>Public</v>
      </c>
      <c r="C130" s="1" t="str">
        <f>IFERROR(__xludf.DUMMYFUNCTION("""COMPUTED_VALUE"""),"West Chester")</f>
        <v>West Chester</v>
      </c>
      <c r="D130" s="1" t="str">
        <f>IFERROR(__xludf.DUMMYFUNCTION("""COMPUTED_VALUE"""),"PA")</f>
        <v>PA</v>
      </c>
      <c r="E130" s="3" t="s">
        <v>2</v>
      </c>
    </row>
    <row r="131">
      <c r="A131" s="1" t="str">
        <f>IFERROR(__xludf.DUMMYFUNCTION("""COMPUTED_VALUE"""),"Western Michigan University")</f>
        <v>Western Michigan University</v>
      </c>
      <c r="B131" s="1" t="str">
        <f>IFERROR(__xludf.DUMMYFUNCTION("""COMPUTED_VALUE"""),"Public")</f>
        <v>Public</v>
      </c>
      <c r="C131" s="1" t="str">
        <f>IFERROR(__xludf.DUMMYFUNCTION("""COMPUTED_VALUE"""),"Kalamazoo")</f>
        <v>Kalamazoo</v>
      </c>
      <c r="D131" s="1" t="str">
        <f>IFERROR(__xludf.DUMMYFUNCTION("""COMPUTED_VALUE"""),"MI")</f>
        <v>MI</v>
      </c>
      <c r="E131" s="3" t="s">
        <v>2</v>
      </c>
    </row>
    <row r="132">
      <c r="A132" s="1" t="str">
        <f>IFERROR(__xludf.DUMMYFUNCTION("""COMPUTED_VALUE"""),"Wichita State University")</f>
        <v>Wichita State University</v>
      </c>
      <c r="B132" s="1" t="str">
        <f>IFERROR(__xludf.DUMMYFUNCTION("""COMPUTED_VALUE"""),"Public")</f>
        <v>Public</v>
      </c>
      <c r="C132" s="1" t="str">
        <f>IFERROR(__xludf.DUMMYFUNCTION("""COMPUTED_VALUE"""),"Wichita")</f>
        <v>Wichita</v>
      </c>
      <c r="D132" s="1" t="str">
        <f>IFERROR(__xludf.DUMMYFUNCTION("""COMPUTED_VALUE"""),"KS")</f>
        <v>KS</v>
      </c>
      <c r="E132" s="3" t="s">
        <v>2</v>
      </c>
    </row>
    <row r="133">
      <c r="A133" s="1" t="str">
        <f>IFERROR(__xludf.DUMMYFUNCTION("""COMPUTED_VALUE"""),"Worcester Polytechnic Institute")</f>
        <v>Worcester Polytechnic Institute</v>
      </c>
      <c r="B133" s="1" t="str">
        <f>IFERROR(__xludf.DUMMYFUNCTION("""COMPUTED_VALUE"""),"Private (non-profit)")</f>
        <v>Private (non-profit)</v>
      </c>
      <c r="C133" s="1" t="str">
        <f>IFERROR(__xludf.DUMMYFUNCTION("""COMPUTED_VALUE"""),"Worcester")</f>
        <v>Worcester</v>
      </c>
      <c r="D133" s="1" t="str">
        <f>IFERROR(__xludf.DUMMYFUNCTION("""COMPUTED_VALUE"""),"MA")</f>
        <v>MA</v>
      </c>
      <c r="E133" s="3" t="s">
        <v>2</v>
      </c>
    </row>
    <row r="134">
      <c r="A134" s="1" t="str">
        <f>IFERROR(__xludf.DUMMYFUNCTION("""COMPUTED_VALUE"""),"Wright State University")</f>
        <v>Wright State University</v>
      </c>
      <c r="B134" s="1" t="str">
        <f>IFERROR(__xludf.DUMMYFUNCTION("""COMPUTED_VALUE"""),"Public")</f>
        <v>Public</v>
      </c>
      <c r="C134" s="1" t="str">
        <f>IFERROR(__xludf.DUMMYFUNCTION("""COMPUTED_VALUE"""),"Dayton[j]")</f>
        <v>Dayton[j]</v>
      </c>
      <c r="D134" s="1" t="str">
        <f>IFERROR(__xludf.DUMMYFUNCTION("""COMPUTED_VALUE"""),"OH")</f>
        <v>OH</v>
      </c>
      <c r="E134" s="3" t="s">
        <v>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63"/>
  </cols>
  <sheetData>
    <row r="1">
      <c r="A1" s="3" t="s">
        <v>3</v>
      </c>
      <c r="B1" s="3" t="s">
        <v>4</v>
      </c>
      <c r="C1" s="3" t="s">
        <v>5</v>
      </c>
      <c r="D1" s="3" t="s">
        <v>6</v>
      </c>
    </row>
    <row r="2">
      <c r="A2" s="1" t="s">
        <v>7</v>
      </c>
      <c r="B2" s="1" t="s">
        <v>8</v>
      </c>
      <c r="C2" s="1" t="s">
        <v>9</v>
      </c>
      <c r="D2" s="3" t="s">
        <v>2</v>
      </c>
    </row>
    <row r="3">
      <c r="A3" s="1" t="s">
        <v>10</v>
      </c>
      <c r="B3" s="1" t="s">
        <v>11</v>
      </c>
      <c r="C3" s="1" t="s">
        <v>12</v>
      </c>
      <c r="D3" s="3" t="s">
        <v>1</v>
      </c>
    </row>
    <row r="4">
      <c r="A4" s="1" t="s">
        <v>13</v>
      </c>
      <c r="B4" s="1" t="s">
        <v>14</v>
      </c>
      <c r="C4" s="1" t="s">
        <v>12</v>
      </c>
      <c r="D4" s="3" t="s">
        <v>1</v>
      </c>
    </row>
    <row r="5">
      <c r="A5" s="1" t="s">
        <v>15</v>
      </c>
      <c r="B5" s="1" t="s">
        <v>16</v>
      </c>
      <c r="C5" s="1" t="s">
        <v>12</v>
      </c>
      <c r="D5" s="3" t="s">
        <v>1</v>
      </c>
    </row>
    <row r="6">
      <c r="A6" s="1" t="s">
        <v>17</v>
      </c>
      <c r="B6" s="1" t="s">
        <v>18</v>
      </c>
      <c r="C6" s="1" t="s">
        <v>12</v>
      </c>
      <c r="D6" s="3" t="s">
        <v>2</v>
      </c>
    </row>
    <row r="7">
      <c r="A7" s="1" t="s">
        <v>19</v>
      </c>
      <c r="B7" s="1" t="s">
        <v>20</v>
      </c>
      <c r="C7" s="1" t="s">
        <v>12</v>
      </c>
      <c r="D7" s="3" t="s">
        <v>1</v>
      </c>
    </row>
    <row r="8">
      <c r="A8" s="1" t="s">
        <v>21</v>
      </c>
      <c r="B8" s="1" t="s">
        <v>22</v>
      </c>
      <c r="C8" s="1" t="s">
        <v>23</v>
      </c>
      <c r="D8" s="3" t="s">
        <v>1</v>
      </c>
    </row>
    <row r="9">
      <c r="A9" s="1" t="s">
        <v>24</v>
      </c>
      <c r="B9" s="1" t="s">
        <v>25</v>
      </c>
      <c r="C9" s="1" t="s">
        <v>23</v>
      </c>
      <c r="D9" s="3" t="s">
        <v>2</v>
      </c>
    </row>
    <row r="10">
      <c r="A10" s="1" t="s">
        <v>26</v>
      </c>
      <c r="B10" s="1" t="s">
        <v>27</v>
      </c>
      <c r="C10" s="1" t="s">
        <v>23</v>
      </c>
      <c r="D10" s="3" t="s">
        <v>2</v>
      </c>
    </row>
    <row r="11">
      <c r="A11" s="1" t="s">
        <v>28</v>
      </c>
      <c r="B11" s="1" t="s">
        <v>29</v>
      </c>
      <c r="C11" s="1" t="s">
        <v>30</v>
      </c>
      <c r="D11" s="3" t="s">
        <v>2</v>
      </c>
    </row>
    <row r="12">
      <c r="A12" s="1" t="s">
        <v>31</v>
      </c>
      <c r="B12" s="1" t="s">
        <v>32</v>
      </c>
      <c r="C12" s="1" t="s">
        <v>30</v>
      </c>
      <c r="D12" s="3" t="s">
        <v>2</v>
      </c>
    </row>
    <row r="13">
      <c r="A13" s="1" t="s">
        <v>33</v>
      </c>
      <c r="B13" s="1" t="s">
        <v>34</v>
      </c>
      <c r="C13" s="1" t="s">
        <v>30</v>
      </c>
      <c r="D13" s="3" t="s">
        <v>1</v>
      </c>
    </row>
    <row r="14">
      <c r="A14" s="1" t="s">
        <v>35</v>
      </c>
      <c r="B14" s="1" t="s">
        <v>36</v>
      </c>
      <c r="C14" s="1" t="s">
        <v>30</v>
      </c>
      <c r="D14" s="3" t="s">
        <v>1</v>
      </c>
    </row>
    <row r="15">
      <c r="A15" s="1" t="s">
        <v>37</v>
      </c>
      <c r="B15" s="1" t="s">
        <v>38</v>
      </c>
      <c r="C15" s="1" t="s">
        <v>39</v>
      </c>
      <c r="D15" s="3" t="s">
        <v>2</v>
      </c>
    </row>
    <row r="16">
      <c r="A16" s="1" t="s">
        <v>40</v>
      </c>
      <c r="B16" s="1" t="s">
        <v>41</v>
      </c>
      <c r="C16" s="1" t="s">
        <v>39</v>
      </c>
      <c r="D16" s="3" t="s">
        <v>1</v>
      </c>
    </row>
    <row r="17">
      <c r="A17" s="1" t="s">
        <v>42</v>
      </c>
      <c r="B17" s="1" t="s">
        <v>43</v>
      </c>
      <c r="C17" s="1" t="s">
        <v>39</v>
      </c>
      <c r="D17" s="3" t="s">
        <v>2</v>
      </c>
    </row>
    <row r="18">
      <c r="A18" s="1" t="s">
        <v>44</v>
      </c>
      <c r="B18" s="1" t="s">
        <v>45</v>
      </c>
      <c r="C18" s="1" t="s">
        <v>39</v>
      </c>
      <c r="D18" s="3" t="s">
        <v>1</v>
      </c>
    </row>
    <row r="19">
      <c r="A19" s="1" t="s">
        <v>46</v>
      </c>
      <c r="B19" s="1" t="s">
        <v>47</v>
      </c>
      <c r="C19" s="1" t="s">
        <v>39</v>
      </c>
      <c r="D19" s="3" t="s">
        <v>2</v>
      </c>
    </row>
    <row r="20">
      <c r="A20" s="1" t="s">
        <v>48</v>
      </c>
      <c r="B20" s="1" t="s">
        <v>49</v>
      </c>
      <c r="C20" s="1" t="s">
        <v>39</v>
      </c>
      <c r="D20" s="3" t="s">
        <v>2</v>
      </c>
    </row>
    <row r="21">
      <c r="A21" s="1" t="s">
        <v>50</v>
      </c>
      <c r="B21" s="1" t="s">
        <v>51</v>
      </c>
      <c r="C21" s="1" t="s">
        <v>39</v>
      </c>
      <c r="D21" s="3" t="s">
        <v>2</v>
      </c>
    </row>
    <row r="22">
      <c r="A22" s="1" t="s">
        <v>52</v>
      </c>
      <c r="B22" s="1" t="s">
        <v>53</v>
      </c>
      <c r="C22" s="1" t="s">
        <v>39</v>
      </c>
      <c r="D22" s="3" t="s">
        <v>1</v>
      </c>
    </row>
    <row r="23">
      <c r="A23" s="1" t="s">
        <v>54</v>
      </c>
      <c r="B23" s="1" t="s">
        <v>55</v>
      </c>
      <c r="C23" s="1" t="s">
        <v>39</v>
      </c>
      <c r="D23" s="3" t="s">
        <v>2</v>
      </c>
    </row>
    <row r="24">
      <c r="A24" s="1" t="s">
        <v>56</v>
      </c>
      <c r="B24" s="1" t="s">
        <v>57</v>
      </c>
      <c r="C24" s="1" t="s">
        <v>39</v>
      </c>
      <c r="D24" s="3" t="s">
        <v>2</v>
      </c>
    </row>
    <row r="25">
      <c r="A25" s="1" t="s">
        <v>58</v>
      </c>
      <c r="B25" s="1" t="s">
        <v>59</v>
      </c>
      <c r="C25" s="1" t="s">
        <v>39</v>
      </c>
      <c r="D25" s="3" t="s">
        <v>1</v>
      </c>
    </row>
    <row r="26">
      <c r="A26" s="1" t="s">
        <v>60</v>
      </c>
      <c r="B26" s="1" t="s">
        <v>59</v>
      </c>
      <c r="C26" s="1" t="s">
        <v>39</v>
      </c>
      <c r="D26" s="3" t="s">
        <v>1</v>
      </c>
    </row>
    <row r="27">
      <c r="A27" s="1" t="s">
        <v>61</v>
      </c>
      <c r="B27" s="1" t="s">
        <v>59</v>
      </c>
      <c r="C27" s="1" t="s">
        <v>39</v>
      </c>
      <c r="D27" s="3" t="s">
        <v>2</v>
      </c>
    </row>
    <row r="28">
      <c r="A28" s="1" t="s">
        <v>62</v>
      </c>
      <c r="B28" s="1" t="s">
        <v>63</v>
      </c>
      <c r="C28" s="1" t="s">
        <v>39</v>
      </c>
      <c r="D28" s="3" t="s">
        <v>2</v>
      </c>
    </row>
    <row r="29">
      <c r="A29" s="1" t="s">
        <v>64</v>
      </c>
      <c r="B29" s="1" t="s">
        <v>65</v>
      </c>
      <c r="C29" s="1" t="s">
        <v>39</v>
      </c>
      <c r="D29" s="3" t="s">
        <v>2</v>
      </c>
    </row>
    <row r="30">
      <c r="A30" s="1" t="s">
        <v>66</v>
      </c>
      <c r="B30" s="1" t="s">
        <v>67</v>
      </c>
      <c r="C30" s="1" t="s">
        <v>39</v>
      </c>
      <c r="D30" s="3" t="s">
        <v>1</v>
      </c>
    </row>
    <row r="31">
      <c r="A31" s="1" t="s">
        <v>68</v>
      </c>
      <c r="B31" s="1" t="s">
        <v>69</v>
      </c>
      <c r="C31" s="1" t="s">
        <v>39</v>
      </c>
      <c r="D31" s="3" t="s">
        <v>1</v>
      </c>
    </row>
    <row r="32">
      <c r="A32" s="1" t="s">
        <v>70</v>
      </c>
      <c r="B32" s="1" t="s">
        <v>71</v>
      </c>
      <c r="C32" s="1" t="s">
        <v>39</v>
      </c>
      <c r="D32" s="3" t="s">
        <v>2</v>
      </c>
    </row>
    <row r="33">
      <c r="A33" s="1" t="s">
        <v>72</v>
      </c>
      <c r="B33" s="1" t="s">
        <v>73</v>
      </c>
      <c r="C33" s="1" t="s">
        <v>39</v>
      </c>
      <c r="D33" s="3" t="s">
        <v>1</v>
      </c>
    </row>
    <row r="34">
      <c r="A34" s="1" t="s">
        <v>74</v>
      </c>
      <c r="B34" s="1" t="s">
        <v>73</v>
      </c>
      <c r="C34" s="1" t="s">
        <v>39</v>
      </c>
      <c r="D34" s="3" t="s">
        <v>2</v>
      </c>
    </row>
    <row r="35">
      <c r="A35" s="1" t="s">
        <v>75</v>
      </c>
      <c r="B35" s="1" t="s">
        <v>73</v>
      </c>
      <c r="C35" s="1" t="s">
        <v>39</v>
      </c>
      <c r="D35" s="3" t="s">
        <v>2</v>
      </c>
    </row>
    <row r="36">
      <c r="A36" s="1" t="s">
        <v>76</v>
      </c>
      <c r="B36" s="1" t="s">
        <v>77</v>
      </c>
      <c r="C36" s="1" t="s">
        <v>39</v>
      </c>
      <c r="D36" s="3" t="s">
        <v>2</v>
      </c>
    </row>
    <row r="37">
      <c r="A37" s="1" t="s">
        <v>78</v>
      </c>
      <c r="B37" s="1" t="s">
        <v>79</v>
      </c>
      <c r="C37" s="1" t="s">
        <v>39</v>
      </c>
      <c r="D37" s="3" t="s">
        <v>1</v>
      </c>
    </row>
    <row r="38">
      <c r="A38" s="1" t="s">
        <v>80</v>
      </c>
      <c r="B38" s="1" t="s">
        <v>81</v>
      </c>
      <c r="C38" s="1" t="s">
        <v>39</v>
      </c>
      <c r="D38" s="3" t="s">
        <v>1</v>
      </c>
    </row>
    <row r="39">
      <c r="A39" s="1" t="s">
        <v>82</v>
      </c>
      <c r="B39" s="1" t="s">
        <v>83</v>
      </c>
      <c r="C39" s="1" t="s">
        <v>39</v>
      </c>
      <c r="D39" s="3" t="s">
        <v>1</v>
      </c>
    </row>
    <row r="40">
      <c r="A40" s="1" t="s">
        <v>84</v>
      </c>
      <c r="B40" s="1" t="s">
        <v>85</v>
      </c>
      <c r="C40" s="1" t="s">
        <v>86</v>
      </c>
      <c r="D40" s="3" t="s">
        <v>1</v>
      </c>
    </row>
    <row r="41">
      <c r="A41" s="1" t="s">
        <v>87</v>
      </c>
      <c r="B41" s="1" t="s">
        <v>88</v>
      </c>
      <c r="C41" s="1" t="s">
        <v>86</v>
      </c>
      <c r="D41" s="3" t="s">
        <v>2</v>
      </c>
    </row>
    <row r="42">
      <c r="A42" s="1" t="s">
        <v>89</v>
      </c>
      <c r="B42" s="1" t="s">
        <v>90</v>
      </c>
      <c r="C42" s="1" t="s">
        <v>86</v>
      </c>
      <c r="D42" s="3" t="s">
        <v>1</v>
      </c>
    </row>
    <row r="43">
      <c r="A43" s="1" t="s">
        <v>91</v>
      </c>
      <c r="B43" s="1" t="s">
        <v>90</v>
      </c>
      <c r="C43" s="1" t="s">
        <v>86</v>
      </c>
      <c r="D43" s="3" t="s">
        <v>1</v>
      </c>
    </row>
    <row r="44">
      <c r="A44" s="1" t="s">
        <v>92</v>
      </c>
      <c r="B44" s="1" t="s">
        <v>93</v>
      </c>
      <c r="C44" s="1" t="s">
        <v>86</v>
      </c>
      <c r="D44" s="3" t="s">
        <v>1</v>
      </c>
    </row>
    <row r="45">
      <c r="A45" s="1" t="s">
        <v>94</v>
      </c>
      <c r="B45" s="1" t="s">
        <v>95</v>
      </c>
      <c r="C45" s="1" t="s">
        <v>86</v>
      </c>
      <c r="D45" s="3" t="s">
        <v>1</v>
      </c>
    </row>
    <row r="46">
      <c r="A46" s="1" t="s">
        <v>96</v>
      </c>
      <c r="B46" s="1" t="s">
        <v>97</v>
      </c>
      <c r="C46" s="1" t="s">
        <v>98</v>
      </c>
      <c r="D46" s="3" t="s">
        <v>1</v>
      </c>
    </row>
    <row r="47">
      <c r="A47" s="1" t="s">
        <v>99</v>
      </c>
      <c r="B47" s="1" t="s">
        <v>100</v>
      </c>
      <c r="C47" s="1" t="s">
        <v>98</v>
      </c>
      <c r="D47" s="3" t="s">
        <v>1</v>
      </c>
    </row>
    <row r="48">
      <c r="A48" s="1" t="s">
        <v>101</v>
      </c>
      <c r="B48" s="1" t="s">
        <v>102</v>
      </c>
      <c r="C48" s="1" t="s">
        <v>103</v>
      </c>
      <c r="D48" s="3" t="s">
        <v>2</v>
      </c>
    </row>
    <row r="49">
      <c r="A49" s="1" t="s">
        <v>104</v>
      </c>
      <c r="B49" s="1" t="s">
        <v>102</v>
      </c>
      <c r="C49" s="1" t="s">
        <v>103</v>
      </c>
      <c r="D49" s="3" t="s">
        <v>2</v>
      </c>
    </row>
    <row r="50">
      <c r="A50" s="1" t="s">
        <v>105</v>
      </c>
      <c r="B50" s="1" t="s">
        <v>102</v>
      </c>
      <c r="C50" s="1" t="s">
        <v>103</v>
      </c>
      <c r="D50" s="3" t="s">
        <v>2</v>
      </c>
    </row>
    <row r="51">
      <c r="A51" s="1" t="s">
        <v>106</v>
      </c>
      <c r="B51" s="1" t="s">
        <v>107</v>
      </c>
      <c r="C51" s="1" t="s">
        <v>103</v>
      </c>
      <c r="D51" s="3" t="s">
        <v>1</v>
      </c>
    </row>
    <row r="52">
      <c r="A52" s="1" t="s">
        <v>108</v>
      </c>
      <c r="B52" s="1" t="s">
        <v>107</v>
      </c>
      <c r="C52" s="1" t="s">
        <v>103</v>
      </c>
      <c r="D52" s="3" t="s">
        <v>1</v>
      </c>
    </row>
    <row r="53">
      <c r="A53" s="1" t="s">
        <v>109</v>
      </c>
      <c r="B53" s="1" t="s">
        <v>110</v>
      </c>
      <c r="C53" s="1" t="s">
        <v>111</v>
      </c>
      <c r="D53" s="3" t="s">
        <v>1</v>
      </c>
    </row>
    <row r="54">
      <c r="A54" s="1" t="s">
        <v>112</v>
      </c>
      <c r="B54" s="1" t="s">
        <v>113</v>
      </c>
      <c r="C54" s="1" t="s">
        <v>114</v>
      </c>
      <c r="D54" s="3" t="s">
        <v>2</v>
      </c>
    </row>
    <row r="55">
      <c r="A55" s="1" t="s">
        <v>115</v>
      </c>
      <c r="B55" s="1" t="s">
        <v>116</v>
      </c>
      <c r="C55" s="1" t="s">
        <v>114</v>
      </c>
      <c r="D55" s="3" t="s">
        <v>1</v>
      </c>
    </row>
    <row r="56">
      <c r="A56" s="1" t="s">
        <v>117</v>
      </c>
      <c r="B56" s="1" t="s">
        <v>118</v>
      </c>
      <c r="C56" s="1" t="s">
        <v>114</v>
      </c>
      <c r="D56" s="3" t="s">
        <v>2</v>
      </c>
    </row>
    <row r="57">
      <c r="A57" s="1" t="s">
        <v>119</v>
      </c>
      <c r="B57" s="1" t="s">
        <v>120</v>
      </c>
      <c r="C57" s="1" t="s">
        <v>114</v>
      </c>
      <c r="D57" s="3" t="s">
        <v>1</v>
      </c>
    </row>
    <row r="58">
      <c r="A58" s="1" t="s">
        <v>121</v>
      </c>
      <c r="B58" s="1" t="s">
        <v>122</v>
      </c>
      <c r="C58" s="1" t="s">
        <v>114</v>
      </c>
      <c r="D58" s="3" t="s">
        <v>2</v>
      </c>
    </row>
    <row r="59">
      <c r="A59" s="1" t="s">
        <v>123</v>
      </c>
      <c r="B59" s="1" t="s">
        <v>124</v>
      </c>
      <c r="C59" s="1" t="s">
        <v>114</v>
      </c>
      <c r="D59" s="3" t="s">
        <v>2</v>
      </c>
    </row>
    <row r="60">
      <c r="A60" s="1" t="s">
        <v>125</v>
      </c>
      <c r="B60" s="1" t="s">
        <v>126</v>
      </c>
      <c r="C60" s="1" t="s">
        <v>114</v>
      </c>
      <c r="D60" s="3" t="s">
        <v>1</v>
      </c>
    </row>
    <row r="61">
      <c r="A61" s="1" t="s">
        <v>127</v>
      </c>
      <c r="B61" s="1" t="s">
        <v>128</v>
      </c>
      <c r="C61" s="1" t="s">
        <v>114</v>
      </c>
      <c r="D61" s="3" t="s">
        <v>1</v>
      </c>
    </row>
    <row r="62">
      <c r="A62" s="1" t="s">
        <v>129</v>
      </c>
      <c r="B62" s="1" t="s">
        <v>130</v>
      </c>
      <c r="C62" s="1" t="s">
        <v>114</v>
      </c>
      <c r="D62" s="3" t="s">
        <v>1</v>
      </c>
    </row>
    <row r="63">
      <c r="A63" s="1" t="s">
        <v>131</v>
      </c>
      <c r="B63" s="1" t="s">
        <v>130</v>
      </c>
      <c r="C63" s="1" t="s">
        <v>114</v>
      </c>
      <c r="D63" s="3" t="s">
        <v>2</v>
      </c>
    </row>
    <row r="64">
      <c r="A64" s="1" t="s">
        <v>132</v>
      </c>
      <c r="B64" s="1" t="s">
        <v>133</v>
      </c>
      <c r="C64" s="1" t="s">
        <v>114</v>
      </c>
      <c r="D64" s="3" t="s">
        <v>1</v>
      </c>
    </row>
    <row r="65">
      <c r="A65" s="1" t="s">
        <v>134</v>
      </c>
      <c r="B65" s="1" t="s">
        <v>135</v>
      </c>
      <c r="C65" s="1" t="s">
        <v>136</v>
      </c>
      <c r="D65" s="3" t="s">
        <v>1</v>
      </c>
    </row>
    <row r="66">
      <c r="A66" s="1" t="s">
        <v>137</v>
      </c>
      <c r="B66" s="1" t="s">
        <v>138</v>
      </c>
      <c r="C66" s="1" t="s">
        <v>136</v>
      </c>
      <c r="D66" s="3" t="s">
        <v>1</v>
      </c>
    </row>
    <row r="67">
      <c r="A67" s="1" t="s">
        <v>139</v>
      </c>
      <c r="B67" s="1" t="s">
        <v>138</v>
      </c>
      <c r="C67" s="1" t="s">
        <v>136</v>
      </c>
      <c r="D67" s="3" t="s">
        <v>1</v>
      </c>
    </row>
    <row r="68">
      <c r="A68" s="1" t="s">
        <v>140</v>
      </c>
      <c r="B68" s="1" t="s">
        <v>138</v>
      </c>
      <c r="C68" s="1" t="s">
        <v>136</v>
      </c>
      <c r="D68" s="3" t="s">
        <v>1</v>
      </c>
    </row>
    <row r="69">
      <c r="A69" s="1" t="s">
        <v>141</v>
      </c>
      <c r="B69" s="1" t="s">
        <v>138</v>
      </c>
      <c r="C69" s="1" t="s">
        <v>136</v>
      </c>
      <c r="D69" s="3" t="s">
        <v>2</v>
      </c>
    </row>
    <row r="70">
      <c r="A70" s="1" t="s">
        <v>142</v>
      </c>
      <c r="B70" s="1" t="s">
        <v>143</v>
      </c>
      <c r="C70" s="1" t="s">
        <v>136</v>
      </c>
      <c r="D70" s="3" t="s">
        <v>2</v>
      </c>
    </row>
    <row r="71">
      <c r="A71" s="1" t="s">
        <v>144</v>
      </c>
      <c r="B71" s="1" t="s">
        <v>145</v>
      </c>
      <c r="C71" s="1" t="s">
        <v>136</v>
      </c>
      <c r="D71" s="3" t="s">
        <v>2</v>
      </c>
    </row>
    <row r="72">
      <c r="A72" s="1" t="s">
        <v>146</v>
      </c>
      <c r="B72" s="1" t="s">
        <v>147</v>
      </c>
      <c r="C72" s="1" t="s">
        <v>136</v>
      </c>
      <c r="D72" s="3" t="s">
        <v>2</v>
      </c>
    </row>
    <row r="73">
      <c r="A73" s="1" t="s">
        <v>148</v>
      </c>
      <c r="B73" s="1" t="s">
        <v>149</v>
      </c>
      <c r="C73" s="1" t="s">
        <v>136</v>
      </c>
      <c r="D73" s="3" t="s">
        <v>2</v>
      </c>
    </row>
    <row r="74">
      <c r="A74" s="1" t="s">
        <v>150</v>
      </c>
      <c r="B74" s="1" t="s">
        <v>151</v>
      </c>
      <c r="C74" s="1" t="s">
        <v>152</v>
      </c>
      <c r="D74" s="3" t="s">
        <v>1</v>
      </c>
    </row>
    <row r="75">
      <c r="A75" s="1" t="s">
        <v>153</v>
      </c>
      <c r="B75" s="1" t="s">
        <v>154</v>
      </c>
      <c r="C75" s="1" t="s">
        <v>155</v>
      </c>
      <c r="D75" s="3" t="s">
        <v>1</v>
      </c>
    </row>
    <row r="76">
      <c r="A76" s="1" t="s">
        <v>156</v>
      </c>
      <c r="B76" s="1" t="s">
        <v>157</v>
      </c>
      <c r="C76" s="1" t="s">
        <v>155</v>
      </c>
      <c r="D76" s="3" t="s">
        <v>1</v>
      </c>
    </row>
    <row r="77">
      <c r="A77" s="1" t="s">
        <v>158</v>
      </c>
      <c r="B77" s="1" t="s">
        <v>159</v>
      </c>
      <c r="C77" s="1" t="s">
        <v>160</v>
      </c>
      <c r="D77" s="3" t="s">
        <v>2</v>
      </c>
    </row>
    <row r="78">
      <c r="A78" s="1" t="s">
        <v>161</v>
      </c>
      <c r="B78" s="1" t="s">
        <v>162</v>
      </c>
      <c r="C78" s="1" t="s">
        <v>160</v>
      </c>
      <c r="D78" s="3" t="s">
        <v>2</v>
      </c>
    </row>
    <row r="79">
      <c r="A79" s="1" t="s">
        <v>163</v>
      </c>
      <c r="B79" s="1" t="s">
        <v>164</v>
      </c>
      <c r="C79" s="1" t="s">
        <v>160</v>
      </c>
      <c r="D79" s="3" t="s">
        <v>2</v>
      </c>
    </row>
    <row r="80">
      <c r="A80" s="1" t="s">
        <v>165</v>
      </c>
      <c r="B80" s="1" t="s">
        <v>166</v>
      </c>
      <c r="C80" s="1" t="s">
        <v>167</v>
      </c>
      <c r="D80" s="3" t="s">
        <v>2</v>
      </c>
    </row>
    <row r="81">
      <c r="A81" s="1" t="s">
        <v>168</v>
      </c>
      <c r="B81" s="1" t="s">
        <v>169</v>
      </c>
      <c r="C81" s="1" t="s">
        <v>167</v>
      </c>
      <c r="D81" s="3" t="s">
        <v>1</v>
      </c>
    </row>
    <row r="82">
      <c r="A82" s="1" t="s">
        <v>170</v>
      </c>
      <c r="B82" s="1" t="s">
        <v>171</v>
      </c>
      <c r="C82" s="1" t="s">
        <v>167</v>
      </c>
      <c r="D82" s="3" t="s">
        <v>1</v>
      </c>
    </row>
    <row r="83">
      <c r="A83" s="1" t="s">
        <v>172</v>
      </c>
      <c r="B83" s="1" t="s">
        <v>171</v>
      </c>
      <c r="C83" s="1" t="s">
        <v>167</v>
      </c>
      <c r="D83" s="3" t="s">
        <v>1</v>
      </c>
    </row>
    <row r="84">
      <c r="A84" s="1" t="s">
        <v>173</v>
      </c>
      <c r="B84" s="1" t="s">
        <v>171</v>
      </c>
      <c r="C84" s="1" t="s">
        <v>167</v>
      </c>
      <c r="D84" s="3" t="s">
        <v>2</v>
      </c>
    </row>
    <row r="85">
      <c r="A85" s="1" t="s">
        <v>174</v>
      </c>
      <c r="B85" s="1" t="s">
        <v>171</v>
      </c>
      <c r="C85" s="1" t="s">
        <v>167</v>
      </c>
      <c r="D85" s="3" t="s">
        <v>2</v>
      </c>
    </row>
    <row r="86">
      <c r="A86" s="1" t="s">
        <v>175</v>
      </c>
      <c r="B86" s="1" t="s">
        <v>171</v>
      </c>
      <c r="C86" s="1" t="s">
        <v>167</v>
      </c>
      <c r="D86" s="3" t="s">
        <v>2</v>
      </c>
    </row>
    <row r="87">
      <c r="A87" s="1" t="s">
        <v>176</v>
      </c>
      <c r="B87" s="1" t="s">
        <v>177</v>
      </c>
      <c r="C87" s="1" t="s">
        <v>167</v>
      </c>
      <c r="D87" s="3" t="s">
        <v>2</v>
      </c>
    </row>
    <row r="88">
      <c r="A88" s="1" t="s">
        <v>178</v>
      </c>
      <c r="B88" s="1" t="s">
        <v>179</v>
      </c>
      <c r="C88" s="1" t="s">
        <v>167</v>
      </c>
      <c r="D88" s="3" t="s">
        <v>1</v>
      </c>
    </row>
    <row r="89">
      <c r="A89" s="1" t="s">
        <v>180</v>
      </c>
      <c r="B89" s="1" t="s">
        <v>181</v>
      </c>
      <c r="C89" s="1" t="s">
        <v>167</v>
      </c>
      <c r="D89" s="3" t="s">
        <v>2</v>
      </c>
    </row>
    <row r="90">
      <c r="A90" s="1" t="s">
        <v>182</v>
      </c>
      <c r="B90" s="1" t="s">
        <v>183</v>
      </c>
      <c r="C90" s="1" t="s">
        <v>184</v>
      </c>
      <c r="D90" s="3" t="s">
        <v>1</v>
      </c>
    </row>
    <row r="91">
      <c r="A91" s="1" t="s">
        <v>185</v>
      </c>
      <c r="B91" s="1" t="s">
        <v>186</v>
      </c>
      <c r="C91" s="1" t="s">
        <v>184</v>
      </c>
      <c r="D91" s="3" t="s">
        <v>2</v>
      </c>
    </row>
    <row r="92">
      <c r="A92" s="1" t="s">
        <v>187</v>
      </c>
      <c r="B92" s="1" t="s">
        <v>188</v>
      </c>
      <c r="C92" s="1" t="s">
        <v>184</v>
      </c>
      <c r="D92" s="3" t="s">
        <v>2</v>
      </c>
    </row>
    <row r="93">
      <c r="A93" s="1" t="s">
        <v>189</v>
      </c>
      <c r="B93" s="1" t="s">
        <v>190</v>
      </c>
      <c r="C93" s="1" t="s">
        <v>184</v>
      </c>
      <c r="D93" s="3" t="s">
        <v>1</v>
      </c>
    </row>
    <row r="94">
      <c r="A94" s="1" t="s">
        <v>191</v>
      </c>
      <c r="B94" s="1" t="s">
        <v>192</v>
      </c>
      <c r="C94" s="1" t="s">
        <v>184</v>
      </c>
      <c r="D94" s="3" t="s">
        <v>1</v>
      </c>
    </row>
    <row r="95">
      <c r="A95" s="1" t="s">
        <v>193</v>
      </c>
      <c r="B95" s="1" t="s">
        <v>194</v>
      </c>
      <c r="C95" s="1" t="s">
        <v>195</v>
      </c>
      <c r="D95" s="3" t="s">
        <v>1</v>
      </c>
    </row>
    <row r="96">
      <c r="A96" s="1" t="s">
        <v>196</v>
      </c>
      <c r="B96" s="1" t="s">
        <v>197</v>
      </c>
      <c r="C96" s="1" t="s">
        <v>195</v>
      </c>
      <c r="D96" s="3" t="s">
        <v>1</v>
      </c>
    </row>
    <row r="97">
      <c r="A97" s="1" t="s">
        <v>198</v>
      </c>
      <c r="B97" s="1" t="s">
        <v>199</v>
      </c>
      <c r="C97" s="1" t="s">
        <v>195</v>
      </c>
      <c r="D97" s="3" t="s">
        <v>2</v>
      </c>
    </row>
    <row r="98">
      <c r="A98" s="1" t="s">
        <v>200</v>
      </c>
      <c r="B98" s="1" t="s">
        <v>201</v>
      </c>
      <c r="C98" s="1" t="s">
        <v>202</v>
      </c>
      <c r="D98" s="3" t="s">
        <v>1</v>
      </c>
    </row>
    <row r="99">
      <c r="A99" s="1" t="s">
        <v>203</v>
      </c>
      <c r="B99" s="1" t="s">
        <v>204</v>
      </c>
      <c r="C99" s="1" t="s">
        <v>202</v>
      </c>
      <c r="D99" s="3" t="s">
        <v>1</v>
      </c>
    </row>
    <row r="100">
      <c r="A100" s="1" t="s">
        <v>205</v>
      </c>
      <c r="B100" s="1" t="s">
        <v>206</v>
      </c>
      <c r="C100" s="1" t="s">
        <v>207</v>
      </c>
      <c r="D100" s="3" t="s">
        <v>1</v>
      </c>
    </row>
    <row r="101">
      <c r="A101" s="1" t="s">
        <v>208</v>
      </c>
      <c r="B101" s="1" t="s">
        <v>206</v>
      </c>
      <c r="C101" s="1" t="s">
        <v>207</v>
      </c>
      <c r="D101" s="3" t="s">
        <v>2</v>
      </c>
    </row>
    <row r="102">
      <c r="A102" s="1" t="s">
        <v>209</v>
      </c>
      <c r="B102" s="1" t="s">
        <v>210</v>
      </c>
      <c r="C102" s="1" t="s">
        <v>207</v>
      </c>
      <c r="D102" s="3" t="s">
        <v>1</v>
      </c>
    </row>
    <row r="103">
      <c r="A103" s="1" t="s">
        <v>211</v>
      </c>
      <c r="B103" s="1" t="s">
        <v>212</v>
      </c>
      <c r="C103" s="1" t="s">
        <v>207</v>
      </c>
      <c r="D103" s="3" t="s">
        <v>1</v>
      </c>
    </row>
    <row r="104">
      <c r="A104" s="1" t="s">
        <v>213</v>
      </c>
      <c r="B104" s="1" t="s">
        <v>212</v>
      </c>
      <c r="C104" s="1" t="s">
        <v>207</v>
      </c>
      <c r="D104" s="3" t="s">
        <v>2</v>
      </c>
    </row>
    <row r="105">
      <c r="A105" s="1" t="s">
        <v>214</v>
      </c>
      <c r="B105" s="1" t="s">
        <v>215</v>
      </c>
      <c r="C105" s="1" t="s">
        <v>207</v>
      </c>
      <c r="D105" s="3" t="s">
        <v>2</v>
      </c>
    </row>
    <row r="106">
      <c r="A106" s="1" t="s">
        <v>216</v>
      </c>
      <c r="B106" s="1" t="s">
        <v>217</v>
      </c>
      <c r="C106" s="1" t="s">
        <v>218</v>
      </c>
      <c r="D106" s="3" t="s">
        <v>1</v>
      </c>
    </row>
    <row r="107">
      <c r="A107" s="1" t="s">
        <v>219</v>
      </c>
      <c r="B107" s="1" t="s">
        <v>220</v>
      </c>
      <c r="C107" s="1" t="s">
        <v>218</v>
      </c>
      <c r="D107" s="3" t="s">
        <v>1</v>
      </c>
    </row>
    <row r="108">
      <c r="A108" s="1" t="s">
        <v>221</v>
      </c>
      <c r="B108" s="1" t="s">
        <v>220</v>
      </c>
      <c r="C108" s="1" t="s">
        <v>218</v>
      </c>
      <c r="D108" s="3" t="s">
        <v>1</v>
      </c>
    </row>
    <row r="109">
      <c r="A109" s="1" t="s">
        <v>222</v>
      </c>
      <c r="B109" s="1" t="s">
        <v>220</v>
      </c>
      <c r="C109" s="1" t="s">
        <v>218</v>
      </c>
      <c r="D109" s="3" t="s">
        <v>2</v>
      </c>
    </row>
    <row r="110">
      <c r="A110" s="1" t="s">
        <v>223</v>
      </c>
      <c r="B110" s="1" t="s">
        <v>224</v>
      </c>
      <c r="C110" s="1" t="s">
        <v>218</v>
      </c>
      <c r="D110" s="3" t="s">
        <v>1</v>
      </c>
    </row>
    <row r="111">
      <c r="A111" s="1" t="s">
        <v>225</v>
      </c>
      <c r="B111" s="1" t="s">
        <v>224</v>
      </c>
      <c r="C111" s="1" t="s">
        <v>218</v>
      </c>
      <c r="D111" s="3" t="s">
        <v>1</v>
      </c>
    </row>
    <row r="112">
      <c r="A112" s="1" t="s">
        <v>226</v>
      </c>
      <c r="B112" s="1" t="s">
        <v>227</v>
      </c>
      <c r="C112" s="1" t="s">
        <v>218</v>
      </c>
      <c r="D112" s="3" t="s">
        <v>1</v>
      </c>
    </row>
    <row r="113">
      <c r="A113" s="1" t="s">
        <v>228</v>
      </c>
      <c r="B113" s="1" t="s">
        <v>229</v>
      </c>
      <c r="C113" s="1" t="s">
        <v>218</v>
      </c>
      <c r="D113" s="3" t="s">
        <v>2</v>
      </c>
    </row>
    <row r="114">
      <c r="A114" s="1" t="s">
        <v>230</v>
      </c>
      <c r="B114" s="1" t="s">
        <v>231</v>
      </c>
      <c r="C114" s="1" t="s">
        <v>218</v>
      </c>
      <c r="D114" s="3" t="s">
        <v>1</v>
      </c>
    </row>
    <row r="115">
      <c r="A115" s="1" t="s">
        <v>232</v>
      </c>
      <c r="B115" s="1" t="s">
        <v>233</v>
      </c>
      <c r="C115" s="1" t="s">
        <v>218</v>
      </c>
      <c r="D115" s="3" t="s">
        <v>2</v>
      </c>
    </row>
    <row r="116">
      <c r="A116" s="1" t="s">
        <v>234</v>
      </c>
      <c r="B116" s="1" t="s">
        <v>235</v>
      </c>
      <c r="C116" s="1" t="s">
        <v>218</v>
      </c>
      <c r="D116" s="3" t="s">
        <v>1</v>
      </c>
    </row>
    <row r="117">
      <c r="A117" s="1" t="s">
        <v>236</v>
      </c>
      <c r="B117" s="1" t="s">
        <v>237</v>
      </c>
      <c r="C117" s="1" t="s">
        <v>218</v>
      </c>
      <c r="D117" s="3" t="s">
        <v>2</v>
      </c>
    </row>
    <row r="118">
      <c r="A118" s="1" t="s">
        <v>238</v>
      </c>
      <c r="B118" s="1" t="s">
        <v>237</v>
      </c>
      <c r="C118" s="1" t="s">
        <v>218</v>
      </c>
      <c r="D118" s="3" t="s">
        <v>2</v>
      </c>
    </row>
    <row r="119">
      <c r="A119" s="1" t="s">
        <v>239</v>
      </c>
      <c r="B119" s="1" t="s">
        <v>240</v>
      </c>
      <c r="C119" s="1" t="s">
        <v>241</v>
      </c>
      <c r="D119" s="3" t="s">
        <v>1</v>
      </c>
    </row>
    <row r="120">
      <c r="A120" s="1" t="s">
        <v>242</v>
      </c>
      <c r="B120" s="1" t="s">
        <v>240</v>
      </c>
      <c r="C120" s="1" t="s">
        <v>241</v>
      </c>
      <c r="D120" s="3" t="s">
        <v>1</v>
      </c>
    </row>
    <row r="121">
      <c r="A121" s="1" t="s">
        <v>243</v>
      </c>
      <c r="B121" s="1" t="s">
        <v>240</v>
      </c>
      <c r="C121" s="1" t="s">
        <v>241</v>
      </c>
      <c r="D121" s="3" t="s">
        <v>2</v>
      </c>
    </row>
    <row r="122">
      <c r="A122" s="1" t="s">
        <v>244</v>
      </c>
      <c r="B122" s="1" t="s">
        <v>245</v>
      </c>
      <c r="C122" s="1" t="s">
        <v>241</v>
      </c>
      <c r="D122" s="3" t="s">
        <v>1</v>
      </c>
    </row>
    <row r="123">
      <c r="A123" s="1" t="s">
        <v>246</v>
      </c>
      <c r="B123" s="1" t="s">
        <v>247</v>
      </c>
      <c r="C123" s="1" t="s">
        <v>241</v>
      </c>
      <c r="D123" s="3" t="s">
        <v>2</v>
      </c>
    </row>
    <row r="124">
      <c r="A124" s="1" t="s">
        <v>248</v>
      </c>
      <c r="B124" s="1" t="s">
        <v>249</v>
      </c>
      <c r="C124" s="1" t="s">
        <v>250</v>
      </c>
      <c r="D124" s="3" t="s">
        <v>2</v>
      </c>
    </row>
    <row r="125">
      <c r="A125" s="1" t="s">
        <v>251</v>
      </c>
      <c r="B125" s="1" t="s">
        <v>252</v>
      </c>
      <c r="C125" s="1" t="s">
        <v>250</v>
      </c>
      <c r="D125" s="3" t="s">
        <v>1</v>
      </c>
    </row>
    <row r="126">
      <c r="A126" s="1" t="s">
        <v>253</v>
      </c>
      <c r="B126" s="1" t="s">
        <v>254</v>
      </c>
      <c r="C126" s="1" t="s">
        <v>255</v>
      </c>
      <c r="D126" s="3" t="s">
        <v>1</v>
      </c>
    </row>
    <row r="127">
      <c r="A127" s="1" t="s">
        <v>256</v>
      </c>
      <c r="B127" s="1" t="s">
        <v>257</v>
      </c>
      <c r="C127" s="1" t="s">
        <v>255</v>
      </c>
      <c r="D127" s="3" t="s">
        <v>1</v>
      </c>
    </row>
    <row r="128">
      <c r="A128" s="1" t="s">
        <v>258</v>
      </c>
      <c r="B128" s="1" t="s">
        <v>259</v>
      </c>
      <c r="C128" s="1" t="s">
        <v>255</v>
      </c>
      <c r="D128" s="3" t="s">
        <v>1</v>
      </c>
    </row>
    <row r="129">
      <c r="A129" s="1" t="s">
        <v>260</v>
      </c>
      <c r="B129" s="1" t="s">
        <v>261</v>
      </c>
      <c r="C129" s="1" t="s">
        <v>255</v>
      </c>
      <c r="D129" s="3" t="s">
        <v>2</v>
      </c>
    </row>
    <row r="130">
      <c r="A130" s="1" t="s">
        <v>262</v>
      </c>
      <c r="B130" s="1" t="s">
        <v>263</v>
      </c>
      <c r="C130" s="1" t="s">
        <v>255</v>
      </c>
      <c r="D130" s="3" t="s">
        <v>2</v>
      </c>
    </row>
    <row r="131">
      <c r="A131" s="1" t="s">
        <v>264</v>
      </c>
      <c r="B131" s="1" t="s">
        <v>265</v>
      </c>
      <c r="C131" s="1" t="s">
        <v>255</v>
      </c>
      <c r="D131" s="3" t="s">
        <v>2</v>
      </c>
    </row>
    <row r="132">
      <c r="A132" s="1" t="s">
        <v>266</v>
      </c>
      <c r="B132" s="1" t="s">
        <v>267</v>
      </c>
      <c r="C132" s="1" t="s">
        <v>255</v>
      </c>
      <c r="D132" s="3" t="s">
        <v>2</v>
      </c>
    </row>
    <row r="133">
      <c r="A133" s="1" t="s">
        <v>268</v>
      </c>
      <c r="B133" s="1" t="s">
        <v>269</v>
      </c>
      <c r="C133" s="1" t="s">
        <v>255</v>
      </c>
      <c r="D133" s="3" t="s">
        <v>2</v>
      </c>
    </row>
    <row r="134">
      <c r="A134" s="1" t="s">
        <v>270</v>
      </c>
      <c r="B134" s="1" t="s">
        <v>271</v>
      </c>
      <c r="C134" s="1" t="s">
        <v>272</v>
      </c>
      <c r="D134" s="3" t="s">
        <v>1</v>
      </c>
    </row>
    <row r="135">
      <c r="A135" s="1" t="s">
        <v>273</v>
      </c>
      <c r="B135" s="1" t="s">
        <v>274</v>
      </c>
      <c r="C135" s="1" t="s">
        <v>275</v>
      </c>
      <c r="D135" s="3" t="s">
        <v>1</v>
      </c>
    </row>
    <row r="136">
      <c r="A136" s="1" t="s">
        <v>276</v>
      </c>
      <c r="B136" s="1" t="s">
        <v>277</v>
      </c>
      <c r="C136" s="1" t="s">
        <v>275</v>
      </c>
      <c r="D136" s="3" t="s">
        <v>2</v>
      </c>
    </row>
    <row r="137">
      <c r="A137" s="1" t="s">
        <v>278</v>
      </c>
      <c r="B137" s="1" t="s">
        <v>279</v>
      </c>
      <c r="C137" s="1" t="s">
        <v>275</v>
      </c>
      <c r="D137" s="3" t="s">
        <v>2</v>
      </c>
    </row>
    <row r="138">
      <c r="A138" s="1" t="s">
        <v>280</v>
      </c>
      <c r="B138" s="1" t="s">
        <v>281</v>
      </c>
      <c r="C138" s="1" t="s">
        <v>275</v>
      </c>
      <c r="D138" s="3" t="s">
        <v>2</v>
      </c>
    </row>
    <row r="139">
      <c r="A139" s="1" t="s">
        <v>282</v>
      </c>
      <c r="B139" s="1" t="s">
        <v>281</v>
      </c>
      <c r="C139" s="1" t="s">
        <v>275</v>
      </c>
      <c r="D139" s="3" t="s">
        <v>2</v>
      </c>
    </row>
    <row r="140">
      <c r="A140" s="1" t="s">
        <v>283</v>
      </c>
      <c r="B140" s="1" t="s">
        <v>284</v>
      </c>
      <c r="C140" s="1" t="s">
        <v>275</v>
      </c>
      <c r="D140" s="3" t="s">
        <v>1</v>
      </c>
    </row>
    <row r="141">
      <c r="A141" s="1" t="s">
        <v>285</v>
      </c>
      <c r="B141" s="1" t="s">
        <v>286</v>
      </c>
      <c r="C141" s="1" t="s">
        <v>287</v>
      </c>
      <c r="D141" s="3" t="s">
        <v>1</v>
      </c>
    </row>
    <row r="142">
      <c r="A142" s="1" t="s">
        <v>288</v>
      </c>
      <c r="B142" s="1" t="s">
        <v>289</v>
      </c>
      <c r="C142" s="1" t="s">
        <v>287</v>
      </c>
      <c r="D142" s="3" t="s">
        <v>2</v>
      </c>
    </row>
    <row r="143">
      <c r="A143" s="1" t="s">
        <v>290</v>
      </c>
      <c r="B143" s="1" t="s">
        <v>291</v>
      </c>
      <c r="C143" s="1" t="s">
        <v>287</v>
      </c>
      <c r="D143" s="3" t="s">
        <v>1</v>
      </c>
    </row>
    <row r="144">
      <c r="A144" s="1" t="s">
        <v>292</v>
      </c>
      <c r="B144" s="1" t="s">
        <v>293</v>
      </c>
      <c r="C144" s="1" t="s">
        <v>287</v>
      </c>
      <c r="D144" s="3" t="s">
        <v>1</v>
      </c>
    </row>
    <row r="145">
      <c r="A145" s="1" t="s">
        <v>294</v>
      </c>
      <c r="B145" s="1" t="s">
        <v>295</v>
      </c>
      <c r="C145" s="1" t="s">
        <v>296</v>
      </c>
      <c r="D145" s="3" t="s">
        <v>1</v>
      </c>
    </row>
    <row r="146">
      <c r="A146" s="1" t="s">
        <v>297</v>
      </c>
      <c r="B146" s="1" t="s">
        <v>298</v>
      </c>
      <c r="C146" s="1" t="s">
        <v>296</v>
      </c>
      <c r="D146" s="3" t="s">
        <v>1</v>
      </c>
    </row>
    <row r="147">
      <c r="A147" s="1" t="s">
        <v>299</v>
      </c>
      <c r="B147" s="1" t="s">
        <v>300</v>
      </c>
      <c r="C147" s="1" t="s">
        <v>301</v>
      </c>
      <c r="D147" s="3" t="s">
        <v>1</v>
      </c>
    </row>
    <row r="148">
      <c r="A148" s="1" t="s">
        <v>302</v>
      </c>
      <c r="B148" s="1" t="s">
        <v>303</v>
      </c>
      <c r="C148" s="1" t="s">
        <v>301</v>
      </c>
      <c r="D148" s="3" t="s">
        <v>2</v>
      </c>
    </row>
    <row r="149">
      <c r="A149" s="1" t="s">
        <v>304</v>
      </c>
      <c r="B149" s="1" t="s">
        <v>305</v>
      </c>
      <c r="C149" s="1" t="s">
        <v>301</v>
      </c>
      <c r="D149" s="3" t="s">
        <v>1</v>
      </c>
    </row>
    <row r="150">
      <c r="A150" s="1" t="s">
        <v>306</v>
      </c>
      <c r="B150" s="1" t="s">
        <v>307</v>
      </c>
      <c r="C150" s="1" t="s">
        <v>301</v>
      </c>
      <c r="D150" s="3" t="s">
        <v>2</v>
      </c>
    </row>
    <row r="151">
      <c r="A151" s="1" t="s">
        <v>308</v>
      </c>
      <c r="B151" s="1" t="s">
        <v>307</v>
      </c>
      <c r="C151" s="1" t="s">
        <v>301</v>
      </c>
      <c r="D151" s="3" t="s">
        <v>2</v>
      </c>
    </row>
    <row r="152">
      <c r="A152" s="1" t="s">
        <v>309</v>
      </c>
      <c r="B152" s="1" t="s">
        <v>310</v>
      </c>
      <c r="C152" s="1" t="s">
        <v>301</v>
      </c>
      <c r="D152" s="3" t="s">
        <v>2</v>
      </c>
    </row>
    <row r="153">
      <c r="A153" s="1" t="s">
        <v>311</v>
      </c>
      <c r="B153" s="1" t="s">
        <v>312</v>
      </c>
      <c r="C153" s="1" t="s">
        <v>301</v>
      </c>
      <c r="D153" s="3" t="s">
        <v>1</v>
      </c>
    </row>
    <row r="154">
      <c r="A154" s="1" t="s">
        <v>313</v>
      </c>
      <c r="B154" s="1" t="s">
        <v>314</v>
      </c>
      <c r="C154" s="1" t="s">
        <v>301</v>
      </c>
      <c r="D154" s="3" t="s">
        <v>2</v>
      </c>
    </row>
    <row r="155">
      <c r="A155" s="1" t="s">
        <v>315</v>
      </c>
      <c r="B155" s="1" t="s">
        <v>316</v>
      </c>
      <c r="C155" s="1" t="s">
        <v>301</v>
      </c>
      <c r="D155" s="3" t="s">
        <v>2</v>
      </c>
    </row>
    <row r="156">
      <c r="A156" s="1" t="s">
        <v>317</v>
      </c>
      <c r="B156" s="1" t="s">
        <v>318</v>
      </c>
      <c r="C156" s="1" t="s">
        <v>319</v>
      </c>
      <c r="D156" s="3" t="s">
        <v>1</v>
      </c>
    </row>
    <row r="157">
      <c r="A157" s="1" t="s">
        <v>320</v>
      </c>
      <c r="B157" s="1" t="s">
        <v>321</v>
      </c>
      <c r="C157" s="1" t="s">
        <v>319</v>
      </c>
      <c r="D157" s="3" t="s">
        <v>2</v>
      </c>
    </row>
    <row r="158">
      <c r="A158" s="1" t="s">
        <v>322</v>
      </c>
      <c r="B158" s="1" t="s">
        <v>323</v>
      </c>
      <c r="C158" s="1" t="s">
        <v>324</v>
      </c>
      <c r="D158" s="3" t="s">
        <v>1</v>
      </c>
    </row>
    <row r="159">
      <c r="A159" s="1" t="s">
        <v>325</v>
      </c>
      <c r="B159" s="1" t="s">
        <v>326</v>
      </c>
      <c r="C159" s="1" t="s">
        <v>324</v>
      </c>
      <c r="D159" s="3" t="s">
        <v>2</v>
      </c>
    </row>
    <row r="160">
      <c r="A160" s="1" t="s">
        <v>327</v>
      </c>
      <c r="B160" s="1" t="s">
        <v>326</v>
      </c>
      <c r="C160" s="1" t="s">
        <v>324</v>
      </c>
      <c r="D160" s="3" t="s">
        <v>2</v>
      </c>
    </row>
    <row r="161">
      <c r="A161" s="1" t="s">
        <v>328</v>
      </c>
      <c r="B161" s="1" t="s">
        <v>305</v>
      </c>
      <c r="C161" s="1" t="s">
        <v>329</v>
      </c>
      <c r="D161" s="3" t="s">
        <v>1</v>
      </c>
    </row>
    <row r="162">
      <c r="A162" s="1" t="s">
        <v>330</v>
      </c>
      <c r="B162" s="1" t="s">
        <v>331</v>
      </c>
      <c r="C162" s="1" t="s">
        <v>329</v>
      </c>
      <c r="D162" s="3" t="s">
        <v>1</v>
      </c>
    </row>
    <row r="163">
      <c r="A163" s="1" t="s">
        <v>332</v>
      </c>
      <c r="B163" s="1" t="s">
        <v>333</v>
      </c>
      <c r="C163" s="1" t="s">
        <v>334</v>
      </c>
      <c r="D163" s="3" t="s">
        <v>2</v>
      </c>
    </row>
    <row r="164">
      <c r="A164" s="1" t="s">
        <v>335</v>
      </c>
      <c r="B164" s="1" t="s">
        <v>336</v>
      </c>
      <c r="C164" s="1" t="s">
        <v>334</v>
      </c>
      <c r="D164" s="3" t="s">
        <v>2</v>
      </c>
    </row>
    <row r="165">
      <c r="A165" s="1" t="s">
        <v>337</v>
      </c>
      <c r="B165" s="1" t="s">
        <v>338</v>
      </c>
      <c r="C165" s="1" t="s">
        <v>334</v>
      </c>
      <c r="D165" s="3" t="s">
        <v>2</v>
      </c>
    </row>
    <row r="166">
      <c r="A166" s="1" t="s">
        <v>339</v>
      </c>
      <c r="B166" s="1" t="s">
        <v>340</v>
      </c>
      <c r="C166" s="1" t="s">
        <v>334</v>
      </c>
      <c r="D166" s="3" t="s">
        <v>2</v>
      </c>
    </row>
    <row r="167">
      <c r="A167" s="1" t="s">
        <v>341</v>
      </c>
      <c r="B167" s="1" t="s">
        <v>342</v>
      </c>
      <c r="C167" s="1" t="s">
        <v>334</v>
      </c>
      <c r="D167" s="3" t="s">
        <v>1</v>
      </c>
    </row>
    <row r="168">
      <c r="A168" s="1" t="s">
        <v>343</v>
      </c>
      <c r="B168" s="1" t="s">
        <v>110</v>
      </c>
      <c r="C168" s="1" t="s">
        <v>334</v>
      </c>
      <c r="D168" s="3" t="s">
        <v>1</v>
      </c>
    </row>
    <row r="169">
      <c r="A169" s="1" t="s">
        <v>344</v>
      </c>
      <c r="B169" s="1" t="s">
        <v>110</v>
      </c>
      <c r="C169" s="1" t="s">
        <v>334</v>
      </c>
      <c r="D169" s="3" t="s">
        <v>2</v>
      </c>
    </row>
    <row r="170">
      <c r="A170" s="1" t="s">
        <v>345</v>
      </c>
      <c r="B170" s="1" t="s">
        <v>346</v>
      </c>
      <c r="C170" s="1" t="s">
        <v>334</v>
      </c>
      <c r="D170" s="3" t="s">
        <v>1</v>
      </c>
    </row>
    <row r="171">
      <c r="A171" s="1" t="s">
        <v>347</v>
      </c>
      <c r="B171" s="1" t="s">
        <v>348</v>
      </c>
      <c r="C171" s="1" t="s">
        <v>334</v>
      </c>
      <c r="D171" s="3" t="s">
        <v>2</v>
      </c>
    </row>
    <row r="172">
      <c r="A172" s="1" t="s">
        <v>349</v>
      </c>
      <c r="B172" s="1" t="s">
        <v>350</v>
      </c>
      <c r="C172" s="1" t="s">
        <v>351</v>
      </c>
      <c r="D172" s="3" t="s">
        <v>1</v>
      </c>
    </row>
    <row r="173">
      <c r="A173" s="1" t="s">
        <v>352</v>
      </c>
      <c r="B173" s="1" t="s">
        <v>353</v>
      </c>
      <c r="C173" s="1" t="s">
        <v>351</v>
      </c>
      <c r="D173" s="3" t="s">
        <v>2</v>
      </c>
    </row>
    <row r="174">
      <c r="A174" s="1" t="s">
        <v>354</v>
      </c>
      <c r="B174" s="1" t="s">
        <v>355</v>
      </c>
      <c r="C174" s="1" t="s">
        <v>356</v>
      </c>
      <c r="D174" s="3" t="s">
        <v>1</v>
      </c>
    </row>
    <row r="175">
      <c r="A175" s="1" t="s">
        <v>357</v>
      </c>
      <c r="B175" s="1" t="s">
        <v>358</v>
      </c>
      <c r="C175" s="1" t="s">
        <v>356</v>
      </c>
      <c r="D175" s="3" t="s">
        <v>1</v>
      </c>
    </row>
    <row r="176">
      <c r="A176" s="1" t="s">
        <v>359</v>
      </c>
      <c r="B176" s="1" t="s">
        <v>360</v>
      </c>
      <c r="C176" s="1" t="s">
        <v>361</v>
      </c>
      <c r="D176" s="3" t="s">
        <v>1</v>
      </c>
    </row>
    <row r="177">
      <c r="A177" s="1" t="s">
        <v>362</v>
      </c>
      <c r="B177" s="1" t="s">
        <v>363</v>
      </c>
      <c r="C177" s="1" t="s">
        <v>361</v>
      </c>
      <c r="D177" s="3" t="s">
        <v>2</v>
      </c>
    </row>
    <row r="178">
      <c r="A178" s="1" t="s">
        <v>364</v>
      </c>
      <c r="B178" s="1" t="s">
        <v>365</v>
      </c>
      <c r="C178" s="1" t="s">
        <v>361</v>
      </c>
      <c r="D178" s="3" t="s">
        <v>2</v>
      </c>
    </row>
    <row r="179">
      <c r="A179" s="1" t="s">
        <v>366</v>
      </c>
      <c r="B179" s="1" t="s">
        <v>367</v>
      </c>
      <c r="C179" s="1" t="s">
        <v>361</v>
      </c>
      <c r="D179" s="3" t="s">
        <v>1</v>
      </c>
    </row>
    <row r="180">
      <c r="A180" s="1" t="s">
        <v>368</v>
      </c>
      <c r="B180" s="1" t="s">
        <v>369</v>
      </c>
      <c r="C180" s="1" t="s">
        <v>361</v>
      </c>
      <c r="D180" s="3" t="s">
        <v>1</v>
      </c>
    </row>
    <row r="181">
      <c r="A181" s="1" t="s">
        <v>370</v>
      </c>
      <c r="B181" s="1" t="s">
        <v>371</v>
      </c>
      <c r="C181" s="1" t="s">
        <v>361</v>
      </c>
      <c r="D181" s="3" t="s">
        <v>2</v>
      </c>
    </row>
    <row r="182">
      <c r="A182" s="1" t="s">
        <v>372</v>
      </c>
      <c r="B182" s="1" t="s">
        <v>371</v>
      </c>
      <c r="C182" s="1" t="s">
        <v>361</v>
      </c>
      <c r="D182" s="3" t="s">
        <v>2</v>
      </c>
    </row>
    <row r="183">
      <c r="A183" s="1" t="s">
        <v>373</v>
      </c>
      <c r="B183" s="1" t="s">
        <v>371</v>
      </c>
      <c r="C183" s="1" t="s">
        <v>361</v>
      </c>
      <c r="D183" s="3" t="s">
        <v>2</v>
      </c>
    </row>
    <row r="184">
      <c r="A184" s="1" t="s">
        <v>374</v>
      </c>
      <c r="B184" s="1" t="s">
        <v>375</v>
      </c>
      <c r="C184" s="1" t="s">
        <v>361</v>
      </c>
      <c r="D184" s="3" t="s">
        <v>1</v>
      </c>
    </row>
    <row r="185">
      <c r="A185" s="1" t="s">
        <v>376</v>
      </c>
      <c r="B185" s="1" t="s">
        <v>375</v>
      </c>
      <c r="C185" s="1" t="s">
        <v>361</v>
      </c>
      <c r="D185" s="3" t="s">
        <v>1</v>
      </c>
    </row>
    <row r="186">
      <c r="A186" s="1" t="s">
        <v>377</v>
      </c>
      <c r="B186" s="1" t="s">
        <v>375</v>
      </c>
      <c r="C186" s="1" t="s">
        <v>361</v>
      </c>
      <c r="D186" s="3" t="s">
        <v>1</v>
      </c>
    </row>
    <row r="187">
      <c r="A187" s="1" t="s">
        <v>378</v>
      </c>
      <c r="B187" s="1" t="s">
        <v>379</v>
      </c>
      <c r="C187" s="1" t="s">
        <v>361</v>
      </c>
      <c r="D187" s="3" t="s">
        <v>2</v>
      </c>
    </row>
    <row r="188">
      <c r="A188" s="1" t="s">
        <v>380</v>
      </c>
      <c r="B188" s="1" t="s">
        <v>267</v>
      </c>
      <c r="C188" s="1" t="s">
        <v>361</v>
      </c>
      <c r="D188" s="3" t="s">
        <v>1</v>
      </c>
    </row>
    <row r="189">
      <c r="A189" s="1" t="s">
        <v>381</v>
      </c>
      <c r="B189" s="1" t="s">
        <v>267</v>
      </c>
      <c r="C189" s="1" t="s">
        <v>361</v>
      </c>
      <c r="D189" s="3" t="s">
        <v>2</v>
      </c>
    </row>
    <row r="190">
      <c r="A190" s="1" t="s">
        <v>382</v>
      </c>
      <c r="B190" s="1" t="s">
        <v>383</v>
      </c>
      <c r="C190" s="1" t="s">
        <v>361</v>
      </c>
      <c r="D190" s="3" t="s">
        <v>1</v>
      </c>
    </row>
    <row r="191">
      <c r="A191" s="1" t="s">
        <v>384</v>
      </c>
      <c r="B191" s="1" t="s">
        <v>385</v>
      </c>
      <c r="C191" s="1" t="s">
        <v>361</v>
      </c>
      <c r="D191" s="3" t="s">
        <v>1</v>
      </c>
    </row>
    <row r="192">
      <c r="A192" s="1" t="s">
        <v>386</v>
      </c>
      <c r="B192" s="1" t="s">
        <v>385</v>
      </c>
      <c r="C192" s="1" t="s">
        <v>361</v>
      </c>
      <c r="D192" s="3" t="s">
        <v>2</v>
      </c>
    </row>
    <row r="193">
      <c r="A193" s="1" t="s">
        <v>387</v>
      </c>
      <c r="B193" s="1" t="s">
        <v>388</v>
      </c>
      <c r="C193" s="1" t="s">
        <v>361</v>
      </c>
      <c r="D193" s="3" t="s">
        <v>1</v>
      </c>
    </row>
    <row r="194">
      <c r="A194" s="1" t="s">
        <v>389</v>
      </c>
      <c r="B194" s="1" t="s">
        <v>390</v>
      </c>
      <c r="C194" s="1" t="s">
        <v>361</v>
      </c>
      <c r="D194" s="3" t="s">
        <v>1</v>
      </c>
    </row>
    <row r="195">
      <c r="A195" s="1" t="s">
        <v>391</v>
      </c>
      <c r="B195" s="1" t="s">
        <v>392</v>
      </c>
      <c r="C195" s="1" t="s">
        <v>393</v>
      </c>
      <c r="D195" s="3" t="s">
        <v>2</v>
      </c>
    </row>
    <row r="196">
      <c r="A196" s="1" t="s">
        <v>394</v>
      </c>
      <c r="B196" s="1" t="s">
        <v>135</v>
      </c>
      <c r="C196" s="1" t="s">
        <v>393</v>
      </c>
      <c r="D196" s="3" t="s">
        <v>1</v>
      </c>
    </row>
    <row r="197">
      <c r="A197" s="1" t="s">
        <v>395</v>
      </c>
      <c r="B197" s="1" t="s">
        <v>396</v>
      </c>
      <c r="C197" s="1" t="s">
        <v>393</v>
      </c>
      <c r="D197" s="3" t="s">
        <v>2</v>
      </c>
    </row>
    <row r="198">
      <c r="A198" s="1" t="s">
        <v>397</v>
      </c>
      <c r="B198" s="1" t="s">
        <v>398</v>
      </c>
      <c r="C198" s="1" t="s">
        <v>393</v>
      </c>
      <c r="D198" s="3" t="s">
        <v>1</v>
      </c>
    </row>
    <row r="199">
      <c r="A199" s="1" t="s">
        <v>399</v>
      </c>
      <c r="B199" s="1" t="s">
        <v>400</v>
      </c>
      <c r="C199" s="1" t="s">
        <v>393</v>
      </c>
      <c r="D199" s="3" t="s">
        <v>1</v>
      </c>
    </row>
    <row r="200">
      <c r="A200" s="1" t="s">
        <v>401</v>
      </c>
      <c r="B200" s="1" t="s">
        <v>400</v>
      </c>
      <c r="C200" s="1" t="s">
        <v>393</v>
      </c>
      <c r="D200" s="3" t="s">
        <v>2</v>
      </c>
    </row>
    <row r="201">
      <c r="A201" s="1" t="s">
        <v>402</v>
      </c>
      <c r="B201" s="1" t="s">
        <v>403</v>
      </c>
      <c r="C201" s="1" t="s">
        <v>393</v>
      </c>
      <c r="D201" s="3" t="s">
        <v>1</v>
      </c>
    </row>
    <row r="202">
      <c r="A202" s="1" t="s">
        <v>404</v>
      </c>
      <c r="B202" s="1" t="s">
        <v>405</v>
      </c>
      <c r="C202" s="1" t="s">
        <v>393</v>
      </c>
      <c r="D202" s="3" t="s">
        <v>2</v>
      </c>
    </row>
    <row r="203">
      <c r="A203" s="1" t="s">
        <v>406</v>
      </c>
      <c r="B203" s="1" t="s">
        <v>405</v>
      </c>
      <c r="C203" s="1" t="s">
        <v>393</v>
      </c>
      <c r="D203" s="3" t="s">
        <v>2</v>
      </c>
    </row>
    <row r="204">
      <c r="A204" s="1" t="s">
        <v>407</v>
      </c>
      <c r="B204" s="1" t="s">
        <v>408</v>
      </c>
      <c r="C204" s="1" t="s">
        <v>393</v>
      </c>
      <c r="D204" s="3" t="s">
        <v>1</v>
      </c>
    </row>
    <row r="205">
      <c r="A205" s="1" t="s">
        <v>409</v>
      </c>
      <c r="B205" s="1" t="s">
        <v>291</v>
      </c>
      <c r="C205" s="1" t="s">
        <v>393</v>
      </c>
      <c r="D205" s="3" t="s">
        <v>2</v>
      </c>
    </row>
    <row r="206">
      <c r="A206" s="1" t="s">
        <v>410</v>
      </c>
      <c r="B206" s="1" t="s">
        <v>411</v>
      </c>
      <c r="C206" s="1" t="s">
        <v>393</v>
      </c>
      <c r="D206" s="3" t="s">
        <v>2</v>
      </c>
    </row>
    <row r="207">
      <c r="A207" s="1" t="s">
        <v>412</v>
      </c>
      <c r="B207" s="1" t="s">
        <v>413</v>
      </c>
      <c r="C207" s="1" t="s">
        <v>393</v>
      </c>
      <c r="D207" s="3" t="s">
        <v>2</v>
      </c>
    </row>
    <row r="208">
      <c r="A208" s="1" t="s">
        <v>414</v>
      </c>
      <c r="B208" s="1" t="s">
        <v>415</v>
      </c>
      <c r="C208" s="1" t="s">
        <v>416</v>
      </c>
      <c r="D208" s="3" t="s">
        <v>1</v>
      </c>
    </row>
    <row r="209">
      <c r="A209" s="1" t="s">
        <v>417</v>
      </c>
      <c r="B209" s="1" t="s">
        <v>418</v>
      </c>
      <c r="C209" s="1" t="s">
        <v>416</v>
      </c>
      <c r="D209" s="3" t="s">
        <v>1</v>
      </c>
    </row>
    <row r="210">
      <c r="A210" s="1" t="s">
        <v>419</v>
      </c>
      <c r="B210" s="1" t="s">
        <v>420</v>
      </c>
      <c r="C210" s="1" t="s">
        <v>416</v>
      </c>
      <c r="D210" s="3" t="s">
        <v>2</v>
      </c>
    </row>
    <row r="211">
      <c r="A211" s="1" t="s">
        <v>421</v>
      </c>
      <c r="B211" s="1" t="s">
        <v>422</v>
      </c>
      <c r="C211" s="1" t="s">
        <v>423</v>
      </c>
      <c r="D211" s="3" t="s">
        <v>1</v>
      </c>
    </row>
    <row r="212">
      <c r="A212" s="1" t="s">
        <v>424</v>
      </c>
      <c r="B212" s="1" t="s">
        <v>425</v>
      </c>
      <c r="C212" s="1" t="s">
        <v>423</v>
      </c>
      <c r="D212" s="3" t="s">
        <v>1</v>
      </c>
    </row>
    <row r="213">
      <c r="A213" s="1" t="s">
        <v>426</v>
      </c>
      <c r="B213" s="1" t="s">
        <v>427</v>
      </c>
      <c r="C213" s="1" t="s">
        <v>423</v>
      </c>
      <c r="D213" s="3" t="s">
        <v>2</v>
      </c>
    </row>
    <row r="214">
      <c r="A214" s="1" t="s">
        <v>428</v>
      </c>
      <c r="B214" s="1" t="s">
        <v>429</v>
      </c>
      <c r="C214" s="1" t="s">
        <v>430</v>
      </c>
      <c r="D214" s="3" t="s">
        <v>2</v>
      </c>
    </row>
    <row r="215">
      <c r="A215" s="1" t="s">
        <v>431</v>
      </c>
      <c r="B215" s="1" t="s">
        <v>432</v>
      </c>
      <c r="C215" s="1" t="s">
        <v>430</v>
      </c>
      <c r="D215" s="3" t="s">
        <v>2</v>
      </c>
    </row>
    <row r="216">
      <c r="A216" s="1" t="s">
        <v>433</v>
      </c>
      <c r="B216" s="1" t="s">
        <v>434</v>
      </c>
      <c r="C216" s="1" t="s">
        <v>430</v>
      </c>
      <c r="D216" s="3" t="s">
        <v>1</v>
      </c>
    </row>
    <row r="217">
      <c r="A217" s="1" t="s">
        <v>435</v>
      </c>
      <c r="B217" s="1" t="s">
        <v>434</v>
      </c>
      <c r="C217" s="1" t="s">
        <v>430</v>
      </c>
      <c r="D217" s="3" t="s">
        <v>1</v>
      </c>
    </row>
    <row r="218">
      <c r="A218" s="1" t="s">
        <v>436</v>
      </c>
      <c r="B218" s="1" t="s">
        <v>434</v>
      </c>
      <c r="C218" s="1" t="s">
        <v>430</v>
      </c>
      <c r="D218" s="3" t="s">
        <v>1</v>
      </c>
    </row>
    <row r="219">
      <c r="A219" s="1" t="s">
        <v>437</v>
      </c>
      <c r="B219" s="1" t="s">
        <v>434</v>
      </c>
      <c r="C219" s="1" t="s">
        <v>430</v>
      </c>
      <c r="D219" s="3" t="s">
        <v>2</v>
      </c>
    </row>
    <row r="220">
      <c r="A220" s="1" t="s">
        <v>438</v>
      </c>
      <c r="B220" s="1" t="s">
        <v>439</v>
      </c>
      <c r="C220" s="1" t="s">
        <v>430</v>
      </c>
      <c r="D220" s="3" t="s">
        <v>1</v>
      </c>
    </row>
    <row r="221">
      <c r="A221" s="1" t="s">
        <v>440</v>
      </c>
      <c r="B221" s="1" t="s">
        <v>439</v>
      </c>
      <c r="C221" s="1" t="s">
        <v>430</v>
      </c>
      <c r="D221" s="3" t="s">
        <v>1</v>
      </c>
    </row>
    <row r="222">
      <c r="A222" s="1" t="s">
        <v>441</v>
      </c>
      <c r="B222" s="1" t="s">
        <v>439</v>
      </c>
      <c r="C222" s="1" t="s">
        <v>430</v>
      </c>
      <c r="D222" s="3" t="s">
        <v>2</v>
      </c>
    </row>
    <row r="223">
      <c r="A223" s="1" t="s">
        <v>442</v>
      </c>
      <c r="B223" s="1" t="s">
        <v>443</v>
      </c>
      <c r="C223" s="1" t="s">
        <v>430</v>
      </c>
      <c r="D223" s="3" t="s">
        <v>1</v>
      </c>
    </row>
    <row r="224">
      <c r="A224" s="1" t="s">
        <v>444</v>
      </c>
      <c r="B224" s="1" t="s">
        <v>445</v>
      </c>
      <c r="C224" s="1" t="s">
        <v>430</v>
      </c>
      <c r="D224" s="3" t="s">
        <v>2</v>
      </c>
    </row>
    <row r="225">
      <c r="A225" s="1" t="s">
        <v>446</v>
      </c>
      <c r="B225" s="1" t="s">
        <v>447</v>
      </c>
      <c r="C225" s="1" t="s">
        <v>430</v>
      </c>
      <c r="D225" s="3" t="s">
        <v>2</v>
      </c>
    </row>
    <row r="226">
      <c r="A226" s="1" t="s">
        <v>448</v>
      </c>
      <c r="B226" s="1" t="s">
        <v>449</v>
      </c>
      <c r="C226" s="1" t="s">
        <v>450</v>
      </c>
      <c r="D226" s="3" t="s">
        <v>2</v>
      </c>
    </row>
    <row r="227">
      <c r="A227" s="1" t="s">
        <v>451</v>
      </c>
      <c r="B227" s="1" t="s">
        <v>452</v>
      </c>
      <c r="C227" s="1" t="s">
        <v>453</v>
      </c>
      <c r="D227" s="3" t="s">
        <v>2</v>
      </c>
    </row>
    <row r="228">
      <c r="A228" s="1" t="s">
        <v>454</v>
      </c>
      <c r="B228" s="1" t="s">
        <v>455</v>
      </c>
      <c r="C228" s="1" t="s">
        <v>453</v>
      </c>
      <c r="D228" s="3" t="s">
        <v>1</v>
      </c>
    </row>
    <row r="229">
      <c r="A229" s="1" t="s">
        <v>456</v>
      </c>
      <c r="B229" s="1" t="s">
        <v>457</v>
      </c>
      <c r="C229" s="1" t="s">
        <v>458</v>
      </c>
      <c r="D229" s="3" t="s">
        <v>1</v>
      </c>
    </row>
    <row r="230">
      <c r="A230" s="1" t="s">
        <v>459</v>
      </c>
      <c r="B230" s="1" t="s">
        <v>274</v>
      </c>
      <c r="C230" s="1" t="s">
        <v>458</v>
      </c>
      <c r="D230" s="3" t="s">
        <v>1</v>
      </c>
    </row>
    <row r="231">
      <c r="A231" s="1" t="s">
        <v>460</v>
      </c>
      <c r="B231" s="1" t="s">
        <v>461</v>
      </c>
      <c r="C231" s="1" t="s">
        <v>462</v>
      </c>
      <c r="D231" s="3" t="s">
        <v>2</v>
      </c>
    </row>
    <row r="232">
      <c r="A232" s="1" t="s">
        <v>463</v>
      </c>
      <c r="B232" s="1" t="s">
        <v>464</v>
      </c>
      <c r="C232" s="1" t="s">
        <v>462</v>
      </c>
      <c r="D232" s="3" t="s">
        <v>2</v>
      </c>
    </row>
    <row r="233">
      <c r="A233" s="1" t="s">
        <v>465</v>
      </c>
      <c r="B233" s="1" t="s">
        <v>466</v>
      </c>
      <c r="C233" s="1" t="s">
        <v>467</v>
      </c>
      <c r="D233" s="3" t="s">
        <v>2</v>
      </c>
    </row>
    <row r="234">
      <c r="A234" s="1" t="s">
        <v>468</v>
      </c>
      <c r="B234" s="1" t="s">
        <v>469</v>
      </c>
      <c r="C234" s="1" t="s">
        <v>467</v>
      </c>
      <c r="D234" s="3" t="s">
        <v>2</v>
      </c>
    </row>
    <row r="235">
      <c r="A235" s="1" t="s">
        <v>470</v>
      </c>
      <c r="B235" s="1" t="s">
        <v>471</v>
      </c>
      <c r="C235" s="1" t="s">
        <v>467</v>
      </c>
      <c r="D235" s="3" t="s">
        <v>1</v>
      </c>
    </row>
    <row r="236">
      <c r="A236" s="1" t="s">
        <v>472</v>
      </c>
      <c r="B236" s="1" t="s">
        <v>473</v>
      </c>
      <c r="C236" s="1" t="s">
        <v>467</v>
      </c>
      <c r="D236" s="3" t="s">
        <v>1</v>
      </c>
    </row>
    <row r="237">
      <c r="A237" s="1" t="s">
        <v>474</v>
      </c>
      <c r="B237" s="1" t="s">
        <v>475</v>
      </c>
      <c r="C237" s="1" t="s">
        <v>467</v>
      </c>
      <c r="D237" s="3" t="s">
        <v>2</v>
      </c>
    </row>
    <row r="238">
      <c r="A238" s="1" t="s">
        <v>476</v>
      </c>
      <c r="B238" s="1" t="s">
        <v>477</v>
      </c>
      <c r="C238" s="1" t="s">
        <v>467</v>
      </c>
      <c r="D238" s="3" t="s">
        <v>1</v>
      </c>
    </row>
    <row r="239">
      <c r="A239" s="1" t="s">
        <v>478</v>
      </c>
      <c r="B239" s="1" t="s">
        <v>477</v>
      </c>
      <c r="C239" s="1" t="s">
        <v>467</v>
      </c>
      <c r="D239" s="3" t="s">
        <v>2</v>
      </c>
    </row>
    <row r="240">
      <c r="A240" s="1" t="s">
        <v>479</v>
      </c>
      <c r="B240" s="1" t="s">
        <v>480</v>
      </c>
      <c r="C240" s="1" t="s">
        <v>481</v>
      </c>
      <c r="D240" s="3" t="s">
        <v>1</v>
      </c>
    </row>
    <row r="241">
      <c r="A241" s="1" t="s">
        <v>482</v>
      </c>
      <c r="B241" s="1" t="s">
        <v>483</v>
      </c>
      <c r="C241" s="1" t="s">
        <v>481</v>
      </c>
      <c r="D241" s="3" t="s">
        <v>1</v>
      </c>
    </row>
    <row r="242">
      <c r="A242" s="1" t="s">
        <v>484</v>
      </c>
      <c r="B242" s="1" t="s">
        <v>485</v>
      </c>
      <c r="C242" s="1" t="s">
        <v>481</v>
      </c>
      <c r="D242" s="3" t="s">
        <v>1</v>
      </c>
    </row>
    <row r="243">
      <c r="A243" s="1" t="s">
        <v>486</v>
      </c>
      <c r="B243" s="1" t="s">
        <v>487</v>
      </c>
      <c r="C243" s="1" t="s">
        <v>481</v>
      </c>
      <c r="D243" s="3" t="s">
        <v>2</v>
      </c>
    </row>
    <row r="244">
      <c r="A244" s="1" t="s">
        <v>488</v>
      </c>
      <c r="B244" s="1" t="s">
        <v>489</v>
      </c>
      <c r="C244" s="1" t="s">
        <v>481</v>
      </c>
      <c r="D244" s="3" t="s">
        <v>2</v>
      </c>
    </row>
    <row r="245">
      <c r="A245" s="1" t="s">
        <v>490</v>
      </c>
      <c r="B245" s="1" t="s">
        <v>491</v>
      </c>
      <c r="C245" s="1" t="s">
        <v>481</v>
      </c>
      <c r="D245" s="3" t="s">
        <v>1</v>
      </c>
    </row>
    <row r="246">
      <c r="A246" s="1" t="s">
        <v>492</v>
      </c>
      <c r="B246" s="1" t="s">
        <v>493</v>
      </c>
      <c r="C246" s="1" t="s">
        <v>481</v>
      </c>
      <c r="D246" s="3" t="s">
        <v>1</v>
      </c>
    </row>
    <row r="247">
      <c r="A247" s="1" t="s">
        <v>494</v>
      </c>
      <c r="B247" s="1" t="s">
        <v>495</v>
      </c>
      <c r="C247" s="1" t="s">
        <v>481</v>
      </c>
      <c r="D247" s="3" t="s">
        <v>2</v>
      </c>
    </row>
    <row r="248">
      <c r="A248" s="1" t="s">
        <v>496</v>
      </c>
      <c r="B248" s="1" t="s">
        <v>497</v>
      </c>
      <c r="C248" s="1" t="s">
        <v>481</v>
      </c>
      <c r="D248" s="3" t="s">
        <v>1</v>
      </c>
    </row>
    <row r="249">
      <c r="A249" s="1" t="s">
        <v>498</v>
      </c>
      <c r="B249" s="1" t="s">
        <v>497</v>
      </c>
      <c r="C249" s="1" t="s">
        <v>481</v>
      </c>
      <c r="D249" s="3" t="s">
        <v>1</v>
      </c>
    </row>
    <row r="250">
      <c r="A250" s="1" t="s">
        <v>499</v>
      </c>
      <c r="B250" s="1" t="s">
        <v>497</v>
      </c>
      <c r="C250" s="1" t="s">
        <v>481</v>
      </c>
      <c r="D250" s="3" t="s">
        <v>2</v>
      </c>
    </row>
    <row r="251">
      <c r="A251" s="1" t="s">
        <v>500</v>
      </c>
      <c r="B251" s="1" t="s">
        <v>16</v>
      </c>
      <c r="C251" s="1" t="s">
        <v>481</v>
      </c>
      <c r="D251" s="3" t="s">
        <v>2</v>
      </c>
    </row>
    <row r="252">
      <c r="A252" s="1" t="s">
        <v>501</v>
      </c>
      <c r="B252" s="1" t="s">
        <v>502</v>
      </c>
      <c r="C252" s="1" t="s">
        <v>481</v>
      </c>
      <c r="D252" s="3" t="s">
        <v>2</v>
      </c>
    </row>
    <row r="253">
      <c r="A253" s="1" t="s">
        <v>503</v>
      </c>
      <c r="B253" s="1" t="s">
        <v>504</v>
      </c>
      <c r="C253" s="1" t="s">
        <v>481</v>
      </c>
      <c r="D253" s="3" t="s">
        <v>1</v>
      </c>
    </row>
    <row r="254">
      <c r="A254" s="1" t="s">
        <v>505</v>
      </c>
      <c r="B254" s="1" t="s">
        <v>506</v>
      </c>
      <c r="C254" s="1" t="s">
        <v>481</v>
      </c>
      <c r="D254" s="3" t="s">
        <v>2</v>
      </c>
    </row>
    <row r="255">
      <c r="A255" s="1" t="s">
        <v>507</v>
      </c>
      <c r="B255" s="1" t="s">
        <v>508</v>
      </c>
      <c r="C255" s="1" t="s">
        <v>481</v>
      </c>
      <c r="D255" s="3" t="s">
        <v>1</v>
      </c>
    </row>
    <row r="256">
      <c r="A256" s="1" t="s">
        <v>509</v>
      </c>
      <c r="B256" s="1" t="s">
        <v>510</v>
      </c>
      <c r="C256" s="1" t="s">
        <v>481</v>
      </c>
      <c r="D256" s="3" t="s">
        <v>2</v>
      </c>
    </row>
    <row r="257">
      <c r="A257" s="1" t="s">
        <v>511</v>
      </c>
      <c r="B257" s="1" t="s">
        <v>512</v>
      </c>
      <c r="C257" s="1" t="s">
        <v>481</v>
      </c>
      <c r="D257" s="3" t="s">
        <v>1</v>
      </c>
    </row>
    <row r="258">
      <c r="A258" s="1" t="s">
        <v>513</v>
      </c>
      <c r="B258" s="1" t="s">
        <v>514</v>
      </c>
      <c r="C258" s="1" t="s">
        <v>481</v>
      </c>
      <c r="D258" s="3" t="s">
        <v>2</v>
      </c>
    </row>
    <row r="259">
      <c r="A259" s="1" t="s">
        <v>515</v>
      </c>
      <c r="B259" s="1" t="s">
        <v>516</v>
      </c>
      <c r="C259" s="1" t="s">
        <v>481</v>
      </c>
      <c r="D259" s="3" t="s">
        <v>2</v>
      </c>
    </row>
    <row r="260">
      <c r="A260" s="1" t="s">
        <v>517</v>
      </c>
      <c r="B260" s="1" t="s">
        <v>518</v>
      </c>
      <c r="C260" s="1" t="s">
        <v>481</v>
      </c>
      <c r="D260" s="3" t="s">
        <v>2</v>
      </c>
    </row>
    <row r="261">
      <c r="A261" s="1" t="s">
        <v>519</v>
      </c>
      <c r="B261" s="1" t="s">
        <v>520</v>
      </c>
      <c r="C261" s="1" t="s">
        <v>481</v>
      </c>
      <c r="D261" s="3" t="s">
        <v>1</v>
      </c>
    </row>
    <row r="262">
      <c r="A262" s="1" t="s">
        <v>521</v>
      </c>
      <c r="B262" s="1" t="s">
        <v>522</v>
      </c>
      <c r="C262" s="1" t="s">
        <v>523</v>
      </c>
      <c r="D262" s="3" t="s">
        <v>1</v>
      </c>
    </row>
    <row r="263">
      <c r="A263" s="1" t="s">
        <v>524</v>
      </c>
      <c r="B263" s="1" t="s">
        <v>525</v>
      </c>
      <c r="C263" s="1" t="s">
        <v>523</v>
      </c>
      <c r="D263" s="3" t="s">
        <v>2</v>
      </c>
    </row>
    <row r="264">
      <c r="A264" s="1" t="s">
        <v>526</v>
      </c>
      <c r="B264" s="1" t="s">
        <v>527</v>
      </c>
      <c r="C264" s="1" t="s">
        <v>523</v>
      </c>
      <c r="D264" s="3" t="s">
        <v>1</v>
      </c>
    </row>
    <row r="265">
      <c r="A265" s="1" t="s">
        <v>528</v>
      </c>
      <c r="B265" s="1" t="s">
        <v>529</v>
      </c>
      <c r="C265" s="1" t="s">
        <v>530</v>
      </c>
      <c r="D265" s="3" t="s">
        <v>1</v>
      </c>
    </row>
    <row r="266">
      <c r="A266" s="1" t="s">
        <v>531</v>
      </c>
      <c r="B266" s="1" t="s">
        <v>532</v>
      </c>
      <c r="C266" s="1" t="s">
        <v>530</v>
      </c>
      <c r="D266" s="3" t="s">
        <v>1</v>
      </c>
    </row>
    <row r="267">
      <c r="A267" s="1" t="s">
        <v>533</v>
      </c>
      <c r="B267" s="1" t="s">
        <v>534</v>
      </c>
      <c r="C267" s="1" t="s">
        <v>530</v>
      </c>
      <c r="D267" s="3" t="s">
        <v>1</v>
      </c>
    </row>
    <row r="268">
      <c r="A268" s="1" t="s">
        <v>535</v>
      </c>
      <c r="B268" s="1" t="s">
        <v>536</v>
      </c>
      <c r="C268" s="1" t="s">
        <v>530</v>
      </c>
      <c r="D268" s="3" t="s">
        <v>2</v>
      </c>
    </row>
    <row r="269">
      <c r="A269" s="1" t="s">
        <v>537</v>
      </c>
      <c r="B269" s="1" t="s">
        <v>538</v>
      </c>
      <c r="C269" s="1" t="s">
        <v>530</v>
      </c>
      <c r="D269" s="3" t="s">
        <v>1</v>
      </c>
    </row>
    <row r="270">
      <c r="A270" s="1" t="s">
        <v>539</v>
      </c>
      <c r="B270" s="1" t="s">
        <v>540</v>
      </c>
      <c r="C270" s="1" t="s">
        <v>530</v>
      </c>
      <c r="D270" s="3" t="s">
        <v>1</v>
      </c>
    </row>
    <row r="271">
      <c r="A271" s="1" t="s">
        <v>541</v>
      </c>
      <c r="B271" s="1" t="s">
        <v>542</v>
      </c>
      <c r="C271" s="1" t="s">
        <v>530</v>
      </c>
      <c r="D271" s="3" t="s">
        <v>2</v>
      </c>
    </row>
    <row r="272">
      <c r="A272" s="1" t="s">
        <v>543</v>
      </c>
      <c r="B272" s="1" t="s">
        <v>544</v>
      </c>
      <c r="C272" s="1" t="s">
        <v>545</v>
      </c>
      <c r="D272" s="3" t="s">
        <v>2</v>
      </c>
    </row>
    <row r="273">
      <c r="A273" s="1" t="s">
        <v>546</v>
      </c>
      <c r="B273" s="1" t="s">
        <v>547</v>
      </c>
      <c r="C273" s="1" t="s">
        <v>548</v>
      </c>
      <c r="D273" s="3" t="s">
        <v>1</v>
      </c>
    </row>
    <row r="274">
      <c r="A274" s="1" t="s">
        <v>549</v>
      </c>
      <c r="B274" s="1" t="s">
        <v>550</v>
      </c>
      <c r="C274" s="1" t="s">
        <v>548</v>
      </c>
      <c r="D274" s="3" t="s">
        <v>1</v>
      </c>
    </row>
    <row r="275">
      <c r="A275" s="1" t="s">
        <v>551</v>
      </c>
      <c r="B275" s="1" t="s">
        <v>552</v>
      </c>
      <c r="C275" s="1" t="s">
        <v>553</v>
      </c>
      <c r="D275" s="3" t="s">
        <v>1</v>
      </c>
    </row>
    <row r="276">
      <c r="A276" s="1" t="s">
        <v>554</v>
      </c>
      <c r="B276" s="1" t="s">
        <v>555</v>
      </c>
      <c r="C276" s="1" t="s">
        <v>553</v>
      </c>
      <c r="D276" s="3" t="s">
        <v>1</v>
      </c>
    </row>
    <row r="277">
      <c r="A277" s="1" t="s">
        <v>556</v>
      </c>
      <c r="B277" s="1" t="s">
        <v>555</v>
      </c>
      <c r="C277" s="1" t="s">
        <v>553</v>
      </c>
      <c r="D277" s="3" t="s">
        <v>2</v>
      </c>
    </row>
    <row r="278">
      <c r="A278" s="1" t="s">
        <v>557</v>
      </c>
      <c r="B278" s="1" t="s">
        <v>558</v>
      </c>
      <c r="C278" s="1" t="s">
        <v>559</v>
      </c>
      <c r="D278" s="3" t="s">
        <v>2</v>
      </c>
    </row>
    <row r="279">
      <c r="A279" s="1" t="s">
        <v>560</v>
      </c>
      <c r="B279" s="1" t="s">
        <v>561</v>
      </c>
      <c r="C279" s="1" t="s">
        <v>559</v>
      </c>
      <c r="D279" s="3" t="s">
        <v>1</v>
      </c>
    </row>
    <row r="280">
      <c r="A280" s="1" t="s">
        <v>562</v>
      </c>
      <c r="B280" s="1" t="s">
        <v>563</v>
      </c>
      <c r="C280" s="1" t="s">
        <v>564</v>
      </c>
      <c r="D280" s="3" t="s">
        <v>2</v>
      </c>
    </row>
  </sheetData>
  <drawing r:id="rId1"/>
</worksheet>
</file>