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/>
  <bookViews>
    <workbookView xWindow="0" yWindow="0" windowWidth="23940" windowHeight="10260"/>
  </bookViews>
  <sheets>
    <sheet name="Amplifier" sheetId="1" r:id="rId1"/>
  </sheets>
  <externalReferences>
    <externalReference r:id="rId2"/>
  </externalReferences>
  <definedNames>
    <definedName name="_R1">Amplifier!$B$16</definedName>
    <definedName name="_R2">Amplifier!$B$18</definedName>
    <definedName name="_RB">Amplifier!$B$14</definedName>
    <definedName name="_RC">Amplifier!$B$9</definedName>
    <definedName name="_RE">Amplifier!$B$11</definedName>
    <definedName name="_REFF">Amplifier!$B$17</definedName>
    <definedName name="_RL">'[1]Voltage Divider'!$B$5</definedName>
    <definedName name="Alpha">Amplifier!$B$10</definedName>
    <definedName name="BETA">Amplifier!$B$2</definedName>
    <definedName name="GAIN">Amplifier!$B$3</definedName>
    <definedName name="IB">Amplifier!$B$15</definedName>
    <definedName name="IC">Amplifier!$B$6</definedName>
    <definedName name="REFF">'[1]Voltage Divider'!$B$10</definedName>
    <definedName name="RL">'[1]Voltage Divider'!#REF!</definedName>
    <definedName name="VB">Amplifier!$B$13</definedName>
    <definedName name="VC">Amplifier!$B$5</definedName>
    <definedName name="VCC">Amplifier!$B$4</definedName>
    <definedName name="VE">Amplifier!$B$12</definedName>
    <definedName name="VIN">'[1]Voltage Divider'!$B$3</definedName>
    <definedName name="VOUT">'[1]Voltage Divider'!$B$4</definedName>
    <definedName name="VOUTCALC">'[1]Voltage Divider'!$B$11</definedName>
  </definedNames>
  <calcPr calcId="125725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4" i="1"/>
  <c r="I15"/>
  <c r="H14"/>
  <c r="G15"/>
  <c r="H15"/>
  <c r="G14"/>
  <c r="F15"/>
  <c r="F14"/>
  <c r="F16" l="1"/>
  <c r="F17" s="1"/>
  <c r="F19" s="1"/>
  <c r="F20" s="1"/>
  <c r="F21" s="1"/>
  <c r="F22" s="1"/>
  <c r="H16"/>
  <c r="H17" s="1"/>
  <c r="H19" s="1"/>
  <c r="H20" s="1"/>
  <c r="H21" s="1"/>
  <c r="H22" s="1"/>
  <c r="B15"/>
  <c r="B9"/>
  <c r="B11" s="1"/>
  <c r="B10"/>
  <c r="G16" l="1"/>
  <c r="G17" s="1"/>
  <c r="G19" s="1"/>
  <c r="G20" s="1"/>
  <c r="G21" s="1"/>
  <c r="G22" s="1"/>
  <c r="I16"/>
  <c r="I17" s="1"/>
  <c r="I19" s="1"/>
  <c r="I20" s="1"/>
  <c r="I21" s="1"/>
  <c r="I22" s="1"/>
  <c r="H18"/>
  <c r="F18"/>
  <c r="B12"/>
  <c r="B13" s="1"/>
  <c r="B16" s="1"/>
  <c r="B17" s="1"/>
  <c r="B18" s="1"/>
  <c r="E16"/>
  <c r="E17" s="1"/>
  <c r="E19" s="1"/>
  <c r="B14"/>
  <c r="I18" l="1"/>
  <c r="G18"/>
  <c r="E18"/>
  <c r="E20"/>
  <c r="E21" s="1"/>
  <c r="E22" s="1"/>
</calcChain>
</file>

<file path=xl/sharedStrings.xml><?xml version="1.0" encoding="utf-8"?>
<sst xmlns="http://schemas.openxmlformats.org/spreadsheetml/2006/main" count="35" uniqueCount="29">
  <si>
    <t>R2</t>
  </si>
  <si>
    <t>R2||B*RE</t>
  </si>
  <si>
    <t>R1</t>
  </si>
  <si>
    <t>Ib</t>
  </si>
  <si>
    <t>Rb</t>
  </si>
  <si>
    <t>Vb</t>
  </si>
  <si>
    <t>Ve</t>
  </si>
  <si>
    <t>RE</t>
  </si>
  <si>
    <t>Alpha</t>
  </si>
  <si>
    <t>RC</t>
  </si>
  <si>
    <t>Values</t>
  </si>
  <si>
    <t>IC</t>
  </si>
  <si>
    <t xml:space="preserve">Vc </t>
  </si>
  <si>
    <t>Vcc</t>
  </si>
  <si>
    <t>Gain</t>
  </si>
  <si>
    <t>Beta</t>
  </si>
  <si>
    <t>Inputs</t>
  </si>
  <si>
    <t>Vbe drop</t>
  </si>
  <si>
    <t>Configuration</t>
  </si>
  <si>
    <t>Total Divider Current Mult</t>
  </si>
  <si>
    <t>Actual Voltage Divider</t>
  </si>
  <si>
    <t>%Error</t>
  </si>
  <si>
    <t>Reff</t>
  </si>
  <si>
    <t>Vc</t>
  </si>
  <si>
    <t>Tolerance</t>
  </si>
  <si>
    <t>++</t>
  </si>
  <si>
    <t>--</t>
  </si>
  <si>
    <t>-+</t>
  </si>
  <si>
    <t>+-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</si>
</sst>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mp/divider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Voltage Divider"/>
    </sheetNames>
    <sheetDataSet>
      <sheetData sheetId="0">
        <row r="3">
          <cell r="B3">
            <v>12</v>
          </cell>
        </row>
        <row r="4">
          <cell r="B4">
            <v>6</v>
          </cell>
        </row>
        <row r="5">
          <cell r="B5">
            <v>100</v>
          </cell>
        </row>
        <row r="10">
          <cell r="B10">
            <v>100</v>
          </cell>
        </row>
        <row r="11">
          <cell r="B11">
            <v>5.9999989236508737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I22"/>
  <sheetViews>
    <sheetView tabSelected="1" workbookViewId="0">
      <selection activeCell="E15" sqref="E15"/>
    </sheetView>
  </sheetViews>
  <sheetFormatPr defaultRowHeight="15"/>
  <sheetData>
    <row r="1" spans="1:9" s="2" customFormat="1">
      <c r="A1" s="2" t="s">
        <v>16</v>
      </c>
    </row>
    <row r="2" spans="1:9">
      <c r="A2" s="3" t="s">
        <v>15</v>
      </c>
      <c r="B2" s="3">
        <v>220</v>
      </c>
    </row>
    <row r="3" spans="1:9">
      <c r="A3" s="3" t="s">
        <v>14</v>
      </c>
      <c r="B3" s="3">
        <v>3</v>
      </c>
    </row>
    <row r="4" spans="1:9">
      <c r="A4" s="3" t="s">
        <v>13</v>
      </c>
      <c r="B4" s="3">
        <v>12</v>
      </c>
    </row>
    <row r="5" spans="1:9">
      <c r="A5" s="3" t="s">
        <v>12</v>
      </c>
      <c r="B5" s="3">
        <v>6</v>
      </c>
    </row>
    <row r="6" spans="1:9">
      <c r="A6" s="3" t="s">
        <v>11</v>
      </c>
      <c r="B6" s="3">
        <v>0.2</v>
      </c>
    </row>
    <row r="8" spans="1:9" s="2" customFormat="1">
      <c r="A8" s="2" t="s">
        <v>10</v>
      </c>
      <c r="D8" s="2" t="s">
        <v>18</v>
      </c>
    </row>
    <row r="9" spans="1:9">
      <c r="A9" s="1" t="s">
        <v>9</v>
      </c>
      <c r="B9" s="1">
        <f>(VCC-VC)/IC</f>
        <v>30</v>
      </c>
      <c r="D9" s="4" t="s">
        <v>17</v>
      </c>
      <c r="E9" s="4"/>
      <c r="F9" s="4"/>
      <c r="G9" s="4">
        <v>0.7</v>
      </c>
    </row>
    <row r="10" spans="1:9">
      <c r="A10" s="1" t="s">
        <v>8</v>
      </c>
      <c r="B10" s="1">
        <f>BETA/(1+BETA)</f>
        <v>0.99547511312217196</v>
      </c>
      <c r="D10" s="4" t="s">
        <v>19</v>
      </c>
      <c r="E10" s="4"/>
      <c r="F10" s="4"/>
      <c r="G10" s="4">
        <v>3.4049999999999998</v>
      </c>
    </row>
    <row r="11" spans="1:9">
      <c r="A11" s="1" t="s">
        <v>7</v>
      </c>
      <c r="B11" s="1">
        <f>_RC/GAIN</f>
        <v>10</v>
      </c>
    </row>
    <row r="12" spans="1:9">
      <c r="A12" s="1" t="s">
        <v>6</v>
      </c>
      <c r="B12" s="1">
        <f>IC*((BETA+1)/BETA)*_RE</f>
        <v>2.0090909090909093</v>
      </c>
      <c r="D12" s="2" t="s">
        <v>20</v>
      </c>
      <c r="E12" s="2"/>
      <c r="F12" s="2"/>
      <c r="G12" s="2"/>
      <c r="H12" s="2"/>
      <c r="I12" s="2"/>
    </row>
    <row r="13" spans="1:9">
      <c r="A13" s="1" t="s">
        <v>5</v>
      </c>
      <c r="B13" s="1">
        <f>VE+$G9</f>
        <v>2.709090909090909</v>
      </c>
      <c r="D13" s="3" t="s">
        <v>24</v>
      </c>
      <c r="E13" s="3">
        <v>5</v>
      </c>
      <c r="F13" s="2" t="s">
        <v>26</v>
      </c>
      <c r="G13" s="2" t="s">
        <v>27</v>
      </c>
      <c r="H13" s="2" t="s">
        <v>28</v>
      </c>
      <c r="I13" s="2" t="s">
        <v>25</v>
      </c>
    </row>
    <row r="14" spans="1:9">
      <c r="A14" s="1" t="s">
        <v>4</v>
      </c>
      <c r="B14" s="1">
        <f>BETA*_RE</f>
        <v>2200</v>
      </c>
      <c r="D14" s="3" t="s">
        <v>2</v>
      </c>
      <c r="E14" s="3">
        <v>3000</v>
      </c>
      <c r="F14" s="1">
        <f>$E$14*(1-$E$13/100)</f>
        <v>2850</v>
      </c>
      <c r="G14" s="1">
        <f>$E$14*(1-$E$13/100)</f>
        <v>2850</v>
      </c>
      <c r="H14" s="1">
        <f>$E$14*(1+$E$13/100)</f>
        <v>3150</v>
      </c>
      <c r="I14" s="1">
        <f>$E$14*(1+$E$13/100)</f>
        <v>3150</v>
      </c>
    </row>
    <row r="15" spans="1:9">
      <c r="A15" s="1" t="s">
        <v>3</v>
      </c>
      <c r="B15" s="1">
        <f>IC/BETA</f>
        <v>9.0909090909090909E-4</v>
      </c>
      <c r="D15" s="3" t="s">
        <v>0</v>
      </c>
      <c r="E15" s="3">
        <v>1500</v>
      </c>
      <c r="F15" s="1">
        <f>$E$15*(1-$E$13/100)</f>
        <v>1425</v>
      </c>
      <c r="G15" s="1">
        <f>$E$15*(1+$E$13/100)</f>
        <v>1575</v>
      </c>
      <c r="H15" s="1">
        <f>$E$15*(1-$E$13/100)</f>
        <v>1425</v>
      </c>
      <c r="I15" s="1">
        <f>$E$15*(1+$E$13/100)</f>
        <v>1575</v>
      </c>
    </row>
    <row r="16" spans="1:9">
      <c r="A16" s="1" t="s">
        <v>2</v>
      </c>
      <c r="B16" s="1">
        <f>(VCC-VB)/($G$10*IB)</f>
        <v>3001.4684287812042</v>
      </c>
      <c r="D16" s="1" t="s">
        <v>22</v>
      </c>
      <c r="E16" s="1">
        <f>1/(1/E15+1/(BETA*_RE))</f>
        <v>891.89189189189187</v>
      </c>
      <c r="F16" s="1">
        <f>1/(1/F15+1/(BETA*_RE))</f>
        <v>864.82758620689663</v>
      </c>
      <c r="G16" s="1">
        <f>1/(1/G15+1/(BETA*_RE))</f>
        <v>917.88079470198682</v>
      </c>
      <c r="H16" s="1">
        <f>1/(1/H15+1/(BETA*_RE))</f>
        <v>864.82758620689663</v>
      </c>
      <c r="I16" s="1">
        <f>1/(1/I15+1/(BETA*_RE))</f>
        <v>917.88079470198682</v>
      </c>
    </row>
    <row r="17" spans="1:9">
      <c r="A17" s="1" t="s">
        <v>1</v>
      </c>
      <c r="B17" s="1">
        <f>_R1*VB/(VCC-VB)</f>
        <v>875.18355359765042</v>
      </c>
      <c r="D17" s="1" t="s">
        <v>5</v>
      </c>
      <c r="E17" s="1">
        <f>VCC*E16/(E16+E14)</f>
        <v>2.7500000000000004</v>
      </c>
      <c r="F17" s="1">
        <f>VCC*F16/(F16+F14)</f>
        <v>2.7936507936507935</v>
      </c>
      <c r="G17" s="1">
        <f>VCC*G16/(G16+G14)</f>
        <v>2.9232797258107039</v>
      </c>
      <c r="H17" s="1">
        <f>VCC*H16/(H16+H14)</f>
        <v>2.5849007987632056</v>
      </c>
      <c r="I17" s="1">
        <f>VCC*I16/(I16+I14)</f>
        <v>2.7076923076923078</v>
      </c>
    </row>
    <row r="18" spans="1:9">
      <c r="A18" s="1" t="s">
        <v>0</v>
      </c>
      <c r="B18" s="1">
        <f>1/(1/_REFF-1/(BETA*_RE))</f>
        <v>1453.3362890711592</v>
      </c>
      <c r="D18" s="1" t="s">
        <v>21</v>
      </c>
      <c r="E18" s="1">
        <f>100*(E17-VB)/VB</f>
        <v>1.5100671140939796</v>
      </c>
      <c r="F18" s="1">
        <f>100*(F17-VB)/VB</f>
        <v>3.1213380206668777</v>
      </c>
      <c r="G18" s="1">
        <f>100*(G17-VB)/VB</f>
        <v>7.9062986037508205</v>
      </c>
      <c r="H18" s="1">
        <f>100*(H17-VB)/VB</f>
        <v>-4.5841987033716034</v>
      </c>
      <c r="I18" s="1">
        <f>100*(I17-VB)/VB</f>
        <v>-5.1626226122861295E-2</v>
      </c>
    </row>
    <row r="19" spans="1:9">
      <c r="D19" s="1" t="s">
        <v>6</v>
      </c>
      <c r="E19" s="1">
        <f>E17-$G$9</f>
        <v>2.0500000000000007</v>
      </c>
      <c r="F19" s="1">
        <f>F17-$G$9</f>
        <v>2.0936507936507933</v>
      </c>
      <c r="G19" s="1">
        <f>G17-$G$9</f>
        <v>2.2232797258107038</v>
      </c>
      <c r="H19" s="1">
        <f>H17-$G$9</f>
        <v>1.8849007987632056</v>
      </c>
      <c r="I19" s="1">
        <f>I17-$G$9</f>
        <v>2.0076923076923077</v>
      </c>
    </row>
    <row r="20" spans="1:9">
      <c r="D20" s="1" t="s">
        <v>11</v>
      </c>
      <c r="E20" s="1">
        <f>Alpha*E19/_RE</f>
        <v>0.20407239819004533</v>
      </c>
      <c r="F20" s="1">
        <f>Alpha*F19/_RE</f>
        <v>0.20841772606478487</v>
      </c>
      <c r="G20" s="1">
        <f>Alpha*G19/_RE</f>
        <v>0.22132196365536419</v>
      </c>
      <c r="H20" s="1">
        <f>Alpha*H19/_RE</f>
        <v>0.18763718358728745</v>
      </c>
      <c r="I20" s="1">
        <f>Alpha*I19/_RE</f>
        <v>0.19986077271145145</v>
      </c>
    </row>
    <row r="21" spans="1:9">
      <c r="D21" s="1" t="s">
        <v>23</v>
      </c>
      <c r="E21" s="1">
        <f>VCC-_RC*E20</f>
        <v>5.8778280542986403</v>
      </c>
      <c r="F21" s="1">
        <f>VCC-_RC*F20</f>
        <v>5.7474682180564542</v>
      </c>
      <c r="G21" s="1">
        <f>VCC-_RC*G20</f>
        <v>5.360341090339074</v>
      </c>
      <c r="H21" s="1">
        <f>VCC-_RC*H20</f>
        <v>6.3708844923813768</v>
      </c>
      <c r="I21" s="1">
        <f>VCC-_RC*I20</f>
        <v>6.0041768186564566</v>
      </c>
    </row>
    <row r="22" spans="1:9">
      <c r="D22" s="1" t="s">
        <v>21</v>
      </c>
      <c r="E22" s="1">
        <f>100*(E21-VC)/VC</f>
        <v>-2.0361990950226616</v>
      </c>
      <c r="F22" s="1">
        <f>100*(F21-VC)/VC</f>
        <v>-4.2088630323924292</v>
      </c>
      <c r="G22" s="1">
        <f>100*(G21-VC)/VC</f>
        <v>-10.6609818276821</v>
      </c>
      <c r="H22" s="1">
        <f>100*(H21-VC)/VC</f>
        <v>6.1814082063562799</v>
      </c>
      <c r="I22" s="1">
        <f>100*(I21-VC)/VC</f>
        <v>6.9613644274276368E-2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15</vt:i4>
      </vt:variant>
    </vt:vector>
  </HeadingPairs>
  <TitlesOfParts>
    <vt:vector size="16" baseType="lpstr">
      <vt:lpstr>Amplifier</vt:lpstr>
      <vt:lpstr>_R1</vt:lpstr>
      <vt:lpstr>_R2</vt:lpstr>
      <vt:lpstr>_RB</vt:lpstr>
      <vt:lpstr>_RC</vt:lpstr>
      <vt:lpstr>_RE</vt:lpstr>
      <vt:lpstr>_REFF</vt:lpstr>
      <vt:lpstr>Alpha</vt:lpstr>
      <vt:lpstr>BETA</vt:lpstr>
      <vt:lpstr>GAIN</vt:lpstr>
      <vt:lpstr>IB</vt:lpstr>
      <vt:lpstr>IC</vt:lpstr>
      <vt:lpstr>VB</vt:lpstr>
      <vt:lpstr>VC</vt:lpstr>
      <vt:lpstr>VCC</vt:lpstr>
      <vt:lpstr>VE</vt:lpstr>
    </vt:vector>
  </TitlesOfParts>
  <Company>Boardwalk Pipelines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 Williams</dc:creator>
  <cp:lastModifiedBy>Al Williams</cp:lastModifiedBy>
  <dcterms:created xsi:type="dcterms:W3CDTF">2016-08-16T21:16:34Z</dcterms:created>
  <dcterms:modified xsi:type="dcterms:W3CDTF">2016-08-21T16:01:16Z</dcterms:modified>
</cp:coreProperties>
</file>