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YHi14\Documents\terrarum_renewed\work_files\"/>
    </mc:Choice>
  </mc:AlternateContent>
  <bookViews>
    <workbookView xWindow="0" yWindow="0" windowWidth="25200" windowHeight="11895"/>
  </bookViews>
  <sheets>
    <sheet name="Sheet1" sheetId="1" r:id="rId1"/>
    <sheet name="Sheet1 (2)" sheetId="4" r:id="rId2"/>
    <sheet name="Variables" sheetId="5" r:id="rId3"/>
  </sheets>
  <calcPr calcId="162913"/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L7" i="1"/>
  <c r="L8" i="1"/>
  <c r="L9" i="1"/>
  <c r="L10" i="1"/>
  <c r="L11" i="1"/>
  <c r="L12" i="1"/>
  <c r="L13" i="1"/>
  <c r="L14" i="1"/>
  <c r="L6" i="1"/>
  <c r="M3" i="4"/>
  <c r="N3" i="4"/>
  <c r="O3" i="4"/>
  <c r="P3" i="4"/>
  <c r="Q3" i="4"/>
  <c r="L3" i="4"/>
  <c r="D2" i="5"/>
  <c r="E2" i="5"/>
  <c r="E1" i="5"/>
  <c r="D1" i="5"/>
  <c r="M3" i="1"/>
  <c r="N3" i="1"/>
  <c r="O3" i="1"/>
  <c r="P3" i="1"/>
  <c r="Q3" i="1"/>
  <c r="L3" i="1"/>
  <c r="C7" i="4"/>
  <c r="M7" i="4" s="1"/>
  <c r="C8" i="4"/>
  <c r="M8" i="4" s="1"/>
  <c r="C10" i="4"/>
  <c r="P10" i="4" s="1"/>
  <c r="C11" i="4"/>
  <c r="Q11" i="4" s="1"/>
  <c r="C12" i="4"/>
  <c r="L12" i="4" s="1"/>
  <c r="C13" i="4"/>
  <c r="L13" i="4" s="1"/>
  <c r="C14" i="4"/>
  <c r="N14" i="4" s="1"/>
  <c r="B7" i="4"/>
  <c r="B8" i="4"/>
  <c r="B9" i="4"/>
  <c r="B10" i="4"/>
  <c r="B11" i="4"/>
  <c r="B12" i="4"/>
  <c r="B13" i="4"/>
  <c r="B14" i="4"/>
  <c r="B6" i="4"/>
  <c r="G2" i="4"/>
  <c r="J14" i="4" s="1"/>
  <c r="G2" i="1"/>
  <c r="E7" i="1" s="1"/>
  <c r="B1" i="5"/>
  <c r="A16" i="4"/>
  <c r="A16" i="1"/>
  <c r="F6" i="5" l="1"/>
  <c r="F5" i="5"/>
  <c r="C6" i="4"/>
  <c r="P6" i="4" s="1"/>
  <c r="F13" i="5"/>
  <c r="Q14" i="4"/>
  <c r="O12" i="4"/>
  <c r="Q12" i="4"/>
  <c r="F11" i="5"/>
  <c r="M12" i="4"/>
  <c r="N12" i="4"/>
  <c r="P12" i="4"/>
  <c r="F10" i="5"/>
  <c r="F9" i="5"/>
  <c r="L10" i="4"/>
  <c r="Q10" i="4"/>
  <c r="M10" i="4"/>
  <c r="N8" i="4"/>
  <c r="O8" i="4"/>
  <c r="F7" i="5"/>
  <c r="C9" i="4"/>
  <c r="O9" i="4" s="1"/>
  <c r="Q7" i="4"/>
  <c r="N7" i="4"/>
  <c r="O7" i="4"/>
  <c r="L7" i="4"/>
  <c r="P7" i="4"/>
  <c r="F12" i="5"/>
  <c r="O14" i="4"/>
  <c r="P14" i="4"/>
  <c r="L14" i="4"/>
  <c r="M14" i="4"/>
  <c r="N13" i="4"/>
  <c r="O13" i="4"/>
  <c r="M13" i="4"/>
  <c r="Q13" i="4"/>
  <c r="P13" i="4"/>
  <c r="L11" i="4"/>
  <c r="M11" i="4"/>
  <c r="O11" i="4"/>
  <c r="N11" i="4"/>
  <c r="P11" i="4"/>
  <c r="N10" i="4"/>
  <c r="O10" i="4"/>
  <c r="M9" i="4"/>
  <c r="Q8" i="4"/>
  <c r="P8" i="4"/>
  <c r="L8" i="4"/>
  <c r="G8" i="4"/>
  <c r="H8" i="4"/>
  <c r="E14" i="4"/>
  <c r="I9" i="4"/>
  <c r="F7" i="4"/>
  <c r="H12" i="4"/>
  <c r="I8" i="4"/>
  <c r="H7" i="4"/>
  <c r="J8" i="4"/>
  <c r="F10" i="4"/>
  <c r="H11" i="4"/>
  <c r="J12" i="4"/>
  <c r="F14" i="4"/>
  <c r="E11" i="4"/>
  <c r="J13" i="4"/>
  <c r="G7" i="4"/>
  <c r="F6" i="4"/>
  <c r="G6" i="4"/>
  <c r="I7" i="4"/>
  <c r="E9" i="4"/>
  <c r="G10" i="4"/>
  <c r="I11" i="4"/>
  <c r="E13" i="4"/>
  <c r="G14" i="4"/>
  <c r="E7" i="4"/>
  <c r="G12" i="4"/>
  <c r="F11" i="4"/>
  <c r="G11" i="4"/>
  <c r="H6" i="4"/>
  <c r="J7" i="4"/>
  <c r="F9" i="4"/>
  <c r="H10" i="4"/>
  <c r="J11" i="4"/>
  <c r="F13" i="4"/>
  <c r="H14" i="4"/>
  <c r="I12" i="4"/>
  <c r="I6" i="4"/>
  <c r="E8" i="4"/>
  <c r="G9" i="4"/>
  <c r="I10" i="4"/>
  <c r="E12" i="4"/>
  <c r="G13" i="4"/>
  <c r="I14" i="4"/>
  <c r="I13" i="4"/>
  <c r="J9" i="4"/>
  <c r="E6" i="4"/>
  <c r="E10" i="4"/>
  <c r="J6" i="4"/>
  <c r="F8" i="4"/>
  <c r="H9" i="4"/>
  <c r="J10" i="4"/>
  <c r="F12" i="4"/>
  <c r="H13" i="4"/>
  <c r="G7" i="1"/>
  <c r="F9" i="1"/>
  <c r="H13" i="1"/>
  <c r="G10" i="1"/>
  <c r="I8" i="1"/>
  <c r="F7" i="1"/>
  <c r="I10" i="1"/>
  <c r="F12" i="1"/>
  <c r="J11" i="1"/>
  <c r="J14" i="1"/>
  <c r="G13" i="1"/>
  <c r="I11" i="1"/>
  <c r="F10" i="1"/>
  <c r="H8" i="1"/>
  <c r="J6" i="1"/>
  <c r="I14" i="1"/>
  <c r="F13" i="1"/>
  <c r="H11" i="1"/>
  <c r="J9" i="1"/>
  <c r="G8" i="1"/>
  <c r="I6" i="1"/>
  <c r="G12" i="1"/>
  <c r="J8" i="1"/>
  <c r="H14" i="1"/>
  <c r="J12" i="1"/>
  <c r="G11" i="1"/>
  <c r="I9" i="1"/>
  <c r="F8" i="1"/>
  <c r="H6" i="1"/>
  <c r="J13" i="1"/>
  <c r="H10" i="1"/>
  <c r="G14" i="1"/>
  <c r="I12" i="1"/>
  <c r="F11" i="1"/>
  <c r="H9" i="1"/>
  <c r="J7" i="1"/>
  <c r="G6" i="1"/>
  <c r="H7" i="1"/>
  <c r="I13" i="1"/>
  <c r="F14" i="1"/>
  <c r="H12" i="1"/>
  <c r="J10" i="1"/>
  <c r="G9" i="1"/>
  <c r="I7" i="1"/>
  <c r="F6" i="1"/>
  <c r="E6" i="1"/>
  <c r="E13" i="1"/>
  <c r="E12" i="1"/>
  <c r="E11" i="1"/>
  <c r="E14" i="1"/>
  <c r="E10" i="1"/>
  <c r="E9" i="1"/>
  <c r="E8" i="1"/>
  <c r="M6" i="4" l="1"/>
  <c r="Q9" i="4"/>
  <c r="N9" i="4"/>
  <c r="L9" i="4"/>
  <c r="P9" i="4"/>
  <c r="F8" i="5"/>
  <c r="Q6" i="4"/>
  <c r="O6" i="4"/>
  <c r="L6" i="4"/>
  <c r="N6" i="4"/>
  <c r="E6" i="5"/>
  <c r="E5" i="5"/>
  <c r="E9" i="5"/>
  <c r="E13" i="5"/>
  <c r="E11" i="5"/>
  <c r="E12" i="5"/>
  <c r="E10" i="5"/>
  <c r="E7" i="5"/>
  <c r="E8" i="5"/>
</calcChain>
</file>

<file path=xl/sharedStrings.xml><?xml version="1.0" encoding="utf-8"?>
<sst xmlns="http://schemas.openxmlformats.org/spreadsheetml/2006/main" count="55" uniqueCount="35">
  <si>
    <t>Pickaxe Power</t>
  </si>
  <si>
    <t>Stone</t>
  </si>
  <si>
    <t>Ice</t>
  </si>
  <si>
    <t>Glass</t>
  </si>
  <si>
    <t>Material</t>
  </si>
  <si>
    <t>ForceMod</t>
  </si>
  <si>
    <t>Copper</t>
  </si>
  <si>
    <t>Iron</t>
  </si>
  <si>
    <t>Silver</t>
  </si>
  <si>
    <t>Steel</t>
  </si>
  <si>
    <t>TiAlV</t>
  </si>
  <si>
    <t>ElvenGlass</t>
  </si>
  <si>
    <t>ElvenAuri</t>
  </si>
  <si>
    <t>SpcAdamant</t>
  </si>
  <si>
    <t>Hatchet Power</t>
  </si>
  <si>
    <t>Oak</t>
  </si>
  <si>
    <t>Ebony</t>
  </si>
  <si>
    <t>Birch</t>
  </si>
  <si>
    <t>SwingsPerSec</t>
  </si>
  <si>
    <t>Wrong type of tool halves attack power</t>
  </si>
  <si>
    <t>Durability</t>
  </si>
  <si>
    <t>Each swing takes 1 from durability</t>
  </si>
  <si>
    <t>Seconds take</t>
  </si>
  <si>
    <t>Time to take one tile</t>
  </si>
  <si>
    <t>Swinging needed</t>
  </si>
  <si>
    <t>Do not alter this table! Go to Sheet1</t>
  </si>
  <si>
    <t>This is your input table</t>
  </si>
  <si>
    <t>How many tiles can be taken before tool breaks</t>
  </si>
  <si>
    <t>Metal</t>
  </si>
  <si>
    <t>Pick</t>
  </si>
  <si>
    <t>Time</t>
  </si>
  <si>
    <t>Count</t>
  </si>
  <si>
    <t>Tool life</t>
  </si>
  <si>
    <t>Dirt</t>
  </si>
  <si>
    <t>Can be 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</si>
</sst>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</font>
    <font>
      <i/>
      <sz val="11"/>
      <color rgb="FF7F7F7F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2" tint="-0.74999237037263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36"/>
      <name val="Raleway"/>
      <family val="3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2" borderId="1" applyNumberForma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3" borderId="4" applyNumberFormat="0" applyAlignment="0" applyProtection="0"/>
    <xf numFmtId="0" fontId="9" fillId="4" borderId="4" applyNumberFormat="0" applyAlignment="0" applyProtection="0"/>
  </cellStyleXfs>
  <cellXfs count="22">
    <xf numFmtId="0" fontId="0" fillId="0" borderId="0" xfId="0"/>
    <xf numFmtId="0" fontId="6" fillId="0" borderId="0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2" fontId="2" fillId="2" borderId="1" xfId="2" applyNumberFormat="1" applyFont="1" applyFill="1" applyBorder="1"/>
    <xf numFmtId="0" fontId="1" fillId="0" borderId="2" xfId="3" applyFont="1" applyFill="1" applyBorder="1" applyAlignment="1"/>
    <xf numFmtId="0" fontId="10" fillId="0" borderId="0" xfId="1" applyFont="1"/>
    <xf numFmtId="0" fontId="8" fillId="3" borderId="4" xfId="5"/>
    <xf numFmtId="2" fontId="8" fillId="3" borderId="4" xfId="5" applyNumberFormat="1"/>
    <xf numFmtId="0" fontId="5" fillId="0" borderId="0" xfId="0" applyFont="1" applyFill="1"/>
    <xf numFmtId="0" fontId="0" fillId="0" borderId="0" xfId="0" applyFont="1" applyFill="1" applyBorder="1"/>
    <xf numFmtId="0" fontId="7" fillId="0" borderId="0" xfId="4" applyFont="1" applyAlignment="1">
      <alignment wrapText="1"/>
    </xf>
    <xf numFmtId="0" fontId="7" fillId="0" borderId="0" xfId="4" applyFont="1" applyAlignment="1"/>
    <xf numFmtId="0" fontId="1" fillId="0" borderId="0" xfId="3"/>
    <xf numFmtId="0" fontId="9" fillId="4" borderId="4" xfId="6"/>
    <xf numFmtId="0" fontId="8" fillId="3" borderId="4" xfId="5"/>
    <xf numFmtId="0" fontId="1" fillId="0" borderId="2" xfId="3" applyFont="1" applyFill="1" applyBorder="1" applyAlignment="1">
      <alignment horizontal="center"/>
    </xf>
    <xf numFmtId="0" fontId="1" fillId="0" borderId="0" xfId="3" applyAlignment="1">
      <alignment horizontal="center"/>
    </xf>
    <xf numFmtId="2" fontId="2" fillId="2" borderId="1" xfId="2" applyNumberFormat="1"/>
    <xf numFmtId="0" fontId="1" fillId="0" borderId="2" xfId="3" applyBorder="1" applyAlignment="1">
      <alignment horizontal="center"/>
    </xf>
    <xf numFmtId="0" fontId="0" fillId="0" borderId="0" xfId="0" applyAlignment="1"/>
    <xf numFmtId="49" fontId="0" fillId="0" borderId="0" xfId="0" applyNumberFormat="1"/>
  </cellXfs>
  <cellStyles count="7">
    <cellStyle name="Calculation" xfId="6" builtinId="22"/>
    <cellStyle name="Explanatory Text" xfId="3" builtinId="53" customBuiltin="1"/>
    <cellStyle name="Heading 4" xfId="4" builtinId="19"/>
    <cellStyle name="Input" xfId="5" builtinId="20"/>
    <cellStyle name="Normal" xfId="0" builtinId="0" customBuiltin="1"/>
    <cellStyle name="Output" xfId="2" builtinId="21" customBuiltin="1"/>
    <cellStyle name="Title" xfId="1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rgb="FFD9D9D9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D9D9D9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border diagonalUp="0" diagonalDown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Variables!$D$1</c:f>
          <c:strCache>
            <c:ptCount val="1"/>
            <c:pt idx="0">
              <c:v>Seconds take to break a stone tile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8068557375724E-2"/>
          <c:y val="0.11100632065549494"/>
          <c:w val="0.91731129501644038"/>
          <c:h val="0.7242300906186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Variables!$E$5:$E$13</c:f>
              <c:numCache>
                <c:formatCode>0.00</c:formatCode>
                <c:ptCount val="9"/>
                <c:pt idx="0">
                  <c:v>4</c:v>
                </c:pt>
                <c:pt idx="1">
                  <c:v>2.8284271247461898</c:v>
                </c:pt>
                <c:pt idx="2">
                  <c:v>2</c:v>
                </c:pt>
                <c:pt idx="3">
                  <c:v>1.7888543819998317</c:v>
                </c:pt>
                <c:pt idx="4">
                  <c:v>1.3333333333333333</c:v>
                </c:pt>
                <c:pt idx="5">
                  <c:v>1.0690449676496976</c:v>
                </c:pt>
                <c:pt idx="6">
                  <c:v>0.87287156094396945</c:v>
                </c:pt>
                <c:pt idx="7">
                  <c:v>0.69631062382279141</c:v>
                </c:pt>
                <c:pt idx="8">
                  <c:v>0.4747126632775413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7-4EF0-BFA0-8553B33A46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9958319"/>
        <c:axId val="1299961231"/>
      </c:barChart>
      <c:catAx>
        <c:axId val="12999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1231"/>
        <c:crosses val="autoZero"/>
        <c:auto val="1"/>
        <c:lblAlgn val="ctr"/>
        <c:lblOffset val="100"/>
        <c:noMultiLvlLbl val="0"/>
      </c:catAx>
      <c:valAx>
        <c:axId val="1299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Variables!$E$1</c:f>
          <c:strCache>
            <c:ptCount val="1"/>
            <c:pt idx="0">
              <c:v>Tool life for stone tiles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Variables!$F$5:$F$13</c:f>
              <c:numCache>
                <c:formatCode>0.00</c:formatCode>
                <c:ptCount val="9"/>
                <c:pt idx="0">
                  <c:v>17.5</c:v>
                </c:pt>
                <c:pt idx="1">
                  <c:v>41.25</c:v>
                </c:pt>
                <c:pt idx="2">
                  <c:v>39.1875</c:v>
                </c:pt>
                <c:pt idx="3">
                  <c:v>51.5625</c:v>
                </c:pt>
                <c:pt idx="4">
                  <c:v>38.375</c:v>
                </c:pt>
                <c:pt idx="5">
                  <c:v>71.395833333333329</c:v>
                </c:pt>
                <c:pt idx="6">
                  <c:v>49.041666666666664</c:v>
                </c:pt>
                <c:pt idx="7">
                  <c:v>87.895833333333329</c:v>
                </c:pt>
                <c:pt idx="8">
                  <c:v>148.95833333333334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C-42CC-ABBA-3C8A93E7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90047"/>
        <c:axId val="315402527"/>
      </c:barChart>
      <c:catAx>
        <c:axId val="31539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02527"/>
        <c:crosses val="autoZero"/>
        <c:auto val="1"/>
        <c:lblAlgn val="ctr"/>
        <c:lblOffset val="100"/>
        <c:noMultiLvlLbl val="0"/>
      </c:catAx>
      <c:valAx>
        <c:axId val="3154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Variables!$D$2</c:f>
          <c:strCache>
            <c:ptCount val="1"/>
            <c:pt idx="0">
              <c:v>Seconds take to break a oak plank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(2)'!$A$6:$A$14</c:f>
              <c:strCache>
                <c:ptCount val="9"/>
                <c:pt idx="0">
                  <c:v>Stone</c:v>
                </c:pt>
                <c:pt idx="1">
                  <c:v>Copper</c:v>
                </c:pt>
                <c:pt idx="2">
                  <c:v>ElvenGlass</c:v>
                </c:pt>
                <c:pt idx="3">
                  <c:v>Iron</c:v>
                </c:pt>
                <c:pt idx="4">
                  <c:v>Silver</c:v>
                </c:pt>
                <c:pt idx="5">
                  <c:v>Steel</c:v>
                </c:pt>
                <c:pt idx="6">
                  <c:v>ElvenAuri</c:v>
                </c:pt>
                <c:pt idx="7">
                  <c:v>TiAlV</c:v>
                </c:pt>
                <c:pt idx="8">
                  <c:v>SpcAdamant</c:v>
                </c:pt>
              </c:strCache>
            </c:strRef>
          </c:cat>
          <c:val>
            <c:numRef>
              <c:f>'Sheet1 (2)'!$F$6:$F$14</c:f>
              <c:numCache>
                <c:formatCode>0.00</c:formatCode>
                <c:ptCount val="9"/>
                <c:pt idx="0">
                  <c:v>1.3333333333333333</c:v>
                </c:pt>
                <c:pt idx="1">
                  <c:v>0.94280904158206325</c:v>
                </c:pt>
                <c:pt idx="2">
                  <c:v>0.66666666666666663</c:v>
                </c:pt>
                <c:pt idx="3">
                  <c:v>0.59628479399994394</c:v>
                </c:pt>
                <c:pt idx="4">
                  <c:v>0.44444444444444442</c:v>
                </c:pt>
                <c:pt idx="5">
                  <c:v>0.35634832254989918</c:v>
                </c:pt>
                <c:pt idx="6">
                  <c:v>0.29095718698132317</c:v>
                </c:pt>
                <c:pt idx="7">
                  <c:v>0.23210354127426377</c:v>
                </c:pt>
                <c:pt idx="8">
                  <c:v>0.15823755442584711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2E1-8CA0-7B9D531B2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99958319"/>
        <c:axId val="1299961231"/>
      </c:barChart>
      <c:catAx>
        <c:axId val="129995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61231"/>
        <c:crosses val="autoZero"/>
        <c:auto val="1"/>
        <c:lblAlgn val="ctr"/>
        <c:lblOffset val="100"/>
        <c:noMultiLvlLbl val="0"/>
      </c:catAx>
      <c:valAx>
        <c:axId val="1299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5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16</xdr:row>
      <xdr:rowOff>128585</xdr:rowOff>
    </xdr:from>
    <xdr:to>
      <xdr:col>10</xdr:col>
      <xdr:colOff>57151</xdr:colOff>
      <xdr:row>38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461961</xdr:colOff>
      <xdr:row>16</xdr:row>
      <xdr:rowOff>133349</xdr:rowOff>
    </xdr:from>
    <xdr:to>
      <xdr:col>20</xdr:col>
      <xdr:colOff>200024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0.02967</cdr:x>
      <cdr:y>0.90379</cdr:y>
    </cdr:from>
    <cdr:to>
      <cdr:x>0.99703</cdr:x>
      <cdr:y>0.98526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498" y="3835141"/>
          <a:ext cx="6210301" cy="3457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128586</xdr:rowOff>
    </xdr:from>
    <xdr:to>
      <xdr:col>10</xdr:col>
      <xdr:colOff>485775</xdr:colOff>
      <xdr:row>35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6" displayName="Table6" ref="E3:J4" header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C14" totalsRowShown="0" headerRowDxfId="11" dataDxfId="10" tableBorderDxfId="9">
  <autoFilter ref="A5:C14"/>
  <sortState ref="A6:B14">
    <sortCondition ref="B5:B14"/>
  </sortState>
  <tableColumns count="3">
    <tableColumn id="1" name="Material" dataDxfId="8"/>
    <tableColumn id="2" name="ForceMod" dataDxfId="7"/>
    <tableColumn id="4" name="Durability" dataDxfId="1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id="1" name="Table62" displayName="Table62" ref="E3:J4" header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5:C14" totalsRowShown="0" headerRowDxfId="6" dataDxfId="5" tableBorderDxfId="4">
  <autoFilter ref="A5:C14"/>
  <sortState ref="A6:B14">
    <sortCondition ref="B5:B14"/>
  </sortState>
  <tableColumns count="3">
    <tableColumn id="1" name="Material" dataDxfId="3"/>
    <tableColumn id="2" name="ForceMod" dataDxfId="2">
      <calculatedColumnFormula>Table3[[#This Row],[ForceMod]]</calculatedColumnFormula>
    </tableColumn>
    <tableColumn id="3" name="Durability" dataDxfId="0">
      <calculatedColumnFormula>Table3[[#This Row],[Durability]]</calculatedColumnFormula>
    </tableColumn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id="6" name="Table7" displayName="Table7" ref="A1:B2" headerRowCount="0" totalsRowShown="0">
  <tableColumns count="2">
    <tableColumn id="1" name="Name"/>
    <tableColumn id="2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C6" sqref="C6"/>
    </sheetView>
  </sheetViews>
  <sheetFormatPr defaultRowHeight="15" x14ac:dyDescent="0.25"/>
  <cols>
    <col min="1" max="2" width="12.85546875" customWidth="1"/>
    <col min="3" max="3" width="13.140625" customWidth="1"/>
    <col min="4" max="4" width="2.85546875" customWidth="1"/>
    <col min="5" max="13" width="9.140625" customWidth="1"/>
  </cols>
  <sheetData>
    <row r="1" spans="1:17" ht="45" x14ac:dyDescent="0.6">
      <c r="A1" s="6" t="s">
        <v>0</v>
      </c>
    </row>
    <row r="2" spans="1:17" x14ac:dyDescent="0.25">
      <c r="E2" s="15" t="s">
        <v>22</v>
      </c>
      <c r="F2" s="15"/>
      <c r="G2" s="14">
        <f>VLOOKUP(E2,Variables!1:1048576,2,FALSE)</f>
        <v>3</v>
      </c>
      <c r="H2" s="7" t="s">
        <v>1</v>
      </c>
    </row>
    <row r="3" spans="1:17" x14ac:dyDescent="0.25">
      <c r="A3" t="s">
        <v>18</v>
      </c>
      <c r="B3" s="8">
        <v>3</v>
      </c>
      <c r="C3" s="13" t="s">
        <v>34</v>
      </c>
      <c r="E3" s="21" t="s">
        <v>1</v>
      </c>
      <c r="F3" s="21" t="s">
        <v>2</v>
      </c>
      <c r="G3" s="21" t="s">
        <v>33</v>
      </c>
      <c r="H3" s="21" t="s">
        <v>3</v>
      </c>
      <c r="I3" s="21" t="s">
        <v>28</v>
      </c>
      <c r="J3" s="21"/>
      <c r="L3" s="21" t="str">
        <f>Table6[[#This Row],[Column1]]</f>
        <v>Stone</v>
      </c>
      <c r="M3" s="21" t="str">
        <f>Table6[[#This Row],[Column2]]</f>
        <v>Ice</v>
      </c>
      <c r="N3" s="21" t="str">
        <f>Table6[[#This Row],[Column3]]</f>
        <v>Dirt</v>
      </c>
      <c r="O3" s="21" t="str">
        <f>Table6[[#This Row],[Column4]]</f>
        <v>Glass</v>
      </c>
      <c r="P3" s="21" t="str">
        <f>Table6[[#This Row],[Column5]]</f>
        <v>Metal</v>
      </c>
      <c r="Q3" s="21">
        <f>Table6[[#This Row],[Column6]]</f>
        <v>0</v>
      </c>
    </row>
    <row r="4" spans="1:17" x14ac:dyDescent="0.25">
      <c r="A4" s="17" t="s">
        <v>26</v>
      </c>
      <c r="B4" s="17"/>
      <c r="C4" s="17"/>
      <c r="E4">
        <v>48</v>
      </c>
      <c r="F4">
        <v>35</v>
      </c>
      <c r="G4">
        <v>24</v>
      </c>
      <c r="H4">
        <v>5</v>
      </c>
      <c r="I4">
        <v>125</v>
      </c>
    </row>
    <row r="5" spans="1:17" x14ac:dyDescent="0.25">
      <c r="A5" s="1" t="s">
        <v>4</v>
      </c>
      <c r="B5" s="1" t="s">
        <v>5</v>
      </c>
      <c r="C5" s="1" t="s">
        <v>20</v>
      </c>
      <c r="E5" s="16" t="s">
        <v>23</v>
      </c>
      <c r="F5" s="16"/>
      <c r="G5" s="16"/>
      <c r="H5" s="16"/>
      <c r="I5" s="16"/>
      <c r="J5" s="16"/>
      <c r="L5" s="19" t="s">
        <v>32</v>
      </c>
      <c r="M5" s="19"/>
      <c r="N5" s="19"/>
      <c r="O5" s="19"/>
      <c r="P5" s="19"/>
      <c r="Q5" s="19"/>
    </row>
    <row r="6" spans="1:17" x14ac:dyDescent="0.25">
      <c r="A6" s="2" t="s">
        <v>1</v>
      </c>
      <c r="B6" s="2">
        <v>1</v>
      </c>
      <c r="C6">
        <v>840</v>
      </c>
      <c r="E6" s="4">
        <f>E$4/(4*$G$2*SQRT($B6))</f>
        <v>4</v>
      </c>
      <c r="F6" s="4">
        <f t="shared" ref="F6:J6" si="0">F$4/(4*$G$2*SQRT($B6))</f>
        <v>2.9166666666666665</v>
      </c>
      <c r="G6" s="4">
        <f t="shared" si="0"/>
        <v>2</v>
      </c>
      <c r="H6" s="4">
        <f t="shared" si="0"/>
        <v>0.41666666666666669</v>
      </c>
      <c r="I6" s="4">
        <f t="shared" si="0"/>
        <v>10.416666666666666</v>
      </c>
      <c r="J6" s="4">
        <f t="shared" si="0"/>
        <v>0</v>
      </c>
      <c r="L6" s="18">
        <f>$C6/E$4</f>
        <v>17.5</v>
      </c>
      <c r="M6" s="18">
        <f t="shared" ref="M6:Q14" si="1">$C6/F$4</f>
        <v>24</v>
      </c>
      <c r="N6" s="18">
        <f t="shared" si="1"/>
        <v>35</v>
      </c>
      <c r="O6" s="18">
        <f t="shared" si="1"/>
        <v>168</v>
      </c>
      <c r="P6" s="18">
        <f t="shared" si="1"/>
        <v>6.72</v>
      </c>
      <c r="Q6" s="18" t="e">
        <f t="shared" si="1"/>
        <v>#DIV/0!</v>
      </c>
    </row>
    <row r="7" spans="1:17" x14ac:dyDescent="0.25">
      <c r="A7" s="3" t="s">
        <v>6</v>
      </c>
      <c r="B7" s="3">
        <v>2</v>
      </c>
      <c r="C7">
        <v>1980</v>
      </c>
      <c r="E7" s="4">
        <f t="shared" ref="E7:J14" si="2">E$4/(4*$G$2*SQRT($B7))</f>
        <v>2.8284271247461898</v>
      </c>
      <c r="F7" s="4">
        <f t="shared" si="2"/>
        <v>2.0623947784607632</v>
      </c>
      <c r="G7" s="4">
        <f t="shared" si="2"/>
        <v>1.4142135623730949</v>
      </c>
      <c r="H7" s="4">
        <f t="shared" si="2"/>
        <v>0.29462782549439476</v>
      </c>
      <c r="I7" s="4">
        <f t="shared" si="2"/>
        <v>7.3656956373598694</v>
      </c>
      <c r="J7" s="4">
        <f t="shared" si="2"/>
        <v>0</v>
      </c>
      <c r="L7" s="18">
        <f t="shared" ref="L7:L14" si="3">$C7/E$4</f>
        <v>41.25</v>
      </c>
      <c r="M7" s="18">
        <f t="shared" si="1"/>
        <v>56.571428571428569</v>
      </c>
      <c r="N7" s="18">
        <f t="shared" si="1"/>
        <v>82.5</v>
      </c>
      <c r="O7" s="18">
        <f t="shared" si="1"/>
        <v>396</v>
      </c>
      <c r="P7" s="18">
        <f t="shared" si="1"/>
        <v>15.84</v>
      </c>
      <c r="Q7" s="18" t="e">
        <f t="shared" si="1"/>
        <v>#DIV/0!</v>
      </c>
    </row>
    <row r="8" spans="1:17" x14ac:dyDescent="0.25">
      <c r="A8" s="3" t="s">
        <v>11</v>
      </c>
      <c r="B8" s="3">
        <v>4</v>
      </c>
      <c r="C8">
        <v>1881</v>
      </c>
      <c r="E8" s="4">
        <f t="shared" si="2"/>
        <v>2</v>
      </c>
      <c r="F8" s="4">
        <f t="shared" si="2"/>
        <v>1.4583333333333333</v>
      </c>
      <c r="G8" s="4">
        <f t="shared" si="2"/>
        <v>1</v>
      </c>
      <c r="H8" s="4">
        <f t="shared" si="2"/>
        <v>0.20833333333333334</v>
      </c>
      <c r="I8" s="4">
        <f t="shared" si="2"/>
        <v>5.208333333333333</v>
      </c>
      <c r="J8" s="4">
        <f t="shared" si="2"/>
        <v>0</v>
      </c>
      <c r="L8" s="18">
        <f t="shared" si="3"/>
        <v>39.1875</v>
      </c>
      <c r="M8" s="18">
        <f t="shared" si="1"/>
        <v>53.74285714285714</v>
      </c>
      <c r="N8" s="18">
        <f t="shared" si="1"/>
        <v>78.375</v>
      </c>
      <c r="O8" s="18">
        <f t="shared" si="1"/>
        <v>376.2</v>
      </c>
      <c r="P8" s="18">
        <f t="shared" si="1"/>
        <v>15.048</v>
      </c>
      <c r="Q8" s="18" t="e">
        <f t="shared" si="1"/>
        <v>#DIV/0!</v>
      </c>
    </row>
    <row r="9" spans="1:17" x14ac:dyDescent="0.25">
      <c r="A9" s="3" t="s">
        <v>7</v>
      </c>
      <c r="B9" s="3">
        <v>5</v>
      </c>
      <c r="C9">
        <v>2475</v>
      </c>
      <c r="E9" s="4">
        <f t="shared" si="2"/>
        <v>1.7888543819998317</v>
      </c>
      <c r="F9" s="4">
        <f t="shared" si="2"/>
        <v>1.3043729868748772</v>
      </c>
      <c r="G9" s="4">
        <f t="shared" si="2"/>
        <v>0.89442719099991586</v>
      </c>
      <c r="H9" s="4">
        <f t="shared" si="2"/>
        <v>0.18633899812498247</v>
      </c>
      <c r="I9" s="4">
        <f t="shared" si="2"/>
        <v>4.6584749531245615</v>
      </c>
      <c r="J9" s="4">
        <f t="shared" si="2"/>
        <v>0</v>
      </c>
      <c r="L9" s="18">
        <f t="shared" si="3"/>
        <v>51.5625</v>
      </c>
      <c r="M9" s="18">
        <f t="shared" si="1"/>
        <v>70.714285714285708</v>
      </c>
      <c r="N9" s="18">
        <f t="shared" si="1"/>
        <v>103.125</v>
      </c>
      <c r="O9" s="18">
        <f t="shared" si="1"/>
        <v>495</v>
      </c>
      <c r="P9" s="18">
        <f t="shared" si="1"/>
        <v>19.8</v>
      </c>
      <c r="Q9" s="18" t="e">
        <f t="shared" si="1"/>
        <v>#DIV/0!</v>
      </c>
    </row>
    <row r="10" spans="1:17" x14ac:dyDescent="0.25">
      <c r="A10" s="3" t="s">
        <v>8</v>
      </c>
      <c r="B10" s="3">
        <v>9</v>
      </c>
      <c r="C10">
        <v>1842</v>
      </c>
      <c r="E10" s="4">
        <f t="shared" si="2"/>
        <v>1.3333333333333333</v>
      </c>
      <c r="F10" s="4">
        <f t="shared" si="2"/>
        <v>0.97222222222222221</v>
      </c>
      <c r="G10" s="4">
        <f t="shared" si="2"/>
        <v>0.66666666666666663</v>
      </c>
      <c r="H10" s="4">
        <f t="shared" si="2"/>
        <v>0.1388888888888889</v>
      </c>
      <c r="I10" s="4">
        <f t="shared" si="2"/>
        <v>3.4722222222222223</v>
      </c>
      <c r="J10" s="4">
        <f t="shared" si="2"/>
        <v>0</v>
      </c>
      <c r="L10" s="18">
        <f t="shared" si="3"/>
        <v>38.375</v>
      </c>
      <c r="M10" s="18">
        <f t="shared" si="1"/>
        <v>52.628571428571426</v>
      </c>
      <c r="N10" s="18">
        <f t="shared" si="1"/>
        <v>76.75</v>
      </c>
      <c r="O10" s="18">
        <f t="shared" si="1"/>
        <v>368.4</v>
      </c>
      <c r="P10" s="18">
        <f t="shared" si="1"/>
        <v>14.736000000000001</v>
      </c>
      <c r="Q10" s="18" t="e">
        <f t="shared" si="1"/>
        <v>#DIV/0!</v>
      </c>
    </row>
    <row r="11" spans="1:17" x14ac:dyDescent="0.25">
      <c r="A11" s="3" t="s">
        <v>9</v>
      </c>
      <c r="B11" s="3">
        <v>14</v>
      </c>
      <c r="C11">
        <v>3427</v>
      </c>
      <c r="E11" s="4">
        <f t="shared" si="2"/>
        <v>1.0690449676496976</v>
      </c>
      <c r="F11" s="4">
        <f t="shared" si="2"/>
        <v>0.77951195557790443</v>
      </c>
      <c r="G11" s="4">
        <f t="shared" si="2"/>
        <v>0.53452248382484879</v>
      </c>
      <c r="H11" s="4">
        <f t="shared" si="2"/>
        <v>0.11135885079684349</v>
      </c>
      <c r="I11" s="4">
        <f t="shared" si="2"/>
        <v>2.7839712699210875</v>
      </c>
      <c r="J11" s="4">
        <f t="shared" si="2"/>
        <v>0</v>
      </c>
      <c r="L11" s="18">
        <f t="shared" si="3"/>
        <v>71.395833333333329</v>
      </c>
      <c r="M11" s="18">
        <f t="shared" si="1"/>
        <v>97.914285714285711</v>
      </c>
      <c r="N11" s="18">
        <f t="shared" si="1"/>
        <v>142.79166666666666</v>
      </c>
      <c r="O11" s="18">
        <f t="shared" si="1"/>
        <v>685.4</v>
      </c>
      <c r="P11" s="18">
        <f t="shared" si="1"/>
        <v>27.416</v>
      </c>
      <c r="Q11" s="18" t="e">
        <f t="shared" si="1"/>
        <v>#DIV/0!</v>
      </c>
    </row>
    <row r="12" spans="1:17" x14ac:dyDescent="0.25">
      <c r="A12" s="3" t="s">
        <v>12</v>
      </c>
      <c r="B12" s="3">
        <v>21</v>
      </c>
      <c r="C12">
        <v>2354</v>
      </c>
      <c r="E12" s="4">
        <f t="shared" si="2"/>
        <v>0.87287156094396945</v>
      </c>
      <c r="F12" s="4">
        <f t="shared" si="2"/>
        <v>0.63646884652164448</v>
      </c>
      <c r="G12" s="4">
        <f t="shared" si="2"/>
        <v>0.43643578047198472</v>
      </c>
      <c r="H12" s="4">
        <f t="shared" si="2"/>
        <v>9.0924120931663494E-2</v>
      </c>
      <c r="I12" s="4">
        <f t="shared" si="2"/>
        <v>2.2731030232915872</v>
      </c>
      <c r="J12" s="4">
        <f t="shared" si="2"/>
        <v>0</v>
      </c>
      <c r="L12" s="18">
        <f t="shared" si="3"/>
        <v>49.041666666666664</v>
      </c>
      <c r="M12" s="18">
        <f t="shared" si="1"/>
        <v>67.257142857142853</v>
      </c>
      <c r="N12" s="18">
        <f t="shared" si="1"/>
        <v>98.083333333333329</v>
      </c>
      <c r="O12" s="18">
        <f t="shared" si="1"/>
        <v>470.8</v>
      </c>
      <c r="P12" s="18">
        <f t="shared" si="1"/>
        <v>18.832000000000001</v>
      </c>
      <c r="Q12" s="18" t="e">
        <f t="shared" si="1"/>
        <v>#DIV/0!</v>
      </c>
    </row>
    <row r="13" spans="1:17" x14ac:dyDescent="0.25">
      <c r="A13" s="3" t="s">
        <v>10</v>
      </c>
      <c r="B13" s="3">
        <v>33</v>
      </c>
      <c r="C13">
        <v>4219</v>
      </c>
      <c r="E13" s="4">
        <f t="shared" si="2"/>
        <v>0.69631062382279141</v>
      </c>
      <c r="F13" s="4">
        <f t="shared" si="2"/>
        <v>0.50772649653745205</v>
      </c>
      <c r="G13" s="4">
        <f t="shared" si="2"/>
        <v>0.3481553119113957</v>
      </c>
      <c r="H13" s="4">
        <f t="shared" si="2"/>
        <v>7.2532356648207438E-2</v>
      </c>
      <c r="I13" s="4">
        <f t="shared" si="2"/>
        <v>1.8133089162051859</v>
      </c>
      <c r="J13" s="4">
        <f t="shared" si="2"/>
        <v>0</v>
      </c>
      <c r="L13" s="18">
        <f t="shared" si="3"/>
        <v>87.895833333333329</v>
      </c>
      <c r="M13" s="18">
        <f t="shared" si="1"/>
        <v>120.54285714285714</v>
      </c>
      <c r="N13" s="18">
        <f t="shared" si="1"/>
        <v>175.79166666666666</v>
      </c>
      <c r="O13" s="18">
        <f t="shared" si="1"/>
        <v>843.8</v>
      </c>
      <c r="P13" s="18">
        <f t="shared" si="1"/>
        <v>33.752000000000002</v>
      </c>
      <c r="Q13" s="18" t="e">
        <f t="shared" si="1"/>
        <v>#DIV/0!</v>
      </c>
    </row>
    <row r="14" spans="1:17" x14ac:dyDescent="0.25">
      <c r="A14" s="3" t="s">
        <v>13</v>
      </c>
      <c r="B14" s="3">
        <v>71</v>
      </c>
      <c r="C14">
        <v>7150</v>
      </c>
      <c r="E14" s="4">
        <f t="shared" si="2"/>
        <v>0.4747126632775413</v>
      </c>
      <c r="F14" s="4">
        <f t="shared" si="2"/>
        <v>0.34614465030654051</v>
      </c>
      <c r="G14" s="4">
        <f t="shared" si="2"/>
        <v>0.23735633163877065</v>
      </c>
      <c r="H14" s="4">
        <f t="shared" si="2"/>
        <v>4.944923575807722E-2</v>
      </c>
      <c r="I14" s="4">
        <f t="shared" si="2"/>
        <v>1.2362308939519304</v>
      </c>
      <c r="J14" s="4">
        <f t="shared" si="2"/>
        <v>0</v>
      </c>
      <c r="L14" s="18">
        <f t="shared" si="3"/>
        <v>148.95833333333334</v>
      </c>
      <c r="M14" s="18">
        <f t="shared" si="1"/>
        <v>204.28571428571428</v>
      </c>
      <c r="N14" s="18">
        <f t="shared" si="1"/>
        <v>297.91666666666669</v>
      </c>
      <c r="O14" s="18">
        <f t="shared" si="1"/>
        <v>1430</v>
      </c>
      <c r="P14" s="18">
        <f t="shared" si="1"/>
        <v>57.2</v>
      </c>
      <c r="Q14" s="18" t="e">
        <f t="shared" si="1"/>
        <v>#DIV/0!</v>
      </c>
    </row>
    <row r="15" spans="1:17" x14ac:dyDescent="0.25">
      <c r="A15" s="9"/>
      <c r="B15" s="9"/>
      <c r="C15" s="9"/>
    </row>
    <row r="16" spans="1:17" ht="15" customHeight="1" x14ac:dyDescent="0.25">
      <c r="A16" s="11" t="str">
        <f>"Attacks: 4 * sqrt(ForceMod) for each strike; "&amp;ROUND(B3,2)&amp;" strikes per second"</f>
        <v>Attacks: 4 * sqrt(ForceMod) for each strike; 3 strikes per second</v>
      </c>
      <c r="B16" s="11"/>
      <c r="C16" s="11"/>
      <c r="D16" s="11"/>
      <c r="E16" s="11"/>
      <c r="F16" s="11"/>
      <c r="G16" s="11" t="s">
        <v>19</v>
      </c>
      <c r="H16" s="11"/>
      <c r="I16" s="11"/>
      <c r="J16" s="11"/>
      <c r="K16" s="12" t="s">
        <v>21</v>
      </c>
      <c r="L16" s="12"/>
      <c r="M16" s="12"/>
      <c r="N16" s="12"/>
    </row>
  </sheetData>
  <mergeCells count="7">
    <mergeCell ref="E2:F2"/>
    <mergeCell ref="E5:J5"/>
    <mergeCell ref="K16:N16"/>
    <mergeCell ref="A4:C4"/>
    <mergeCell ref="L5:Q5"/>
    <mergeCell ref="A16:F16"/>
    <mergeCell ref="G16:J16"/>
  </mergeCells>
  <dataValidations count="1">
    <dataValidation type="list" allowBlank="1" showInputMessage="1" showErrorMessage="1" sqref="H2">
      <formula1>$E$3:$J$3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Variables!$A$1:$A$2</xm:f>
          </x14:formula1>
          <xm:sqref>E2:F2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M25" sqref="M25"/>
    </sheetView>
  </sheetViews>
  <sheetFormatPr defaultRowHeight="15" x14ac:dyDescent="0.25"/>
  <cols>
    <col min="1" max="2" width="12.85546875" customWidth="1"/>
    <col min="3" max="3" width="13.140625" customWidth="1"/>
    <col min="4" max="4" width="2.85546875" customWidth="1"/>
    <col min="5" max="13" width="9.140625" customWidth="1"/>
  </cols>
  <sheetData>
    <row r="1" spans="1:17" ht="45" x14ac:dyDescent="0.6">
      <c r="A1" s="6" t="s">
        <v>14</v>
      </c>
    </row>
    <row r="2" spans="1:17" x14ac:dyDescent="0.25">
      <c r="E2" s="15" t="s">
        <v>22</v>
      </c>
      <c r="F2" s="15"/>
      <c r="G2" s="14">
        <f>VLOOKUP(E2,Variables!1:1048576,2,FALSE)</f>
        <v>3</v>
      </c>
      <c r="H2" s="7" t="s">
        <v>15</v>
      </c>
    </row>
    <row r="3" spans="1:17" x14ac:dyDescent="0.25">
      <c r="A3" t="s">
        <v>18</v>
      </c>
      <c r="B3" s="8">
        <v>3</v>
      </c>
      <c r="E3" s="21" t="s">
        <v>16</v>
      </c>
      <c r="F3" s="21" t="s">
        <v>15</v>
      </c>
      <c r="G3" s="21" t="s">
        <v>17</v>
      </c>
      <c r="H3" s="21"/>
      <c r="I3" s="21"/>
      <c r="J3" s="21"/>
      <c r="L3" s="21" t="str">
        <f>E3</f>
        <v>Ebony</v>
      </c>
      <c r="M3" s="21" t="str">
        <f t="shared" ref="M3:Q3" si="0">F3</f>
        <v>Oak</v>
      </c>
      <c r="N3" s="21" t="str">
        <f t="shared" si="0"/>
        <v>Birch</v>
      </c>
      <c r="O3" s="21">
        <f t="shared" si="0"/>
        <v>0</v>
      </c>
      <c r="P3" s="21">
        <f t="shared" si="0"/>
        <v>0</v>
      </c>
      <c r="Q3" s="21">
        <f t="shared" si="0"/>
        <v>0</v>
      </c>
    </row>
    <row r="4" spans="1:17" x14ac:dyDescent="0.25">
      <c r="A4" s="17" t="s">
        <v>25</v>
      </c>
      <c r="B4" s="17"/>
      <c r="C4" s="17"/>
      <c r="E4">
        <v>18</v>
      </c>
      <c r="F4">
        <v>16</v>
      </c>
      <c r="G4">
        <v>15</v>
      </c>
    </row>
    <row r="5" spans="1:17" x14ac:dyDescent="0.25">
      <c r="A5" s="1" t="s">
        <v>4</v>
      </c>
      <c r="B5" s="1" t="s">
        <v>5</v>
      </c>
      <c r="C5" s="1" t="s">
        <v>20</v>
      </c>
      <c r="E5" s="5"/>
      <c r="F5" s="5"/>
      <c r="G5" s="5"/>
      <c r="H5" s="5"/>
      <c r="I5" s="5"/>
      <c r="J5" s="5"/>
      <c r="L5" s="19" t="s">
        <v>27</v>
      </c>
      <c r="M5" s="19"/>
      <c r="N5" s="19"/>
      <c r="O5" s="19"/>
      <c r="P5" s="19"/>
      <c r="Q5" s="19"/>
    </row>
    <row r="6" spans="1:17" x14ac:dyDescent="0.25">
      <c r="A6" s="2" t="s">
        <v>1</v>
      </c>
      <c r="B6" s="2">
        <f>Table3[[#This Row],[ForceMod]]</f>
        <v>1</v>
      </c>
      <c r="C6" s="10">
        <f>Table3[[#This Row],[Durability]]</f>
        <v>840</v>
      </c>
      <c r="E6" s="4">
        <f>E$4/(4*$G$2*SQRT($B6))</f>
        <v>1.5</v>
      </c>
      <c r="F6" s="4">
        <f t="shared" ref="F6:J6" si="1">F$4/(4*$G$2*SQRT($B6))</f>
        <v>1.3333333333333333</v>
      </c>
      <c r="G6" s="4">
        <f t="shared" si="1"/>
        <v>1.25</v>
      </c>
      <c r="H6" s="4">
        <f t="shared" si="1"/>
        <v>0</v>
      </c>
      <c r="I6" s="4">
        <f t="shared" si="1"/>
        <v>0</v>
      </c>
      <c r="J6" s="4">
        <f t="shared" si="1"/>
        <v>0</v>
      </c>
      <c r="L6" s="18">
        <f>$C6/(E$4/(4*SQRT($B6)))</f>
        <v>186.66666666666666</v>
      </c>
      <c r="M6" s="18">
        <f t="shared" ref="M6:Q14" si="2">$C6/(F$4/(4*SQRT($B6)))</f>
        <v>210</v>
      </c>
      <c r="N6" s="18">
        <f t="shared" si="2"/>
        <v>224</v>
      </c>
      <c r="O6" s="18" t="e">
        <f t="shared" si="2"/>
        <v>#DIV/0!</v>
      </c>
      <c r="P6" s="18" t="e">
        <f t="shared" si="2"/>
        <v>#DIV/0!</v>
      </c>
      <c r="Q6" s="18" t="e">
        <f t="shared" si="2"/>
        <v>#DIV/0!</v>
      </c>
    </row>
    <row r="7" spans="1:17" x14ac:dyDescent="0.25">
      <c r="A7" s="3" t="s">
        <v>6</v>
      </c>
      <c r="B7" s="3">
        <f>Table3[[#This Row],[ForceMod]]</f>
        <v>2</v>
      </c>
      <c r="C7" s="10">
        <f>Table3[[#This Row],[Durability]]</f>
        <v>1980</v>
      </c>
      <c r="E7" s="4">
        <f t="shared" ref="E7:J14" si="3">E$4/(4*$G$2*SQRT($B7))</f>
        <v>1.0606601717798212</v>
      </c>
      <c r="F7" s="4">
        <f t="shared" si="3"/>
        <v>0.94280904158206325</v>
      </c>
      <c r="G7" s="4">
        <f t="shared" si="3"/>
        <v>0.88388347648318433</v>
      </c>
      <c r="H7" s="4">
        <f t="shared" si="3"/>
        <v>0</v>
      </c>
      <c r="I7" s="4">
        <f t="shared" si="3"/>
        <v>0</v>
      </c>
      <c r="J7" s="4">
        <f t="shared" si="3"/>
        <v>0</v>
      </c>
      <c r="L7" s="18">
        <f t="shared" ref="L7:L14" si="4">$C7/(E$4/(4*SQRT($B7)))</f>
        <v>622.25396744416184</v>
      </c>
      <c r="M7" s="18">
        <f t="shared" si="2"/>
        <v>700.03571337468213</v>
      </c>
      <c r="N7" s="18">
        <f t="shared" si="2"/>
        <v>746.7047609329943</v>
      </c>
      <c r="O7" s="18" t="e">
        <f t="shared" si="2"/>
        <v>#DIV/0!</v>
      </c>
      <c r="P7" s="18" t="e">
        <f t="shared" si="2"/>
        <v>#DIV/0!</v>
      </c>
      <c r="Q7" s="18" t="e">
        <f t="shared" si="2"/>
        <v>#DIV/0!</v>
      </c>
    </row>
    <row r="8" spans="1:17" x14ac:dyDescent="0.25">
      <c r="A8" s="3" t="s">
        <v>11</v>
      </c>
      <c r="B8" s="3">
        <f>Table3[[#This Row],[ForceMod]]</f>
        <v>4</v>
      </c>
      <c r="C8" s="10">
        <f>Table3[[#This Row],[Durability]]</f>
        <v>1881</v>
      </c>
      <c r="E8" s="4">
        <f t="shared" si="3"/>
        <v>0.75</v>
      </c>
      <c r="F8" s="4">
        <f t="shared" si="3"/>
        <v>0.66666666666666663</v>
      </c>
      <c r="G8" s="4">
        <f t="shared" si="3"/>
        <v>0.625</v>
      </c>
      <c r="H8" s="4">
        <f t="shared" si="3"/>
        <v>0</v>
      </c>
      <c r="I8" s="4">
        <f t="shared" si="3"/>
        <v>0</v>
      </c>
      <c r="J8" s="4">
        <f t="shared" si="3"/>
        <v>0</v>
      </c>
      <c r="L8" s="18">
        <f t="shared" si="4"/>
        <v>836</v>
      </c>
      <c r="M8" s="18">
        <f t="shared" si="2"/>
        <v>940.5</v>
      </c>
      <c r="N8" s="18">
        <f t="shared" si="2"/>
        <v>1003.2</v>
      </c>
      <c r="O8" s="18" t="e">
        <f t="shared" si="2"/>
        <v>#DIV/0!</v>
      </c>
      <c r="P8" s="18" t="e">
        <f t="shared" si="2"/>
        <v>#DIV/0!</v>
      </c>
      <c r="Q8" s="18" t="e">
        <f t="shared" si="2"/>
        <v>#DIV/0!</v>
      </c>
    </row>
    <row r="9" spans="1:17" x14ac:dyDescent="0.25">
      <c r="A9" s="3" t="s">
        <v>7</v>
      </c>
      <c r="B9" s="3">
        <f>Table3[[#This Row],[ForceMod]]</f>
        <v>5</v>
      </c>
      <c r="C9" s="10">
        <f>Table3[[#This Row],[Durability]]</f>
        <v>2475</v>
      </c>
      <c r="E9" s="4">
        <f t="shared" si="3"/>
        <v>0.67082039324993692</v>
      </c>
      <c r="F9" s="4">
        <f t="shared" si="3"/>
        <v>0.59628479399994394</v>
      </c>
      <c r="G9" s="4">
        <f t="shared" si="3"/>
        <v>0.55901699437494745</v>
      </c>
      <c r="H9" s="4">
        <f t="shared" si="3"/>
        <v>0</v>
      </c>
      <c r="I9" s="4">
        <f t="shared" si="3"/>
        <v>0</v>
      </c>
      <c r="J9" s="4">
        <f t="shared" si="3"/>
        <v>0</v>
      </c>
      <c r="L9" s="18">
        <f t="shared" si="4"/>
        <v>1229.8373876248843</v>
      </c>
      <c r="M9" s="18">
        <f t="shared" si="2"/>
        <v>1383.5670610779948</v>
      </c>
      <c r="N9" s="18">
        <f t="shared" si="2"/>
        <v>1475.8048651498614</v>
      </c>
      <c r="O9" s="18" t="e">
        <f t="shared" si="2"/>
        <v>#DIV/0!</v>
      </c>
      <c r="P9" s="18" t="e">
        <f t="shared" si="2"/>
        <v>#DIV/0!</v>
      </c>
      <c r="Q9" s="18" t="e">
        <f t="shared" si="2"/>
        <v>#DIV/0!</v>
      </c>
    </row>
    <row r="10" spans="1:17" x14ac:dyDescent="0.25">
      <c r="A10" s="3" t="s">
        <v>8</v>
      </c>
      <c r="B10" s="3">
        <f>Table3[[#This Row],[ForceMod]]</f>
        <v>9</v>
      </c>
      <c r="C10" s="10">
        <f>Table3[[#This Row],[Durability]]</f>
        <v>1842</v>
      </c>
      <c r="E10" s="4">
        <f t="shared" si="3"/>
        <v>0.5</v>
      </c>
      <c r="F10" s="4">
        <f t="shared" si="3"/>
        <v>0.44444444444444442</v>
      </c>
      <c r="G10" s="4">
        <f t="shared" si="3"/>
        <v>0.41666666666666669</v>
      </c>
      <c r="H10" s="4">
        <f t="shared" si="3"/>
        <v>0</v>
      </c>
      <c r="I10" s="4">
        <f t="shared" si="3"/>
        <v>0</v>
      </c>
      <c r="J10" s="4">
        <f t="shared" si="3"/>
        <v>0</v>
      </c>
      <c r="L10" s="18">
        <f t="shared" si="4"/>
        <v>1228</v>
      </c>
      <c r="M10" s="18">
        <f t="shared" si="2"/>
        <v>1381.5</v>
      </c>
      <c r="N10" s="18">
        <f t="shared" si="2"/>
        <v>1473.6</v>
      </c>
      <c r="O10" s="18" t="e">
        <f t="shared" si="2"/>
        <v>#DIV/0!</v>
      </c>
      <c r="P10" s="18" t="e">
        <f t="shared" si="2"/>
        <v>#DIV/0!</v>
      </c>
      <c r="Q10" s="18" t="e">
        <f t="shared" si="2"/>
        <v>#DIV/0!</v>
      </c>
    </row>
    <row r="11" spans="1:17" x14ac:dyDescent="0.25">
      <c r="A11" s="3" t="s">
        <v>9</v>
      </c>
      <c r="B11" s="3">
        <f>Table3[[#This Row],[ForceMod]]</f>
        <v>14</v>
      </c>
      <c r="C11" s="10">
        <f>Table3[[#This Row],[Durability]]</f>
        <v>3427</v>
      </c>
      <c r="E11" s="4">
        <f t="shared" si="3"/>
        <v>0.40089186286863659</v>
      </c>
      <c r="F11" s="4">
        <f t="shared" si="3"/>
        <v>0.35634832254989918</v>
      </c>
      <c r="G11" s="4">
        <f t="shared" si="3"/>
        <v>0.33407655239053047</v>
      </c>
      <c r="H11" s="4">
        <f t="shared" si="3"/>
        <v>0</v>
      </c>
      <c r="I11" s="4">
        <f t="shared" si="3"/>
        <v>0</v>
      </c>
      <c r="J11" s="4">
        <f t="shared" si="3"/>
        <v>0</v>
      </c>
      <c r="L11" s="18">
        <f t="shared" si="4"/>
        <v>2849.4799698831771</v>
      </c>
      <c r="M11" s="18">
        <f t="shared" si="2"/>
        <v>3205.6649661185743</v>
      </c>
      <c r="N11" s="18">
        <f t="shared" si="2"/>
        <v>3419.3759638598126</v>
      </c>
      <c r="O11" s="18" t="e">
        <f t="shared" si="2"/>
        <v>#DIV/0!</v>
      </c>
      <c r="P11" s="18" t="e">
        <f t="shared" si="2"/>
        <v>#DIV/0!</v>
      </c>
      <c r="Q11" s="18" t="e">
        <f t="shared" si="2"/>
        <v>#DIV/0!</v>
      </c>
    </row>
    <row r="12" spans="1:17" x14ac:dyDescent="0.25">
      <c r="A12" s="3" t="s">
        <v>12</v>
      </c>
      <c r="B12" s="3">
        <f>Table3[[#This Row],[ForceMod]]</f>
        <v>21</v>
      </c>
      <c r="C12" s="10">
        <f>Table3[[#This Row],[Durability]]</f>
        <v>2354</v>
      </c>
      <c r="E12" s="4">
        <f t="shared" si="3"/>
        <v>0.32732683535398854</v>
      </c>
      <c r="F12" s="4">
        <f t="shared" si="3"/>
        <v>0.29095718698132317</v>
      </c>
      <c r="G12" s="4">
        <f t="shared" si="3"/>
        <v>0.27277236279499045</v>
      </c>
      <c r="H12" s="4">
        <f t="shared" si="3"/>
        <v>0</v>
      </c>
      <c r="I12" s="4">
        <f t="shared" si="3"/>
        <v>0</v>
      </c>
      <c r="J12" s="4">
        <f t="shared" si="3"/>
        <v>0</v>
      </c>
      <c r="L12" s="18">
        <f t="shared" si="4"/>
        <v>2397.1962635391214</v>
      </c>
      <c r="M12" s="18">
        <f t="shared" si="2"/>
        <v>2696.8457964815116</v>
      </c>
      <c r="N12" s="18">
        <f t="shared" si="2"/>
        <v>2876.6355162469458</v>
      </c>
      <c r="O12" s="18" t="e">
        <f t="shared" si="2"/>
        <v>#DIV/0!</v>
      </c>
      <c r="P12" s="18" t="e">
        <f t="shared" si="2"/>
        <v>#DIV/0!</v>
      </c>
      <c r="Q12" s="18" t="e">
        <f t="shared" si="2"/>
        <v>#DIV/0!</v>
      </c>
    </row>
    <row r="13" spans="1:17" x14ac:dyDescent="0.25">
      <c r="A13" s="3" t="s">
        <v>10</v>
      </c>
      <c r="B13" s="3">
        <f>Table3[[#This Row],[ForceMod]]</f>
        <v>33</v>
      </c>
      <c r="C13" s="10">
        <f>Table3[[#This Row],[Durability]]</f>
        <v>4219</v>
      </c>
      <c r="E13" s="4">
        <f t="shared" si="3"/>
        <v>0.26111648393354675</v>
      </c>
      <c r="F13" s="4">
        <f t="shared" si="3"/>
        <v>0.23210354127426377</v>
      </c>
      <c r="G13" s="4">
        <f t="shared" si="3"/>
        <v>0.2175970699446223</v>
      </c>
      <c r="H13" s="4">
        <f t="shared" si="3"/>
        <v>0</v>
      </c>
      <c r="I13" s="4">
        <f t="shared" si="3"/>
        <v>0</v>
      </c>
      <c r="J13" s="4">
        <f t="shared" si="3"/>
        <v>0</v>
      </c>
      <c r="L13" s="18">
        <f t="shared" si="4"/>
        <v>5385.8466234986536</v>
      </c>
      <c r="M13" s="18">
        <f t="shared" si="2"/>
        <v>6059.0774514359855</v>
      </c>
      <c r="N13" s="18">
        <f t="shared" si="2"/>
        <v>6463.0159481983856</v>
      </c>
      <c r="O13" s="18" t="e">
        <f t="shared" si="2"/>
        <v>#DIV/0!</v>
      </c>
      <c r="P13" s="18" t="e">
        <f t="shared" si="2"/>
        <v>#DIV/0!</v>
      </c>
      <c r="Q13" s="18" t="e">
        <f t="shared" si="2"/>
        <v>#DIV/0!</v>
      </c>
    </row>
    <row r="14" spans="1:17" x14ac:dyDescent="0.25">
      <c r="A14" s="3" t="s">
        <v>13</v>
      </c>
      <c r="B14" s="3">
        <f>Table3[[#This Row],[ForceMod]]</f>
        <v>71</v>
      </c>
      <c r="C14" s="10">
        <f>Table3[[#This Row],[Durability]]</f>
        <v>7150</v>
      </c>
      <c r="E14" s="4">
        <f t="shared" si="3"/>
        <v>0.17801724872907798</v>
      </c>
      <c r="F14" s="4">
        <f t="shared" si="3"/>
        <v>0.15823755442584711</v>
      </c>
      <c r="G14" s="4">
        <f t="shared" si="3"/>
        <v>0.14834770727423166</v>
      </c>
      <c r="H14" s="4">
        <f t="shared" si="3"/>
        <v>0</v>
      </c>
      <c r="I14" s="4">
        <f t="shared" si="3"/>
        <v>0</v>
      </c>
      <c r="J14" s="4">
        <f t="shared" si="3"/>
        <v>0</v>
      </c>
      <c r="L14" s="18">
        <f t="shared" si="4"/>
        <v>13388.215750713549</v>
      </c>
      <c r="M14" s="18">
        <f t="shared" si="2"/>
        <v>15061.742719552742</v>
      </c>
      <c r="N14" s="18">
        <f t="shared" si="2"/>
        <v>16065.858900856259</v>
      </c>
      <c r="O14" s="18" t="e">
        <f t="shared" si="2"/>
        <v>#DIV/0!</v>
      </c>
      <c r="P14" s="18" t="e">
        <f t="shared" si="2"/>
        <v>#DIV/0!</v>
      </c>
      <c r="Q14" s="18" t="e">
        <f t="shared" si="2"/>
        <v>#DIV/0!</v>
      </c>
    </row>
    <row r="16" spans="1:17" x14ac:dyDescent="0.25">
      <c r="A16" s="11" t="str">
        <f>"Attacks: 4 * sqrt(ForceMod) for each strike; "&amp;ROUND(B3,2)&amp;" strikes per second"</f>
        <v>Attacks: 4 * sqrt(ForceMod) for each strike; 3 strikes per second</v>
      </c>
      <c r="B16" s="11"/>
      <c r="C16" s="11"/>
      <c r="D16" s="11"/>
      <c r="E16" s="11"/>
      <c r="F16" s="11"/>
      <c r="G16" s="11" t="s">
        <v>19</v>
      </c>
      <c r="H16" s="11"/>
      <c r="I16" s="11"/>
      <c r="J16" s="11"/>
      <c r="K16" s="11" t="s">
        <v>21</v>
      </c>
      <c r="L16" s="11"/>
      <c r="M16" s="11"/>
      <c r="N16" s="11"/>
    </row>
  </sheetData>
  <mergeCells count="6">
    <mergeCell ref="A16:F16"/>
    <mergeCell ref="G16:J16"/>
    <mergeCell ref="E2:F2"/>
    <mergeCell ref="A4:C4"/>
    <mergeCell ref="K16:N16"/>
    <mergeCell ref="L5:Q5"/>
  </mergeCells>
  <dataValidations count="1">
    <dataValidation type="list" allowBlank="1" showInputMessage="1" showErrorMessage="1" sqref="H2">
      <formula1>$E$3:$J$3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Variables!$A$1:$A$2</xm:f>
          </x14:formula1>
          <xm:sqref>E2:F2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2" sqref="D2"/>
    </sheetView>
  </sheetViews>
  <sheetFormatPr defaultRowHeight="15" x14ac:dyDescent="0.25"/>
  <cols>
    <col min="1" max="1" width="27.42578125" style="13" customWidth="1"/>
    <col min="2" max="2" width="9.140625" customWidth="1"/>
    <col min="4" max="5" width="9.140625" customWidth="1"/>
    <col min="6" max="6" width="9.5703125" bestFit="1" customWidth="1"/>
  </cols>
  <sheetData>
    <row r="1" spans="1:6" x14ac:dyDescent="0.25">
      <c r="A1" t="s">
        <v>22</v>
      </c>
      <c r="B1">
        <f>Sheet1!B3</f>
        <v>3</v>
      </c>
      <c r="D1" s="14" t="str">
        <f>Sheet1!E2&amp;" to break a "&amp;LOWER(Sheet1!H2)&amp;" tile"</f>
        <v>Seconds take to break a stone tile</v>
      </c>
      <c r="E1" s="14" t="str">
        <f>"Tool life for "&amp;LOWER(Sheet1!H2)&amp;" tiles"</f>
        <v>Tool life for stone tiles</v>
      </c>
    </row>
    <row r="2" spans="1:6" x14ac:dyDescent="0.25">
      <c r="A2" t="s">
        <v>24</v>
      </c>
      <c r="B2">
        <v>1</v>
      </c>
      <c r="D2" s="14" t="str">
        <f>'Sheet1 (2)'!E2&amp;" to break a "&amp;LOWER('Sheet1 (2)'!H2)&amp;" plank"</f>
        <v>Seconds take to break a oak plank</v>
      </c>
      <c r="E2" s="14" t="str">
        <f>"Tool life for "&amp;LOWER('Sheet1 (2)'!H2)&amp;" tiles"</f>
        <v>Tool life for oak tiles</v>
      </c>
    </row>
    <row r="4" spans="1:6" x14ac:dyDescent="0.25">
      <c r="D4" s="20" t="s">
        <v>29</v>
      </c>
      <c r="E4" s="20" t="s">
        <v>30</v>
      </c>
      <c r="F4" t="s">
        <v>31</v>
      </c>
    </row>
    <row r="5" spans="1:6" x14ac:dyDescent="0.25">
      <c r="D5" s="14">
        <v>4</v>
      </c>
      <c r="E5" s="18">
        <f>HLOOKUP(Sheet1!$H$2,Sheet1!$E$3:$J$14,$D5,FALSE)</f>
        <v>4</v>
      </c>
      <c r="F5" s="18">
        <f>HLOOKUP(Sheet1!$H$2,Sheet1!$L$3:$Q$14,$D5,FALSE)</f>
        <v>17.5</v>
      </c>
    </row>
    <row r="6" spans="1:6" x14ac:dyDescent="0.25">
      <c r="D6" s="14">
        <v>5</v>
      </c>
      <c r="E6" s="18">
        <f>HLOOKUP(Sheet1!$H$2,Sheet1!$E$3:$J$14,$D6,FALSE)</f>
        <v>2.8284271247461898</v>
      </c>
      <c r="F6" s="18">
        <f>HLOOKUP(Sheet1!$H$2,Sheet1!$L$3:$Q$14,$D6,FALSE)</f>
        <v>41.25</v>
      </c>
    </row>
    <row r="7" spans="1:6" x14ac:dyDescent="0.25">
      <c r="D7" s="14">
        <v>6</v>
      </c>
      <c r="E7" s="18">
        <f>HLOOKUP(Sheet1!$H$2,Sheet1!$E$3:$J$14,$D7,FALSE)</f>
        <v>2</v>
      </c>
      <c r="F7" s="18">
        <f>HLOOKUP(Sheet1!$H$2,Sheet1!$L$3:$Q$14,$D7,FALSE)</f>
        <v>39.1875</v>
      </c>
    </row>
    <row r="8" spans="1:6" x14ac:dyDescent="0.25">
      <c r="D8" s="14">
        <v>7</v>
      </c>
      <c r="E8" s="18">
        <f>HLOOKUP(Sheet1!$H$2,Sheet1!$E$3:$J$14,$D8,FALSE)</f>
        <v>1.7888543819998317</v>
      </c>
      <c r="F8" s="18">
        <f>HLOOKUP(Sheet1!$H$2,Sheet1!$L$3:$Q$14,$D8,FALSE)</f>
        <v>51.5625</v>
      </c>
    </row>
    <row r="9" spans="1:6" x14ac:dyDescent="0.25">
      <c r="D9" s="14">
        <v>8</v>
      </c>
      <c r="E9" s="18">
        <f>HLOOKUP(Sheet1!$H$2,Sheet1!$E$3:$J$14,$D9,FALSE)</f>
        <v>1.3333333333333333</v>
      </c>
      <c r="F9" s="18">
        <f>HLOOKUP(Sheet1!$H$2,Sheet1!$L$3:$Q$14,$D9,FALSE)</f>
        <v>38.375</v>
      </c>
    </row>
    <row r="10" spans="1:6" x14ac:dyDescent="0.25">
      <c r="D10" s="14">
        <v>9</v>
      </c>
      <c r="E10" s="18">
        <f>HLOOKUP(Sheet1!$H$2,Sheet1!$E$3:$J$14,$D10,FALSE)</f>
        <v>1.0690449676496976</v>
      </c>
      <c r="F10" s="18">
        <f>HLOOKUP(Sheet1!$H$2,Sheet1!$L$3:$Q$14,$D10,FALSE)</f>
        <v>71.395833333333329</v>
      </c>
    </row>
    <row r="11" spans="1:6" x14ac:dyDescent="0.25">
      <c r="D11" s="14">
        <v>10</v>
      </c>
      <c r="E11" s="18">
        <f>HLOOKUP(Sheet1!$H$2,Sheet1!$E$3:$J$14,$D11,FALSE)</f>
        <v>0.87287156094396945</v>
      </c>
      <c r="F11" s="18">
        <f>HLOOKUP(Sheet1!$H$2,Sheet1!$L$3:$Q$14,$D11,FALSE)</f>
        <v>49.041666666666664</v>
      </c>
    </row>
    <row r="12" spans="1:6" x14ac:dyDescent="0.25">
      <c r="D12" s="14">
        <v>11</v>
      </c>
      <c r="E12" s="18">
        <f>HLOOKUP(Sheet1!$H$2,Sheet1!$E$3:$J$14,$D12,FALSE)</f>
        <v>0.69631062382279141</v>
      </c>
      <c r="F12" s="18">
        <f>HLOOKUP(Sheet1!$H$2,Sheet1!$L$3:$Q$14,$D12,FALSE)</f>
        <v>87.895833333333329</v>
      </c>
    </row>
    <row r="13" spans="1:6" x14ac:dyDescent="0.25">
      <c r="D13" s="14">
        <v>12</v>
      </c>
      <c r="E13" s="18">
        <f>HLOOKUP(Sheet1!$H$2,Sheet1!$E$3:$J$14,$D13,FALSE)</f>
        <v>0.4747126632775413</v>
      </c>
      <c r="F13" s="18">
        <f>HLOOKUP(Sheet1!$H$2,Sheet1!$L$3:$Q$14,$D13,FALSE)</f>
        <v>148.95833333333334</v>
      </c>
    </row>
    <row r="15" spans="1:6" x14ac:dyDescent="0.25">
      <c r="D15" s="20"/>
      <c r="E15" s="20"/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2017-04-15T18:42:16Z</dcterms:created>
  <dcterms:modified xsi:type="dcterms:W3CDTF">2017-04-16T17:00:54Z</dcterms:modified>
</cp:coreProperties>
</file>