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showInkAnnotation="0" autoCompressPictures="0"/>
  <mc:AlternateContent xmlns:mc="http://schemas.openxmlformats.org/markup-compatibility/2006">
    <mc:Choice Requires="x15">
      <x15ac:absPath xmlns:x15ac="http://schemas.microsoft.com/office/spreadsheetml/2010/11/ac" url="/Users/curryc2/Documents/Curry's SYRAH Work/Bristol-Bay-Run-Recon/Syrah/outputFiles/Annual Summary/"/>
    </mc:Choice>
  </mc:AlternateContent>
  <xr:revisionPtr revIDLastSave="0" documentId="13_ncr:1_{DA268400-ABF4-3D45-B5F9-FD6A367471B1}" xr6:coauthVersionLast="36" xr6:coauthVersionMax="36" xr10:uidLastSave="{00000000-0000-0000-0000-000000000000}"/>
  <bookViews>
    <workbookView xWindow="38400" yWindow="0" windowWidth="38400" windowHeight="24000" tabRatio="500" activeTab="1" xr2:uid="{00000000-000D-0000-FFFF-FFFF00000000}"/>
  </bookViews>
  <sheets>
    <sheet name="Run Summary for 2016" sheetId="2" r:id="rId1"/>
    <sheet name="Run Summary 2018" sheetId="3" r:id="rId2"/>
    <sheet name="Unallocated" sheetId="5" r:id="rId3"/>
    <sheet name="2018 run--harvest summary" sheetId="4" r:id="rId4"/>
  </sheets>
  <calcPr calcId="162913"/>
  <pivotCaches>
    <pivotCache cacheId="5"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T100" i="3" l="1"/>
  <c r="T36" i="3"/>
  <c r="T37" i="3"/>
  <c r="T97" i="3" s="1"/>
  <c r="T38" i="3"/>
  <c r="T39" i="3"/>
  <c r="T40" i="3"/>
  <c r="T48" i="3"/>
  <c r="T49" i="3"/>
  <c r="T50" i="3"/>
  <c r="T51" i="3"/>
  <c r="T52" i="3"/>
  <c r="T61" i="3"/>
  <c r="T62" i="3"/>
  <c r="T63" i="3"/>
  <c r="T64" i="3"/>
  <c r="T71" i="3"/>
  <c r="T72" i="3"/>
  <c r="T73" i="3"/>
  <c r="T74" i="3"/>
  <c r="T75" i="3"/>
  <c r="T76" i="3"/>
  <c r="T85" i="3"/>
  <c r="T86" i="3"/>
  <c r="T87" i="3"/>
  <c r="T88" i="3"/>
  <c r="U99" i="3"/>
  <c r="U98" i="3"/>
  <c r="U94" i="3"/>
  <c r="U93" i="3"/>
  <c r="U109" i="5"/>
  <c r="U108" i="5"/>
  <c r="V88" i="5"/>
  <c r="V84" i="5"/>
  <c r="V82" i="5"/>
  <c r="V77" i="5"/>
  <c r="T74" i="5"/>
  <c r="T71" i="5"/>
  <c r="T68" i="5"/>
  <c r="T64" i="5"/>
  <c r="V60" i="5"/>
  <c r="T58" i="5"/>
  <c r="X55" i="5"/>
  <c r="W55" i="5"/>
  <c r="V54" i="5"/>
  <c r="T44" i="5"/>
  <c r="V40" i="5"/>
  <c r="T37" i="5"/>
  <c r="T94" i="5" s="1"/>
  <c r="V33" i="5"/>
  <c r="T25" i="5"/>
  <c r="V21" i="5"/>
  <c r="T13" i="5"/>
  <c r="V10" i="5"/>
  <c r="U107" i="5"/>
  <c r="V91" i="5"/>
  <c r="V99" i="5" l="1"/>
  <c r="V94" i="5"/>
  <c r="V101" i="5" s="1"/>
  <c r="V103" i="5" s="1"/>
  <c r="T99" i="2"/>
  <c r="T92" i="2"/>
  <c r="T84" i="3"/>
  <c r="T83" i="3"/>
  <c r="T82" i="3"/>
  <c r="T81" i="3"/>
  <c r="T80" i="3"/>
  <c r="T70" i="3"/>
  <c r="T69" i="3"/>
  <c r="T68" i="3"/>
  <c r="T60" i="3"/>
  <c r="T59" i="3"/>
  <c r="T58" i="3"/>
  <c r="T57" i="3"/>
  <c r="T56" i="3"/>
  <c r="T47" i="3"/>
  <c r="T46" i="3"/>
  <c r="T45" i="3"/>
  <c r="T44" i="3"/>
  <c r="T35" i="3"/>
  <c r="T34" i="3"/>
  <c r="T33" i="3"/>
  <c r="T32" i="3"/>
  <c r="T28" i="3"/>
  <c r="T27" i="3"/>
  <c r="T26" i="3"/>
  <c r="T25" i="3"/>
  <c r="T24" i="3"/>
  <c r="T23" i="3"/>
  <c r="T22" i="3"/>
  <c r="T18" i="3"/>
  <c r="T17" i="3"/>
  <c r="T16" i="3"/>
  <c r="T15" i="3"/>
  <c r="T14" i="3"/>
  <c r="T13" i="3"/>
  <c r="T12" i="3"/>
  <c r="T8" i="3"/>
  <c r="T7" i="3"/>
  <c r="T6" i="3"/>
  <c r="T5" i="3"/>
  <c r="T4" i="3"/>
  <c r="T3" i="3"/>
  <c r="T2" i="3"/>
  <c r="T96" i="5" l="1"/>
  <c r="T95" i="3"/>
  <c r="T93" i="3"/>
  <c r="V93" i="3" s="1"/>
  <c r="T94" i="3"/>
  <c r="V94" i="3" s="1"/>
  <c r="V97" i="3"/>
  <c r="U96" i="3"/>
  <c r="T2" i="2"/>
  <c r="T12" i="2"/>
  <c r="T22" i="2"/>
  <c r="T32" i="2"/>
  <c r="T88" i="2" s="1"/>
  <c r="T43" i="2"/>
  <c r="T54" i="2"/>
  <c r="T65" i="2"/>
  <c r="T76" i="2"/>
  <c r="T3" i="2"/>
  <c r="T13" i="2"/>
  <c r="T23" i="2"/>
  <c r="T89" i="2" s="1"/>
  <c r="V89" i="2" s="1"/>
  <c r="T33" i="2"/>
  <c r="T44" i="2"/>
  <c r="T55" i="2"/>
  <c r="T66" i="2"/>
  <c r="T77" i="2"/>
  <c r="T4" i="2"/>
  <c r="T14" i="2"/>
  <c r="T90" i="2" s="1"/>
  <c r="T24" i="2"/>
  <c r="T34" i="2"/>
  <c r="T45" i="2"/>
  <c r="T56" i="2"/>
  <c r="T67" i="2"/>
  <c r="T78" i="2"/>
  <c r="T5" i="2"/>
  <c r="T6" i="2"/>
  <c r="T15" i="2"/>
  <c r="T16" i="2"/>
  <c r="T25" i="2"/>
  <c r="T26" i="2"/>
  <c r="T35" i="2"/>
  <c r="T36" i="2"/>
  <c r="T37" i="2"/>
  <c r="T46" i="2"/>
  <c r="T47" i="2"/>
  <c r="T48" i="2"/>
  <c r="T57" i="2"/>
  <c r="T58" i="2"/>
  <c r="T59" i="2"/>
  <c r="T68" i="2"/>
  <c r="T69" i="2"/>
  <c r="T70" i="2"/>
  <c r="T79" i="2"/>
  <c r="V92" i="2" s="1"/>
  <c r="T80" i="2"/>
  <c r="T81" i="2"/>
  <c r="T7" i="2"/>
  <c r="T17" i="2"/>
  <c r="T27" i="2"/>
  <c r="T38" i="2"/>
  <c r="T49" i="2"/>
  <c r="T60" i="2"/>
  <c r="T71" i="2"/>
  <c r="T82" i="2"/>
  <c r="T95" i="2"/>
  <c r="T97" i="2" s="1"/>
  <c r="V97" i="2" s="1"/>
  <c r="T18" i="2"/>
  <c r="U99" i="2"/>
  <c r="U91" i="2"/>
  <c r="T8" i="2"/>
  <c r="T28" i="2"/>
  <c r="T39" i="2"/>
  <c r="T50" i="2"/>
  <c r="T61" i="2"/>
  <c r="T72" i="2"/>
  <c r="T83" i="2"/>
  <c r="O91" i="2" s="1"/>
  <c r="O92" i="2" s="1"/>
  <c r="T96" i="3" l="1"/>
  <c r="T99" i="3" s="1"/>
  <c r="T102" i="3"/>
  <c r="V102" i="3" s="1"/>
  <c r="U104" i="3"/>
  <c r="P91" i="2"/>
  <c r="T91" i="2"/>
  <c r="R92" i="2"/>
  <c r="V88" i="2"/>
  <c r="V96" i="3" l="1"/>
  <c r="T104" i="3"/>
  <c r="V104" i="3" s="1"/>
  <c r="V105" i="3" s="1"/>
  <c r="V91" i="2"/>
  <c r="T94" i="2"/>
  <c r="V99" i="2" l="1"/>
  <c r="V100" i="2" s="1"/>
  <c r="V9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Curry Cunningham</author>
  </authors>
  <commentList>
    <comment ref="V99" authorId="0" shapeId="0" xr:uid="{00000000-0006-0000-0000-00000100000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7F282B-7A6A-F443-8A2A-36ACCC8A976B}" sourceFile="S:\REG2\BBsalmon\ASL\2018\sal_asl_bay_2018.accdb" keepAlive="1" name="sal_asl_bay_2018" description="Salmon age compostion applied to harvest and escapement by period." type="5" refreshedVersion="4" background="1" saveData="1">
    <dbPr connection="Provider=Microsoft.ACE.OLEDB.12.0;User ID=Admin;Data Source=S:\REG2\BBsalmon\ASL\2018\sal_asl_bay_2018.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qry_age_comp_by_per" commandType="3"/>
  </connection>
</connections>
</file>

<file path=xl/sharedStrings.xml><?xml version="1.0" encoding="utf-8"?>
<sst xmlns="http://schemas.openxmlformats.org/spreadsheetml/2006/main" count="717" uniqueCount="147">
  <si>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</si>
  <si>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</si>
  <si>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</si>
  <si>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</si>
  <si>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</si>
  <si>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</si>
  <si>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</si>
  <si>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</si>
  <si>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</si>
  <si>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</si>
  <si>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</si>
  <si>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</si>
  <si>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</si>
  <si>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</si>
  <si>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</si>
  <si>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</si>
  <si>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</si>
  <si>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</si>
  <si>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</si>
  <si>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</si>
  <si>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</si>
  <si>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</si>
  <si>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</si>
  <si>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</si>
  <si>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</si>
  <si>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</si>
  <si>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</si>
  <si>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</si>
  <si>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</si>
  <si>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</si>
  <si>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</si>
  <si>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</si>
  <si>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</si>
  <si>
    <t xml:space="preserve">Igushik  </t>
  </si>
  <si>
    <t xml:space="preserve">Kvichak  </t>
  </si>
  <si>
    <t>TOTAL</t>
  </si>
  <si>
    <t>Set-Aside Catch</t>
  </si>
  <si>
    <t>FileName</t>
  </si>
  <si>
    <t>Location</t>
  </si>
  <si>
    <t>qry_Annual_CATCH_updated.csv</t>
  </si>
  <si>
    <t>a</t>
  </si>
  <si>
    <t>catchAdd.csv</t>
  </si>
  <si>
    <t>Kvi Set</t>
  </si>
  <si>
    <t>note: all genetically apportioned</t>
  </si>
  <si>
    <t>Ig Set</t>
  </si>
  <si>
    <t>b</t>
  </si>
  <si>
    <t xml:space="preserve">           unless footnoted</t>
  </si>
  <si>
    <t>Nak Set</t>
  </si>
  <si>
    <t>c</t>
  </si>
  <si>
    <t>Notes</t>
  </si>
  <si>
    <t>All harvest except set-aside harvest</t>
  </si>
  <si>
    <t>All escapement except togiak</t>
  </si>
  <si>
    <t>Set-aside harvest</t>
  </si>
  <si>
    <t>Togiak Offshore Allocation' -- (output)</t>
  </si>
  <si>
    <t>offshoreCatchAdd' -- (input)</t>
  </si>
  <si>
    <t>catchAdd' -- (input)</t>
  </si>
  <si>
    <t>inshore Togiak' -- (input)</t>
  </si>
  <si>
    <t>Unallocated TR table has 62,951,086</t>
  </si>
  <si>
    <t>Naknek Set</t>
  </si>
  <si>
    <t>use quary qry_age_comp_by_per to create unallocated total run table</t>
  </si>
  <si>
    <t>updated 10.15.18</t>
  </si>
  <si>
    <t>species_code</t>
  </si>
  <si>
    <t>420</t>
  </si>
  <si>
    <t>Sum of NA</t>
  </si>
  <si>
    <t>age</t>
  </si>
  <si>
    <t>sampling_group_code</t>
  </si>
  <si>
    <t>period_number</t>
  </si>
  <si>
    <t>start_date</t>
  </si>
  <si>
    <t>end_date</t>
  </si>
  <si>
    <t>03</t>
  </si>
  <si>
    <t>11</t>
  </si>
  <si>
    <t>12</t>
  </si>
  <si>
    <t>21</t>
  </si>
  <si>
    <t>13</t>
  </si>
  <si>
    <t>22</t>
  </si>
  <si>
    <t>31</t>
  </si>
  <si>
    <t>14</t>
  </si>
  <si>
    <t>15</t>
  </si>
  <si>
    <t>23</t>
  </si>
  <si>
    <t>32</t>
  </si>
  <si>
    <t>24</t>
  </si>
  <si>
    <t>33</t>
  </si>
  <si>
    <t>ESC</t>
  </si>
  <si>
    <t>HAR</t>
  </si>
  <si>
    <t>321</t>
  </si>
  <si>
    <t>ugashik set/drift</t>
  </si>
  <si>
    <t>321 Total</t>
  </si>
  <si>
    <t>x</t>
  </si>
  <si>
    <t>321-00-100-101</t>
  </si>
  <si>
    <t>ugashik</t>
  </si>
  <si>
    <t>321-00-100-101 Total</t>
  </si>
  <si>
    <t>322</t>
  </si>
  <si>
    <t>egegik set/drift/ERSHA</t>
  </si>
  <si>
    <t>322 Total</t>
  </si>
  <si>
    <t>322-00-100-101</t>
  </si>
  <si>
    <t>egegik</t>
  </si>
  <si>
    <t>322-00-100-101 Total</t>
  </si>
  <si>
    <t>324</t>
  </si>
  <si>
    <t>N/K drift</t>
  </si>
  <si>
    <t>324 Total</t>
  </si>
  <si>
    <t>324-10-100-101</t>
  </si>
  <si>
    <t>kvichak</t>
  </si>
  <si>
    <t>324-10-100-101 Total</t>
  </si>
  <si>
    <t>324-11</t>
  </si>
  <si>
    <t>kvi set</t>
  </si>
  <si>
    <t>324-11 Total</t>
  </si>
  <si>
    <t>324-20-600-101</t>
  </si>
  <si>
    <t>naknak</t>
  </si>
  <si>
    <t>324-20-600-101 Total</t>
  </si>
  <si>
    <t>325</t>
  </si>
  <si>
    <t xml:space="preserve">nush drift </t>
  </si>
  <si>
    <t>325 Total</t>
  </si>
  <si>
    <t>325-10-100-101</t>
  </si>
  <si>
    <t>includes 325-25</t>
  </si>
  <si>
    <t>igushik</t>
  </si>
  <si>
    <t>325-10-100-101 Total</t>
  </si>
  <si>
    <t>325-11</t>
  </si>
  <si>
    <t>igushik set</t>
  </si>
  <si>
    <t>325-11 Total</t>
  </si>
  <si>
    <t>325-30-300-101</t>
  </si>
  <si>
    <t>wood</t>
  </si>
  <si>
    <t>325-30-300-101 Total</t>
  </si>
  <si>
    <t>325-30-700-101</t>
  </si>
  <si>
    <t>nushagak</t>
  </si>
  <si>
    <t>325-30-700-101 Total</t>
  </si>
  <si>
    <t>326-70-600-101</t>
  </si>
  <si>
    <t>togiak</t>
  </si>
  <si>
    <t>326-70-600-101 Total</t>
  </si>
  <si>
    <t>324-10-500-101</t>
  </si>
  <si>
    <t>alagnak</t>
  </si>
  <si>
    <t>324-10-500-101 Total</t>
  </si>
  <si>
    <t>324-21</t>
  </si>
  <si>
    <t>nak set</t>
  </si>
  <si>
    <t>324-21 Total</t>
  </si>
  <si>
    <t>325-31</t>
  </si>
  <si>
    <t>nush other set</t>
  </si>
  <si>
    <t>325-31 Total</t>
  </si>
  <si>
    <t>325-40</t>
  </si>
  <si>
    <t>325-40 Total</t>
  </si>
  <si>
    <t>326-90</t>
  </si>
  <si>
    <t>326-90 Total</t>
  </si>
  <si>
    <t>324-20-600</t>
  </si>
  <si>
    <t>324-20-600 Total</t>
  </si>
  <si>
    <t>5 set asides</t>
  </si>
  <si>
    <t>Togiak Total:</t>
  </si>
  <si>
    <t>Catch Total:</t>
  </si>
  <si>
    <t>Esc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</si>
</sst>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1"/>
      <color rgb="FF000000"/>
      <name val="Calibri"/>
      <family val="2"/>
      <scheme val="minor"/>
    </font>
    <font>
      <sz val="11"/>
      <color rgb="FF0070C0"/>
      <name val="Calibri"/>
      <family val="2"/>
      <scheme val="minor"/>
    </font>
    <font>
      <vertAlign val="superscript"/>
      <sz val="10"/>
      <color rgb="FF0070C0"/>
      <name val="Calibri"/>
      <family val="2"/>
      <scheme val="minor"/>
    </font>
    <font>
      <sz val="11"/>
      <color rgb="FF548235"/>
      <name val="Calibri"/>
      <family val="2"/>
      <scheme val="minor"/>
    </font>
    <font>
      <sz val="9"/>
      <color rgb="FF548235"/>
      <name val="Calibri"/>
      <family val="2"/>
      <scheme val="minor"/>
    </font>
    <font>
      <vertAlign val="superscript"/>
      <sz val="10"/>
      <color rgb="FF548235"/>
      <name val="Calibri"/>
      <family val="2"/>
      <scheme val="minor"/>
    </font>
    <font>
      <b/>
      <sz val="12"/>
      <color rgb="FFFF0000"/>
      <name val="Calibri"/>
      <family val="2"/>
      <scheme val="minor"/>
    </font>
    <font>
      <sz val="10"/>
      <name val="Arial"/>
      <family val="2"/>
    </font>
    <font>
      <b/>
      <sz val="10"/>
      <name val="Arial"/>
      <family val="2"/>
    </font>
  </fonts>
  <fills count="12">
    <fill>
      <patternFill patternType="none"/>
    </fill>
    <fill>
      <patternFill patternType="gray125"/>
    </fill>
    <fill>
      <patternFill patternType="solid">
        <fgColor rgb="FF008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CC"/>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39997558519241921"/>
        <bgColor indexed="64"/>
      </patternFill>
    </fill>
  </fills>
  <borders count="15">
    <border>
      <left/>
      <right/>
      <top/>
      <bottom/>
      <diagonal/>
    </border>
    <border>
      <left/>
      <right/>
      <top style="thin">
        <color auto="1"/>
      </top>
      <bottom style="double">
        <color auto="1"/>
      </bottom>
      <diagonal/>
    </border>
    <border>
      <left/>
      <right/>
      <top/>
      <bottom style="thin">
        <color indexed="64"/>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9"/>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right/>
      <top style="thin">
        <color rgb="FF999999"/>
      </top>
      <bottom style="thin">
        <color rgb="FF999999"/>
      </bottom>
      <diagonal/>
    </border>
  </borders>
  <cellStyleXfs count="66">
    <xf numFmtId="0" fontId="0" fillId="0" borderId="0"/>
    <xf numFmtId="43"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1" fillId="8" borderId="4" applyNumberFormat="0" applyFont="0" applyAlignment="0" applyProtection="0"/>
  </cellStyleXfs>
  <cellXfs count="95">
    <xf numFmtId="0" fontId="0" fillId="0" borderId="0" xfId="0"/>
    <xf numFmtId="0" fontId="4" fillId="0" borderId="0" xfId="0" applyFont="1"/>
    <xf numFmtId="0" fontId="4" fillId="0" borderId="1" xfId="0" applyFont="1" applyBorder="1"/>
    <xf numFmtId="164" fontId="0" fillId="0" borderId="0" xfId="1" applyNumberFormat="1" applyFont="1"/>
    <xf numFmtId="164" fontId="4"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3" fillId="2" borderId="0" xfId="0" applyNumberFormat="1" applyFont="1" applyFill="1"/>
    <xf numFmtId="164" fontId="4" fillId="0" borderId="0" xfId="0" applyNumberFormat="1" applyFont="1"/>
    <xf numFmtId="0" fontId="4" fillId="0" borderId="1" xfId="0" applyFont="1" applyBorder="1" applyAlignment="1">
      <alignment horizontal="right"/>
    </xf>
    <xf numFmtId="164" fontId="3" fillId="0" borderId="0" xfId="1" applyNumberFormat="1" applyFont="1"/>
    <xf numFmtId="164" fontId="3" fillId="0" borderId="0" xfId="0" applyNumberFormat="1" applyFont="1"/>
    <xf numFmtId="43" fontId="0" fillId="2" borderId="0" xfId="1" applyFont="1" applyFill="1"/>
    <xf numFmtId="10" fontId="0" fillId="0" borderId="0" xfId="64" applyNumberFormat="1" applyFont="1"/>
    <xf numFmtId="0" fontId="4" fillId="0" borderId="1" xfId="0" applyFont="1" applyBorder="1" applyAlignment="1">
      <alignment horizontal="center"/>
    </xf>
    <xf numFmtId="0" fontId="4" fillId="0" borderId="2" xfId="0" applyFont="1" applyBorder="1"/>
    <xf numFmtId="164" fontId="0" fillId="0" borderId="2" xfId="1" applyNumberFormat="1" applyFont="1" applyBorder="1"/>
    <xf numFmtId="164" fontId="4" fillId="0" borderId="2" xfId="0" applyNumberFormat="1" applyFont="1" applyBorder="1"/>
    <xf numFmtId="0" fontId="0" fillId="3" borderId="0" xfId="0" applyFill="1"/>
    <xf numFmtId="0" fontId="4" fillId="3" borderId="0" xfId="0" applyFont="1" applyFill="1"/>
    <xf numFmtId="164" fontId="0" fillId="3" borderId="0" xfId="1" applyNumberFormat="1" applyFont="1" applyFill="1"/>
    <xf numFmtId="0" fontId="9" fillId="0" borderId="3" xfId="0" applyFont="1" applyBorder="1" applyAlignment="1">
      <alignment vertical="center"/>
    </xf>
    <xf numFmtId="0" fontId="9" fillId="0" borderId="3" xfId="0" applyFont="1" applyBorder="1" applyAlignment="1">
      <alignment horizontal="center" vertical="center"/>
    </xf>
    <xf numFmtId="0" fontId="0" fillId="0" borderId="3" xfId="0" applyBorder="1"/>
    <xf numFmtId="0" fontId="10" fillId="0" borderId="0" xfId="0" applyFont="1" applyAlignment="1">
      <alignment vertical="center"/>
    </xf>
    <xf numFmtId="3" fontId="10" fillId="0" borderId="0" xfId="0" applyNumberFormat="1" applyFont="1" applyAlignment="1">
      <alignment horizontal="center" vertical="center"/>
    </xf>
    <xf numFmtId="0" fontId="11" fillId="0" borderId="0" xfId="0" applyFont="1" applyAlignment="1">
      <alignment horizontal="center" vertical="center"/>
    </xf>
    <xf numFmtId="0" fontId="10" fillId="0" borderId="3" xfId="0" applyFont="1" applyBorder="1" applyAlignment="1">
      <alignment vertical="center"/>
    </xf>
    <xf numFmtId="3" fontId="10" fillId="0" borderId="3" xfId="0" applyNumberFormat="1" applyFont="1" applyBorder="1" applyAlignment="1">
      <alignment horizontal="center" vertical="center"/>
    </xf>
    <xf numFmtId="0" fontId="12" fillId="0" borderId="0" xfId="0" applyFont="1" applyAlignment="1">
      <alignment vertical="center"/>
    </xf>
    <xf numFmtId="3" fontId="12" fillId="0" borderId="0" xfId="0" applyNumberFormat="1" applyFont="1" applyAlignment="1">
      <alignment horizontal="center" vertical="center"/>
    </xf>
    <xf numFmtId="0" fontId="13" fillId="0" borderId="0" xfId="0" applyFont="1" applyAlignment="1">
      <alignment vertical="center"/>
    </xf>
    <xf numFmtId="0" fontId="14" fillId="0" borderId="0" xfId="0" applyFont="1" applyAlignment="1">
      <alignment horizontal="center" vertical="center"/>
    </xf>
    <xf numFmtId="0" fontId="12" fillId="0" borderId="3" xfId="0" applyFont="1" applyBorder="1" applyAlignment="1">
      <alignment vertical="center"/>
    </xf>
    <xf numFmtId="3" fontId="12" fillId="0" borderId="3" xfId="0" applyNumberFormat="1" applyFont="1" applyBorder="1" applyAlignment="1">
      <alignment horizontal="center" vertical="center"/>
    </xf>
    <xf numFmtId="0" fontId="14" fillId="0" borderId="3" xfId="0" applyFont="1" applyBorder="1" applyAlignment="1">
      <alignment horizontal="center" vertical="center"/>
    </xf>
    <xf numFmtId="3" fontId="9" fillId="0" borderId="3" xfId="0" applyNumberFormat="1" applyFont="1" applyBorder="1" applyAlignment="1">
      <alignment horizontal="center" vertical="center"/>
    </xf>
    <xf numFmtId="0" fontId="15" fillId="0" borderId="0" xfId="0" applyFont="1"/>
    <xf numFmtId="0" fontId="3" fillId="0" borderId="0" xfId="0" applyFont="1"/>
    <xf numFmtId="164" fontId="0" fillId="0" borderId="0" xfId="0" applyNumberFormat="1" applyFill="1"/>
    <xf numFmtId="164" fontId="3" fillId="0" borderId="0" xfId="0" applyNumberFormat="1" applyFont="1" applyFill="1"/>
    <xf numFmtId="0" fontId="0" fillId="0" borderId="0" xfId="0" applyFill="1"/>
    <xf numFmtId="164" fontId="0" fillId="0" borderId="0" xfId="1" applyNumberFormat="1" applyFont="1" applyFill="1"/>
    <xf numFmtId="3" fontId="0" fillId="0" borderId="0" xfId="0" applyNumberFormat="1" applyFill="1"/>
    <xf numFmtId="164" fontId="3" fillId="4" borderId="0" xfId="1" applyNumberFormat="1" applyFont="1" applyFill="1"/>
    <xf numFmtId="164" fontId="0" fillId="5" borderId="0" xfId="0" applyNumberFormat="1" applyFill="1"/>
    <xf numFmtId="0" fontId="0" fillId="5" borderId="0" xfId="0" quotePrefix="1" applyFill="1"/>
    <xf numFmtId="0" fontId="0" fillId="4" borderId="0" xfId="0" quotePrefix="1" applyFill="1"/>
    <xf numFmtId="164" fontId="0" fillId="6" borderId="0" xfId="0" applyNumberFormat="1" applyFill="1"/>
    <xf numFmtId="0" fontId="0" fillId="6" borderId="0" xfId="0" quotePrefix="1" applyFill="1"/>
    <xf numFmtId="3" fontId="0" fillId="7" borderId="0" xfId="0" applyNumberFormat="1" applyFill="1"/>
    <xf numFmtId="0" fontId="0" fillId="7" borderId="0" xfId="0" quotePrefix="1" applyFill="1"/>
    <xf numFmtId="3" fontId="0" fillId="0" borderId="0" xfId="0" applyNumberFormat="1"/>
    <xf numFmtId="0" fontId="0" fillId="0" borderId="0" xfId="0" applyBorder="1"/>
    <xf numFmtId="0" fontId="16" fillId="0" borderId="0" xfId="0" applyFont="1" applyBorder="1"/>
    <xf numFmtId="0" fontId="0" fillId="0" borderId="5" xfId="0" applyBorder="1"/>
    <xf numFmtId="0" fontId="0" fillId="0" borderId="6" xfId="0" applyBorder="1"/>
    <xf numFmtId="0" fontId="0" fillId="0" borderId="7" xfId="0" applyBorder="1"/>
    <xf numFmtId="0" fontId="0" fillId="0" borderId="8" xfId="0" applyBorder="1"/>
    <xf numFmtId="14" fontId="0" fillId="0" borderId="6" xfId="0" applyNumberFormat="1" applyBorder="1"/>
    <xf numFmtId="22" fontId="0" fillId="0" borderId="6" xfId="0" applyNumberFormat="1" applyBorder="1"/>
    <xf numFmtId="3" fontId="0" fillId="0" borderId="6" xfId="0" applyNumberFormat="1" applyBorder="1"/>
    <xf numFmtId="3" fontId="0" fillId="0" borderId="9" xfId="0" applyNumberFormat="1" applyBorder="1"/>
    <xf numFmtId="3" fontId="0" fillId="0" borderId="10" xfId="0" applyNumberFormat="1" applyBorder="1"/>
    <xf numFmtId="0" fontId="0" fillId="0" borderId="11" xfId="0" applyBorder="1"/>
    <xf numFmtId="0" fontId="16" fillId="0" borderId="0" xfId="0" applyFont="1"/>
    <xf numFmtId="0" fontId="0" fillId="4" borderId="6" xfId="0" applyFill="1" applyBorder="1"/>
    <xf numFmtId="0" fontId="0" fillId="4" borderId="7" xfId="0" applyFill="1" applyBorder="1"/>
    <xf numFmtId="3" fontId="0" fillId="4" borderId="6" xfId="0" applyNumberFormat="1" applyFill="1" applyBorder="1"/>
    <xf numFmtId="3" fontId="0" fillId="4" borderId="9" xfId="0" applyNumberFormat="1" applyFill="1" applyBorder="1"/>
    <xf numFmtId="3" fontId="0" fillId="4" borderId="10" xfId="0" applyNumberFormat="1" applyFill="1" applyBorder="1"/>
    <xf numFmtId="0" fontId="0" fillId="7" borderId="0" xfId="0" applyFill="1"/>
    <xf numFmtId="3" fontId="0" fillId="9" borderId="0" xfId="0" applyNumberFormat="1" applyFill="1"/>
    <xf numFmtId="3" fontId="16" fillId="0" borderId="0" xfId="0" applyNumberFormat="1" applyFont="1" applyFill="1" applyAlignment="1">
      <alignment horizontal="right"/>
    </xf>
    <xf numFmtId="3" fontId="0" fillId="0" borderId="0" xfId="0" applyNumberFormat="1" applyBorder="1"/>
    <xf numFmtId="0" fontId="0" fillId="0" borderId="0" xfId="0" applyNumberFormat="1" applyBorder="1"/>
    <xf numFmtId="3" fontId="0" fillId="10" borderId="0" xfId="0" applyNumberFormat="1" applyFill="1"/>
    <xf numFmtId="0" fontId="16" fillId="0" borderId="0" xfId="0" applyNumberFormat="1" applyFont="1" applyBorder="1"/>
    <xf numFmtId="0" fontId="16" fillId="7" borderId="0" xfId="0" applyFont="1" applyFill="1"/>
    <xf numFmtId="3" fontId="16" fillId="0" borderId="0" xfId="0" applyNumberFormat="1" applyFont="1" applyAlignment="1"/>
    <xf numFmtId="0" fontId="0" fillId="0" borderId="12" xfId="0" applyBorder="1"/>
    <xf numFmtId="0" fontId="0" fillId="0" borderId="13" xfId="0" applyBorder="1"/>
    <xf numFmtId="3" fontId="0" fillId="0" borderId="12" xfId="0" applyNumberFormat="1" applyBorder="1"/>
    <xf numFmtId="3" fontId="0" fillId="0" borderId="14" xfId="0" applyNumberFormat="1" applyBorder="1"/>
    <xf numFmtId="3" fontId="0" fillId="0" borderId="5" xfId="0" applyNumberFormat="1" applyBorder="1"/>
    <xf numFmtId="3" fontId="17" fillId="11" borderId="0" xfId="0" applyNumberFormat="1" applyFont="1" applyFill="1"/>
    <xf numFmtId="0" fontId="0" fillId="0" borderId="5" xfId="0" pivotButton="1" applyBorder="1"/>
    <xf numFmtId="0" fontId="0" fillId="0" borderId="6" xfId="0" pivotButton="1" applyBorder="1"/>
    <xf numFmtId="0" fontId="0" fillId="0" borderId="9" xfId="0" pivotButton="1" applyBorder="1"/>
    <xf numFmtId="0" fontId="0" fillId="0" borderId="10" xfId="0" pivotButton="1" applyBorder="1"/>
    <xf numFmtId="0" fontId="0" fillId="0" borderId="0" xfId="0" pivotButton="1"/>
    <xf numFmtId="164" fontId="0" fillId="8" borderId="4" xfId="65" applyNumberFormat="1" applyFont="1"/>
    <xf numFmtId="3" fontId="0" fillId="8" borderId="4" xfId="65" applyNumberFormat="1" applyFont="1"/>
    <xf numFmtId="0" fontId="4" fillId="8" borderId="4" xfId="65" applyFont="1"/>
  </cellXfs>
  <cellStyles count="66">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Note" xfId="65" builtinId="10"/>
    <cellStyle name="Percent" xfId="64" builtinId="5"/>
  </cellStyles>
  <dxfs count="3">
    <dxf>
      <fill>
        <patternFill patternType="solid">
          <bgColor rgb="FFFFFF00"/>
        </patternFill>
      </fill>
    </dxf>
    <dxf>
      <fill>
        <patternFill patternType="solid">
          <bgColor rgb="FFFFFF00"/>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hrist, Katie A (DFG)" refreshedDate="43388.589637152778" backgroundQuery="1" createdVersion="1" refreshedVersion="4" recordCount="379" xr:uid="{30D093E0-FF1C-3147-8015-D016F75ADB8F}">
  <cacheSource type="external" connectionId="1"/>
  <cacheFields count="18">
    <cacheField name="species_code" numFmtId="0">
      <sharedItems count="3">
        <s v="420"/>
        <s v="410" u="1"/>
        <s v="450" u="1"/>
      </sharedItems>
    </cacheField>
    <cacheField name="species_name" numFmtId="0">
      <sharedItems count="1">
        <s v="Sockeye Salmon"/>
      </sharedItems>
    </cacheField>
    <cacheField name="sampling_group_code" numFmtId="0">
      <sharedItems count="24">
        <s v="314"/>
        <s v="321"/>
        <s v="321-00-100-101"/>
        <s v="322"/>
        <s v="322-00-100-101"/>
        <s v="324"/>
        <s v="324-10-100-101"/>
        <s v="324-10-500-101"/>
        <s v="324-11"/>
        <s v="324-20-600"/>
        <s v="324-20-600-101"/>
        <s v="324-21"/>
        <s v="325"/>
        <s v="325-10-100-101"/>
        <s v="325-11"/>
        <s v="325-30-300-101"/>
        <s v="325-30-700-101"/>
        <s v="325-31"/>
        <s v="325-40"/>
        <s v="326-70-600-101"/>
        <s v="326-90"/>
        <s v="325-34" u="1"/>
        <s v="326" u="1"/>
        <s v="326-70" u="1"/>
      </sharedItems>
    </cacheField>
    <cacheField name="sampling_group_name" numFmtId="0">
      <sharedItems count="21">
        <s v="Port Moller Test Fishery"/>
        <s v="Ugashik District Harvest"/>
        <s v="Ugashik River Escapement"/>
        <s v="Egegik District Harvest"/>
        <s v="Egegik River Escapement"/>
        <s v="Naknek-Kvichak District Harvest"/>
        <s v="Kvichak River Escapement"/>
        <s v="Alagnak River Escapement"/>
        <s v="Kvichak Section Harvest - Set"/>
        <s v="Naknek River SHA Harvest"/>
        <s v="Naknek River Escapement"/>
        <s v="Naknek Section Set"/>
        <s v="Nushagak District Harvest"/>
        <s v="Igushik River Escapement"/>
        <s v="Igushik Section Harvest -Set"/>
        <s v="Wood River Escapement"/>
        <s v="Nushagak River Escapement"/>
        <s v="Nushagak Section Harvest -Set"/>
        <s v="Wood River SHA Harvest"/>
        <s v="Togiak River Escapement"/>
        <s v="Togiak River Section Set Mix Harvest"/>
      </sharedItems>
    </cacheField>
    <cacheField name="project_code" numFmtId="0">
      <sharedItems count="3">
        <s v="5"/>
        <s v="1"/>
        <s v="3"/>
      </sharedItems>
    </cacheField>
    <cacheField name="period_number" numFmtId="0">
      <sharedItems containsSemiMixedTypes="0" containsString="0" containsNumber="1" containsInteger="1" minValue="1" maxValue="16" count="16">
        <n v="1"/>
        <n v="2"/>
        <n v="3"/>
        <n v="4"/>
        <n v="5"/>
        <n v="6"/>
        <n v="7"/>
        <n v="8"/>
        <n v="9"/>
        <n v="10"/>
        <n v="11"/>
        <n v="12"/>
        <n v="13"/>
        <n v="14"/>
        <n v="15"/>
        <n v="16" u="1"/>
      </sharedItems>
    </cacheField>
    <cacheField name="start_date" numFmtId="0">
      <sharedItems containsSemiMixedTypes="0" containsNonDate="0" containsDate="1" containsString="0" minDate="1899-12-31T00:00:00" maxDate="2018-08-01T00:00:00" count="184">
        <d v="2018-06-10T00:00:00"/>
        <d v="2018-06-12T00:00:00"/>
        <d v="2018-06-14T00:00:00"/>
        <d v="2018-06-16T00:00:00"/>
        <d v="2018-06-18T00:00:00"/>
        <d v="2018-06-20T00:00:00"/>
        <d v="2018-06-22T00:00:00"/>
        <d v="2018-06-24T00:00:00"/>
        <d v="2018-06-26T00:00:00"/>
        <d v="2018-06-28T00:00:00"/>
        <d v="2018-06-30T00:00:00"/>
        <d v="2018-07-02T00:00:00"/>
        <d v="2018-07-04T00:00:00"/>
        <d v="2018-07-06T00:00:00"/>
        <d v="2018-07-11T00:00:00"/>
        <d v="2018-01-01T00:00:00"/>
        <d v="2018-07-16T00:00:00"/>
        <d v="2018-06-27T00:00:00"/>
        <d v="2018-07-08T00:00:00"/>
        <d v="2018-07-10T00:00:00"/>
        <d v="2018-07-13T00:00:00"/>
        <d v="2018-07-17T00:00:00"/>
        <d v="2018-06-17T00:00:00"/>
        <d v="2018-07-03T00:00:00"/>
        <d v="2018-07-05T00:00:00"/>
        <d v="2018-07-14T00:00:00"/>
        <d v="2018-07-20T00:00:00"/>
        <d v="2018-07-22T00:00:00"/>
        <d v="2018-07-15T00:00:00"/>
        <d v="2018-06-29T00:00:00"/>
        <d v="2018-07-07T00:00:00"/>
        <d v="2018-07-12T00:00:00"/>
        <d v="2018-07-18T00:00:00"/>
        <d v="2018-06-23T00:00:00"/>
        <d v="2018-06-11T00:00:00"/>
        <d v="2018-06-07T00:00:00"/>
        <d v="2018-07-01T00:00:00"/>
        <d v="2018-07-27T00:00:00"/>
        <d v="2018-07-31T00:00:00"/>
        <d v="2014-06-10T00:00:00" u="1"/>
        <d v="2015-06-10T00:00:00" u="1"/>
        <d v="2014-06-29T00:00:00" u="1"/>
        <d v="2015-07-15T00:00:00" u="1"/>
        <d v="2014-06-03T00:00:00" u="1"/>
        <d v="2015-06-29T00:00:00" u="1"/>
        <d v="2016-07-15T00:00:00" u="1"/>
        <d v="2017-06-10T00:00:00" u="1"/>
        <d v="2014-07-08T00:00:00" u="1"/>
        <d v="2016-06-29T00:00:00" u="1"/>
        <d v="2017-07-15T00:00:00" u="1"/>
        <d v="2014-06-22T00:00:00" u="1"/>
        <d v="2015-07-08T00:00:00" u="1"/>
        <d v="2017-06-29T00:00:00" u="1"/>
        <d v="1899-12-31T00:00:00" u="1"/>
        <d v="2015-06-22T00:00:00" u="1"/>
        <d v="2016-07-08T00:00:00" u="1"/>
        <d v="2014-07-01T00:00:00" u="1"/>
        <d v="2016-06-22T00:00:00" u="1"/>
        <d v="2017-07-08T00:00:00" u="1"/>
        <d v="2015-07-01T00:00:00" u="1"/>
        <d v="2017-06-22T00:00:00" u="1"/>
        <d v="2014-07-20T00:00:00" u="1"/>
        <d v="2015-06-15T00:00:00" u="1"/>
        <d v="2016-07-01T00:00:00" u="1"/>
        <d v="2017-07-27T00:00:00" u="1"/>
        <d v="2017-07-01T00:00:00" u="1"/>
        <d v="2017-06-15T00:00:00" u="1"/>
        <d v="2014-07-13T00:00:00" u="1"/>
        <d v="2017-07-20T00:00:00" u="1"/>
        <d v="2014-06-27T00:00:00" u="1"/>
        <d v="2015-07-13T00:00:00" u="1"/>
        <d v="2016-07-13T00:00:00" u="1"/>
        <d v="2014-07-06T00:00:00" u="1"/>
        <d v="2016-06-27T00:00:00" u="1"/>
        <d v="2017-07-13T00:00:00" u="1"/>
        <d v="2014-06-20T00:00:00" u="1"/>
        <d v="2017-06-27T00:00:00" u="1"/>
        <d v="2015-06-20T00:00:00" u="1"/>
        <d v="2015-07-25T00:00:00" u="1"/>
        <d v="2017-07-06T00:00:00" u="1"/>
        <d v="2014-06-13T00:00:00" u="1"/>
        <d v="2016-07-25T00:00:00" u="1"/>
        <d v="2017-06-20T00:00:00" u="1"/>
        <d v="2015-06-13T00:00:00" u="1"/>
        <d v="2015-07-18T00:00:00" u="1"/>
        <d v="2016-06-13T00:00:00" u="1"/>
        <d v="2014-06-06T00:00:00" u="1"/>
        <d v="2017-06-13T00:00:00" u="1"/>
        <d v="2014-07-11T00:00:00" u="1"/>
        <d v="2015-06-06T00:00:00" u="1"/>
        <d v="2017-07-18T00:00:00" u="1"/>
        <d v="2014-06-25T00:00:00" u="1"/>
        <d v="2015-07-11T00:00:00" u="1"/>
        <d v="2016-06-06T00:00:00" u="1"/>
        <d v="2016-07-11T00:00:00" u="1"/>
        <d v="2014-07-04T00:00:00" u="1"/>
        <d v="2016-06-25T00:00:00" u="1"/>
        <d v="2017-07-11T00:00:00" u="1"/>
        <d v="2014-06-18T00:00:00" u="1"/>
        <d v="2015-07-04T00:00:00" u="1"/>
        <d v="2015-06-18T00:00:00" u="1"/>
        <d v="2016-07-04T00:00:00" u="1"/>
        <d v="2017-07-04T00:00:00" u="1"/>
        <d v="2017-06-18T00:00:00" u="1"/>
        <d v="2014-07-16T00:00:00" u="1"/>
        <d v="2015-06-11T00:00:00" u="1"/>
        <d v="2014-06-30T00:00:00" u="1"/>
        <d v="2015-06-30T00:00:00" u="1"/>
        <d v="2016-07-16T00:00:00" u="1"/>
        <d v="2016-06-30T00:00:00" u="1"/>
        <d v="2015-07-09T00:00:00" u="1"/>
        <d v="2017-06-30T00:00:00" u="1"/>
        <d v="2016-07-09T00:00:00" u="1"/>
        <d v="2014-07-02T00:00:00" u="1"/>
        <d v="2016-06-23T00:00:00" u="1"/>
        <d v="2017-07-09T00:00:00" u="1"/>
        <d v="2014-06-16T00:00:00" u="1"/>
        <d v="2015-07-02T00:00:00" u="1"/>
        <d v="2017-06-23T00:00:00" u="1"/>
        <d v="2015-06-16T00:00:00" u="1"/>
        <d v="2016-07-02T00:00:00" u="1"/>
        <d v="2016-06-16T00:00:00" u="1"/>
        <d v="2017-07-02T00:00:00" u="1"/>
        <d v="2017-06-16T00:00:00" u="1"/>
        <d v="2014-07-14T00:00:00" u="1"/>
        <d v="2017-07-21T00:00:00" u="1"/>
        <d v="2014-06-28T00:00:00" u="1"/>
        <d v="2015-07-14T00:00:00" u="1"/>
        <d v="2014-06-02T00:00:00" u="1"/>
        <d v="2015-06-28T00:00:00" u="1"/>
        <d v="2016-07-14T00:00:00" u="1"/>
        <d v="2014-07-07T00:00:00" u="1"/>
        <d v="2015-06-02T00:00:00" u="1"/>
        <d v="2016-06-28T00:00:00" u="1"/>
        <d v="2017-07-14T00:00:00" u="1"/>
        <d v="2014-06-21T00:00:00" u="1"/>
        <d v="2015-07-07T00:00:00" u="1"/>
        <d v="2017-06-28T00:00:00" u="1"/>
        <d v="2016-07-07T00:00:00" u="1"/>
        <d v="2016-06-21T00:00:00" u="1"/>
        <d v="2017-07-07T00:00:00" u="1"/>
        <d v="2014-06-14T00:00:00" u="1"/>
        <d v="2017-06-21T00:00:00" u="1"/>
        <d v="2015-06-14T00:00:00" u="1"/>
        <d v="2017-07-26T00:00:00" u="1"/>
        <d v="2016-06-14T00:00:00" u="1"/>
        <d v="2017-01-01T00:00:00" u="1"/>
        <d v="2017-06-14T00:00:00" u="1"/>
        <d v="2014-07-12T00:00:00" u="1"/>
        <d v="2014-06-26T00:00:00" u="1"/>
        <d v="2015-07-12T00:00:00" u="1"/>
        <d v="2016-06-07T00:00:00" u="1"/>
        <d v="2015-06-26T00:00:00" u="1"/>
        <d v="2016-07-12T00:00:00" u="1"/>
        <d v="2017-06-07T00:00:00" u="1"/>
        <d v="2014-07-05T00:00:00" u="1"/>
        <d v="2016-06-26T00:00:00" u="1"/>
        <d v="2017-07-12T00:00:00" u="1"/>
        <d v="2015-07-05T00:00:00" u="1"/>
        <d v="2017-06-26T00:00:00" u="1"/>
        <d v="2016-07-05T00:00:00" u="1"/>
        <d v="2016-06-19T00:00:00" u="1"/>
        <d v="2017-07-05T00:00:00" u="1"/>
        <d v="2016-07-24T00:00:00" u="1"/>
        <d v="2017-06-19T00:00:00" u="1"/>
        <d v="2016-06-12T00:00:00" u="1"/>
        <d v="2016-07-17T00:00:00" u="1"/>
        <d v="2017-06-12T00:00:00" u="1"/>
        <d v="2014-07-10T00:00:00" u="1"/>
        <d v="2015-06-05T00:00:00" u="1"/>
        <d v="2017-07-17T00:00:00" u="1"/>
        <d v="2014-06-24T00:00:00" u="1"/>
        <d v="2015-07-10T00:00:00" u="1"/>
        <d v="2015-06-24T00:00:00" u="1"/>
        <d v="2016-07-10T00:00:00" u="1"/>
        <d v="2017-06-05T00:00:00" u="1"/>
        <d v="2014-07-03T00:00:00" u="1"/>
        <d v="2016-06-24T00:00:00" u="1"/>
        <d v="2017-07-10T00:00:00" u="1"/>
        <d v="2014-06-17T00:00:00" u="1"/>
        <d v="2015-07-03T00:00:00" u="1"/>
        <d v="2017-06-24T00:00:00" u="1"/>
        <d v="2016-07-03T00:00:00" u="1"/>
        <d v="2017-07-03T00:00:00" u="1"/>
      </sharedItems>
    </cacheField>
    <cacheField name="end_date" numFmtId="0">
      <sharedItems containsSemiMixedTypes="0" containsNonDate="0" containsDate="1" containsString="0" minDate="2014-06-15T23:59:59" maxDate="2018-09-07T23:59:59" count="213">
        <d v="2018-06-11T23:59:59"/>
        <d v="2018-06-13T23:59:59"/>
        <d v="2018-06-15T23:59:59"/>
        <d v="2018-06-17T23:59:59"/>
        <d v="2018-06-19T23:59:59"/>
        <d v="2018-06-21T23:59:59"/>
        <d v="2018-06-23T23:59:59"/>
        <d v="2018-06-25T23:59:59"/>
        <d v="2018-06-27T23:59:59"/>
        <d v="2018-06-29T23:59:59"/>
        <d v="2018-07-01T23:59:59"/>
        <d v="2018-07-03T23:59:59"/>
        <d v="2018-07-05T23:59:59"/>
        <d v="2018-07-07T23:59:59"/>
        <d v="2018-07-11T23:59:59"/>
        <d v="2018-07-15T23:59:59"/>
        <d v="2018-08-05T23:59:59"/>
        <d v="2018-07-26T23:59:59"/>
        <d v="2018-07-09T23:59:59"/>
        <d v="2018-07-12T23:59:59"/>
        <d v="2018-07-16T23:59:59"/>
        <d v="2018-08-23T23:59:59"/>
        <d v="2018-07-02T23:59:59"/>
        <d v="2018-07-22T23:59:59"/>
        <d v="2018-07-04T23:59:59"/>
        <d v="2018-07-19T23:59:59"/>
        <d v="2018-07-21T23:59:59"/>
        <d v="2018-08-22T23:59:59"/>
        <d v="2018-07-10T23:59:59"/>
        <d v="2018-07-14T23:59:59"/>
        <d v="2018-07-25T23:59:59"/>
        <d v="2018-07-13T23:59:59"/>
        <d v="2018-08-10T23:59:59"/>
        <d v="2018-07-24T23:59:59"/>
        <d v="2018-08-17T23:59:59"/>
        <d v="2018-07-17T23:59:59"/>
        <d v="2018-08-11T23:59:59"/>
        <d v="2018-06-30T23:59:59"/>
        <d v="2018-08-24T23:59:59"/>
        <d v="2018-08-07T23:59:59"/>
        <d v="2018-07-30T23:59:59"/>
        <d v="2018-09-07T23:59:59"/>
        <d v="2014-06-30T23:59:59" u="1"/>
        <d v="2014-08-21T23:59:59" u="1"/>
        <d v="2015-09-07T23:59:59" u="1"/>
        <d v="2016-08-02T23:59:59" u="1"/>
        <d v="2015-06-30T23:59:59" u="1"/>
        <d v="2016-07-16T23:59:59" u="1"/>
        <d v="2017-06-11T23:59:59" u="1"/>
        <d v="2014-07-09T23:59:59" u="1"/>
        <d v="2016-06-30T23:59:59" u="1"/>
        <d v="2017-07-16T23:59:59" u="1"/>
        <d v="2017-09-07T23:59:59" u="1"/>
        <d v="2014-06-23T23:59:59" u="1"/>
        <d v="2015-07-09T23:59:59" u="1"/>
        <d v="2017-06-30T23:59:59" u="1"/>
        <d v="2015-06-23T23:59:59" u="1"/>
        <d v="2016-07-09T23:59:59" u="1"/>
        <d v="2014-07-02T23:59:59" u="1"/>
        <d v="2015-07-28T23:59:59" u="1"/>
        <d v="2016-06-23T23:59:59" u="1"/>
        <d v="2017-07-09T23:59:59" u="1"/>
        <d v="2014-06-16T23:59:59" u="1"/>
        <d v="2015-07-02T23:59:59" u="1"/>
        <d v="2017-06-23T23:59:59" u="1"/>
        <d v="2016-07-02T23:59:59" u="1"/>
        <d v="2017-07-28T23:59:59" u="1"/>
        <d v="2016-08-07T23:59:59" u="1"/>
        <d v="2017-07-02T23:59:59" u="1"/>
        <d v="2016-07-21T23:59:59" u="1"/>
        <d v="2017-08-07T23:59:59" u="1"/>
        <d v="2016-08-26T23:59:59" u="1"/>
        <d v="2017-07-21T23:59:59" u="1"/>
        <d v="2014-06-28T23:59:59" u="1"/>
        <d v="2015-07-14T23:59:59" u="1"/>
        <d v="2015-06-28T23:59:59" u="1"/>
        <d v="2016-07-14T23:59:59" u="1"/>
        <d v="2014-07-07T23:59:59" u="1"/>
        <d v="2016-06-28T23:59:59" u="1"/>
        <d v="2017-07-14T23:59:59" u="1"/>
        <d v="2014-06-21T23:59:59" u="1"/>
        <d v="2014-08-12T23:59:59" u="1"/>
        <d v="2015-07-07T23:59:59" u="1"/>
        <d v="2017-06-28T23:59:59" u="1"/>
        <d v="2014-07-26T23:59:59" u="1"/>
        <d v="2015-06-21T23:59:59" u="1"/>
        <d v="2016-07-07T23:59:59" u="1"/>
        <d v="2016-06-21T23:59:59" u="1"/>
        <d v="2017-07-07T23:59:59" u="1"/>
        <d v="2015-08-31T23:59:59" u="1"/>
        <d v="2016-07-26T23:59:59" u="1"/>
        <d v="2017-06-21T23:59:59" u="1"/>
        <d v="2014-07-19T23:59:59" u="1"/>
        <d v="2017-07-26T23:59:59" u="1"/>
        <d v="2016-08-05T23:59:59" u="1"/>
        <d v="2014-07-12T23:59:59" u="1"/>
        <d v="2017-07-19T23:59:59" u="1"/>
        <d v="2014-06-26T23:59:59" u="1"/>
        <d v="2015-07-12T23:59:59" u="1"/>
        <d v="2017-08-24T23:59:59" u="1"/>
        <d v="2015-06-26T23:59:59" u="1"/>
        <d v="2016-07-12T23:59:59" u="1"/>
        <d v="2014-07-05T23:59:59" u="1"/>
        <d v="2016-06-26T23:59:59" u="1"/>
        <d v="2017-07-12T23:59:59" u="1"/>
        <d v="2014-08-10T23:59:59" u="1"/>
        <d v="2017-06-26T23:59:59" u="1"/>
        <d v="2014-07-24T23:59:59" u="1"/>
        <d v="2015-06-19T23:59:59" u="1"/>
        <d v="2015-08-10T23:59:59" u="1"/>
        <d v="2016-07-05T23:59:59" u="1"/>
        <d v="2014-08-29T23:59:59" u="1"/>
        <d v="2015-07-24T23:59:59" u="1"/>
        <d v="2017-07-05T23:59:59" u="1"/>
        <d v="2014-08-03T23:59:59" u="1"/>
        <d v="2016-07-24T23:59:59" u="1"/>
        <d v="2017-06-19T23:59:59" u="1"/>
        <d v="2014-07-17T23:59:59" u="1"/>
        <d v="2015-08-03T23:59:59" u="1"/>
        <d v="2015-07-17T23:59:59" u="1"/>
        <d v="2017-08-29T23:59:59" u="1"/>
        <d v="2014-07-10T23:59:59" u="1"/>
        <d v="2017-07-17T23:59:59" u="1"/>
        <d v="2014-06-24T23:59:59" u="1"/>
        <d v="2015-07-10T23:59:59" u="1"/>
        <d v="2015-06-24T23:59:59" u="1"/>
        <d v="2016-07-10T23:59:59" u="1"/>
        <d v="2014-07-03T23:59:59" u="1"/>
        <d v="2015-07-29T23:59:59" u="1"/>
        <d v="2016-06-24T23:59:59" u="1"/>
        <d v="2016-08-15T23:59:59" u="1"/>
        <d v="2017-07-10T23:59:59" u="1"/>
        <d v="2015-07-03T23:59:59" u="1"/>
        <d v="2015-06-17T23:59:59" u="1"/>
        <d v="2016-07-03T23:59:59" u="1"/>
        <d v="2017-07-29T23:59:59" u="1"/>
        <d v="2015-07-22T23:59:59" u="1"/>
        <d v="2017-07-03T23:59:59" u="1"/>
        <d v="2017-06-17T23:59:59" u="1"/>
        <d v="2014-07-15T23:59:59" u="1"/>
        <d v="2017-07-22T23:59:59" u="1"/>
        <d v="2014-06-29T23:59:59" u="1"/>
        <d v="2015-06-29T23:59:59" u="1"/>
        <d v="2016-07-15T23:59:59" u="1"/>
        <d v="2016-06-29T23:59:59" u="1"/>
        <d v="2015-07-08T23:59:59" u="1"/>
        <d v="2017-06-29T23:59:59" u="1"/>
        <d v="2016-07-08T23:59:59" u="1"/>
        <d v="2014-07-01T23:59:59" u="1"/>
        <d v="2016-06-22T23:59:59" u="1"/>
        <d v="2017-07-08T23:59:59" u="1"/>
        <d v="2014-06-15T23:59:59" u="1"/>
        <d v="2015-07-01T23:59:59" u="1"/>
        <d v="2016-07-27T23:59:59" u="1"/>
        <d v="2017-06-22T23:59:59" u="1"/>
        <d v="2015-06-15T23:59:59" u="1"/>
        <d v="2015-08-06T23:59:59" u="1"/>
        <d v="2017-07-27T23:59:59" u="1"/>
        <d v="2016-06-15T23:59:59" u="1"/>
        <d v="2016-08-06T23:59:59" u="1"/>
        <d v="2017-07-01T23:59:59" u="1"/>
        <d v="2017-06-15T23:59:59" u="1"/>
        <d v="2017-08-06T23:59:59" u="1"/>
        <d v="2014-07-13T23:59:59" u="1"/>
        <d v="2016-08-25T23:59:59" u="1"/>
        <d v="2017-07-20T23:59:59" u="1"/>
        <d v="2014-06-27T23:59:59" u="1"/>
        <d v="2014-08-18T23:59:59" u="1"/>
        <d v="2015-07-13T23:59:59" u="1"/>
        <d v="2017-08-25T23:59:59" u="1"/>
        <d v="2015-06-27T23:59:59" u="1"/>
        <d v="2015-08-18T23:59:59" u="1"/>
        <d v="2016-07-13T23:59:59" u="1"/>
        <d v="2017-09-30T23:59:59" u="1"/>
        <d v="2014-07-06T23:59:59" u="1"/>
        <d v="2016-06-27T23:59:59" u="1"/>
        <d v="2017-07-13T23:59:59" u="1"/>
        <d v="2017-09-04T23:59:59" u="1"/>
        <d v="2015-07-06T23:59:59" u="1"/>
        <d v="2017-06-27T23:59:59" u="1"/>
        <d v="2017-08-18T23:59:59" u="1"/>
        <d v="2015-06-20T23:59:59" u="1"/>
        <d v="2016-07-06T23:59:59" u="1"/>
        <d v="2015-07-25T23:59:59" u="1"/>
        <d v="2017-07-06T23:59:59" u="1"/>
        <d v="2016-07-25T23:59:59" u="1"/>
        <d v="2017-06-20T23:59:59" u="1"/>
        <d v="2014-07-18T23:59:59" u="1"/>
        <d v="2017-07-25T23:59:59" u="1"/>
        <d v="2015-07-18T23:59:59" u="1"/>
        <d v="2016-07-18T23:59:59" u="1"/>
        <d v="2017-06-13T23:59:59" u="1"/>
        <d v="2014-07-11T23:59:59" u="1"/>
        <d v="2017-07-18T23:59:59" u="1"/>
        <d v="2014-06-25T23:59:59" u="1"/>
        <d v="2014-08-16T23:59:59" u="1"/>
        <d v="2015-07-11T23:59:59" u="1"/>
        <d v="2015-09-02T23:59:59" u="1"/>
        <d v="2015-06-25T23:59:59" u="1"/>
        <d v="2016-07-11T23:59:59" u="1"/>
        <d v="2014-07-04T23:59:59" u="1"/>
        <d v="2017-07-11T23:59:59" u="1"/>
        <d v="2014-08-09T23:59:59" u="1"/>
        <d v="2015-07-04T23:59:59" u="1"/>
        <d v="2016-07-30T23:59:59" u="1"/>
        <d v="2017-06-25T23:59:59" u="1"/>
        <d v="2015-06-18T23:59:59" u="1"/>
        <d v="2016-07-04T23:59:59" u="1"/>
        <d v="2017-07-30T23:59:59" u="1"/>
        <d v="2016-06-18T23:59:59" u="1"/>
        <d v="2017-07-04T23:59:59" u="1"/>
        <d v="2016-07-23T23:59:59" u="1"/>
        <d v="2014-07-16T23:59:59" u="1"/>
      </sharedItems>
    </cacheField>
    <cacheField name="age" numFmtId="0">
      <sharedItems count="21">
        <s v="12"/>
        <s v="13"/>
        <s v="23"/>
        <s v="22"/>
        <s v="14"/>
        <s v="15"/>
        <s v="24"/>
        <s v="11"/>
        <s v="21"/>
        <s v="33"/>
        <s v="32"/>
        <s v="31"/>
        <s v="03"/>
        <s v="55" u="1"/>
        <s v="2" u="1"/>
        <s v="02" u="1"/>
        <s v="04" u="1"/>
        <s v="3" u="1"/>
        <s v="25" u="1"/>
        <s v="05" u="1"/>
        <s v="4" u="1"/>
      </sharedItems>
    </cacheField>
    <cacheField name="np_age" numFmtId="0">
      <sharedItems containsSemiMixedTypes="0" containsString="0" containsNumber="1" containsInteger="1" minValue="1" maxValue="875"/>
    </cacheField>
    <cacheField name="PA" numFmtId="0">
      <sharedItems containsSemiMixedTypes="0" containsString="0" containsNumber="1" minValue="5.9844404548174744E-4" maxValue="0.99319727891156462"/>
    </cacheField>
    <cacheField name="var_PA" numFmtId="0">
      <sharedItems containsSemiMixedTypes="0" containsString="0" containsNumber="1" minValue="3.5813527557255982E-7" maxValue="4.0000000000000008E-2"/>
    </cacheField>
    <cacheField name="se_PA" numFmtId="0">
      <sharedItems containsSemiMixedTypes="0" containsString="0" containsNumber="1" minValue="5.9844404548174744E-4" maxValue="0.2"/>
    </cacheField>
    <cacheField name="NA" numFmtId="0">
      <sharedItems containsSemiMixedTypes="0" containsString="0" containsNumber="1" minValue="0.19346049046321526" maxValue="3518960.0935425465"/>
    </cacheField>
    <cacheField name="var_NA" numFmtId="0">
      <sharedItems containsSemiMixedTypes="0" containsString="0" containsNumber="1" minValue="2.0756656760819094E-2" maxValue="8294214089.4167032"/>
    </cacheField>
    <cacheField name="se_NA" numFmtId="0">
      <sharedItems containsSemiMixedTypes="0" containsString="0" containsNumber="1" minValue="0.14407170701015204" maxValue="91072.575945872435"/>
    </cacheField>
    <cacheField name="prod_var_PA" numFmtId="0">
      <sharedItems containsSemiMixedTypes="0" containsString="0" containsNumber="1" minValue="1.4363495939773495E-6" maxValue="1319.5366957913986"/>
    </cacheField>
    <cacheField name="prod_var_NA" numFmtId="0">
      <sharedItems containsSemiMixedTypes="0" containsString="0" containsNumber="1" minValue="4.2406072952211058E-3" maxValue="2.3516971505056988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x v="0"/>
    <x v="0"/>
    <x v="0"/>
    <x v="0"/>
    <x v="0"/>
    <x v="0"/>
    <x v="0"/>
    <x v="0"/>
    <n v="14"/>
    <n v="0.63636363636363635"/>
    <n v="1.1019283746556474E-2"/>
    <n v="0.1049727762162956"/>
    <n v="8.9090909090909083"/>
    <n v="2.1597796143250689"/>
    <n v="1.4696188670281383"/>
    <n v="9.8171800651139493E-2"/>
    <n v="19.241672927623341"/>
  </r>
  <r>
    <x v="0"/>
    <x v="0"/>
    <x v="0"/>
    <x v="0"/>
    <x v="0"/>
    <x v="0"/>
    <x v="0"/>
    <x v="0"/>
    <x v="1"/>
    <n v="7"/>
    <n v="0.31818181818181818"/>
    <n v="1.0330578512396696E-2"/>
    <n v="0.10163945352271772"/>
    <n v="4.4545454545454541"/>
    <n v="2.0247933884297526"/>
    <n v="1.4229523493180483"/>
    <n v="4.601803155522164E-2"/>
    <n v="9.019534184823442"/>
  </r>
  <r>
    <x v="0"/>
    <x v="0"/>
    <x v="0"/>
    <x v="0"/>
    <x v="0"/>
    <x v="0"/>
    <x v="0"/>
    <x v="0"/>
    <x v="2"/>
    <n v="1"/>
    <n v="4.5454545454545456E-2"/>
    <n v="2.0661157024793389E-3"/>
    <n v="4.5454545454545456E-2"/>
    <n v="0.63636363636363635"/>
    <n v="0.4049586776859504"/>
    <n v="0.63636363636363635"/>
    <n v="1.3148009015777611E-3"/>
    <n v="0.25770097670924114"/>
  </r>
  <r>
    <x v="0"/>
    <x v="0"/>
    <x v="0"/>
    <x v="0"/>
    <x v="0"/>
    <x v="1"/>
    <x v="1"/>
    <x v="1"/>
    <x v="0"/>
    <n v="24"/>
    <n v="0.58536585365853655"/>
    <n v="6.0678167757287332E-3"/>
    <n v="7.7896192305713721E-2"/>
    <n v="6.4390243902439019"/>
    <n v="0.73420582986317673"/>
    <n v="0.85685811536285095"/>
    <n v="3.9070820214448423E-2"/>
    <n v="4.7275692459482599"/>
  </r>
  <r>
    <x v="0"/>
    <x v="0"/>
    <x v="0"/>
    <x v="0"/>
    <x v="0"/>
    <x v="1"/>
    <x v="1"/>
    <x v="1"/>
    <x v="1"/>
    <n v="13"/>
    <n v="0.31707317073170732"/>
    <n v="5.4134443783462223E-3"/>
    <n v="7.3576112824382228E-2"/>
    <n v="3.4878048780487805"/>
    <n v="0.65502676977989294"/>
    <n v="0.80933724106820448"/>
    <n v="1.8881037709841703E-2"/>
    <n v="2.2846055628908459"/>
  </r>
  <r>
    <x v="0"/>
    <x v="0"/>
    <x v="0"/>
    <x v="0"/>
    <x v="0"/>
    <x v="1"/>
    <x v="1"/>
    <x v="1"/>
    <x v="3"/>
    <n v="1"/>
    <n v="2.4390243902439025E-2"/>
    <n v="5.9488399762046404E-4"/>
    <n v="2.4390243902439025E-2"/>
    <n v="0.26829268292682928"/>
    <n v="7.1980963712076143E-2"/>
    <n v="0.26829268292682928"/>
    <n v="1.5960302375183182E-4"/>
    <n v="1.9311965873971649E-2"/>
  </r>
  <r>
    <x v="0"/>
    <x v="0"/>
    <x v="0"/>
    <x v="0"/>
    <x v="0"/>
    <x v="1"/>
    <x v="1"/>
    <x v="1"/>
    <x v="2"/>
    <n v="3"/>
    <n v="7.3170731707317069E-2"/>
    <n v="1.6954193932183226E-3"/>
    <n v="4.1175470771058861E-2"/>
    <n v="0.80487804878048774"/>
    <n v="0.20514574657941703"/>
    <n v="0.45293017848164746"/>
    <n v="1.364605853078162E-3"/>
    <n v="0.1651173082224576"/>
  </r>
  <r>
    <x v="0"/>
    <x v="0"/>
    <x v="0"/>
    <x v="0"/>
    <x v="0"/>
    <x v="2"/>
    <x v="2"/>
    <x v="2"/>
    <x v="0"/>
    <n v="4"/>
    <n v="0.8"/>
    <n v="3.9999999999999994E-2"/>
    <n v="0.19999999999999998"/>
    <n v="6.4"/>
    <n v="2.5599999999999996"/>
    <n v="1.5999999999999999"/>
    <n v="0.25599999999999995"/>
    <n v="16.383999999999997"/>
  </r>
  <r>
    <x v="0"/>
    <x v="0"/>
    <x v="0"/>
    <x v="0"/>
    <x v="0"/>
    <x v="2"/>
    <x v="2"/>
    <x v="2"/>
    <x v="1"/>
    <n v="1"/>
    <n v="0.2"/>
    <n v="4.0000000000000008E-2"/>
    <n v="0.2"/>
    <n v="1.6"/>
    <n v="2.5600000000000005"/>
    <n v="1.6"/>
    <n v="6.4000000000000015E-2"/>
    <n v="4.096000000000001"/>
  </r>
  <r>
    <x v="0"/>
    <x v="0"/>
    <x v="0"/>
    <x v="0"/>
    <x v="0"/>
    <x v="3"/>
    <x v="3"/>
    <x v="3"/>
    <x v="0"/>
    <n v="78"/>
    <n v="0.5611510791366906"/>
    <n v="1.7844967066696972E-3"/>
    <n v="4.2243303690285602E-2"/>
    <n v="12.345323741007194"/>
    <n v="0.86369640602813347"/>
    <n v="0.92935268118628322"/>
    <n v="2.2030189558598562E-2"/>
    <n v="10.662611746361705"/>
  </r>
  <r>
    <x v="0"/>
    <x v="0"/>
    <x v="0"/>
    <x v="0"/>
    <x v="0"/>
    <x v="3"/>
    <x v="3"/>
    <x v="3"/>
    <x v="1"/>
    <n v="53"/>
    <n v="0.38129496402877699"/>
    <n v="1.709486336486019E-3"/>
    <n v="4.1345934945119081E-2"/>
    <n v="8.3884892086330947"/>
    <n v="0.82739138685923319"/>
    <n v="0.9096105687926197"/>
    <n v="1.4340007685918693E-2"/>
    <n v="6.9405637199846479"/>
  </r>
  <r>
    <x v="0"/>
    <x v="0"/>
    <x v="0"/>
    <x v="0"/>
    <x v="0"/>
    <x v="3"/>
    <x v="3"/>
    <x v="3"/>
    <x v="3"/>
    <n v="2"/>
    <n v="1.4388489208633094E-2"/>
    <n v="1.0276420715163872E-4"/>
    <n v="1.0137268229243948E-2"/>
    <n v="0.31654676258992809"/>
    <n v="4.9737876261393137E-2"/>
    <n v="0.22301990104336683"/>
    <n v="3.2529677083971972E-5"/>
    <n v="1.5744363708642434E-2"/>
  </r>
  <r>
    <x v="0"/>
    <x v="0"/>
    <x v="0"/>
    <x v="0"/>
    <x v="0"/>
    <x v="3"/>
    <x v="3"/>
    <x v="3"/>
    <x v="2"/>
    <n v="6"/>
    <n v="4.3165467625899283E-2"/>
    <n v="2.9929137703287484E-4"/>
    <n v="1.7300039798592223E-2"/>
    <n v="0.94964028776978426"/>
    <n v="0.14485702648391141"/>
    <n v="0.38060087556902888"/>
    <n v="2.8421914941251426E-4"/>
    <n v="0.1375620683156569"/>
  </r>
  <r>
    <x v="0"/>
    <x v="0"/>
    <x v="0"/>
    <x v="0"/>
    <x v="0"/>
    <x v="4"/>
    <x v="4"/>
    <x v="4"/>
    <x v="0"/>
    <n v="105"/>
    <n v="0.56451612903225812"/>
    <n v="1.328852265376719E-3"/>
    <n v="3.6453425975849225E-2"/>
    <n v="10.725806451612904"/>
    <n v="0.47971566780099556"/>
    <n v="0.69261509354113526"/>
    <n v="1.4253012201218036E-2"/>
    <n v="5.1453374046397107"/>
  </r>
  <r>
    <x v="0"/>
    <x v="0"/>
    <x v="0"/>
    <x v="0"/>
    <x v="0"/>
    <x v="4"/>
    <x v="4"/>
    <x v="4"/>
    <x v="1"/>
    <n v="76"/>
    <n v="0.40860215053763443"/>
    <n v="1.3061969357494852E-3"/>
    <n v="3.6141346623354879E-2"/>
    <n v="7.763440860215054"/>
    <n v="0.47153709380556413"/>
    <n v="0.68668558584374273"/>
    <n v="1.0140582662485251E-2"/>
    <n v="3.6607503411571756"/>
  </r>
  <r>
    <x v="0"/>
    <x v="0"/>
    <x v="0"/>
    <x v="0"/>
    <x v="0"/>
    <x v="4"/>
    <x v="4"/>
    <x v="4"/>
    <x v="3"/>
    <n v="2"/>
    <n v="1.0752688172043012E-2"/>
    <n v="5.7497664157393607E-5"/>
    <n v="7.5827214215869491E-3"/>
    <n v="0.20430107526881722"/>
    <n v="2.0756656760819094E-2"/>
    <n v="0.14407170701015204"/>
    <n v="1.1746834612800845E-5"/>
    <n v="4.2406072952211058E-3"/>
  </r>
  <r>
    <x v="0"/>
    <x v="0"/>
    <x v="0"/>
    <x v="0"/>
    <x v="0"/>
    <x v="4"/>
    <x v="4"/>
    <x v="4"/>
    <x v="2"/>
    <n v="3"/>
    <n v="1.6129032258064516E-2"/>
    <n v="8.5777765278285568E-5"/>
    <n v="9.261628651499992E-3"/>
    <n v="0.30645161290322581"/>
    <n v="3.0965773265461089E-2"/>
    <n v="0.17597094437849986"/>
    <n v="2.6286734520764933E-5"/>
    <n v="9.4895111619961395E-3"/>
  </r>
  <r>
    <x v="0"/>
    <x v="0"/>
    <x v="0"/>
    <x v="0"/>
    <x v="0"/>
    <x v="5"/>
    <x v="5"/>
    <x v="5"/>
    <x v="0"/>
    <n v="71"/>
    <n v="0.45512820512820512"/>
    <n v="1.5999130453224748E-3"/>
    <n v="3.999891305176273E-2"/>
    <n v="7.7371794871794872"/>
    <n v="0.46237487009819522"/>
    <n v="0.67998152187996641"/>
    <n v="1.2378814395539917E-2"/>
    <n v="3.5774773603110361"/>
  </r>
  <r>
    <x v="0"/>
    <x v="0"/>
    <x v="0"/>
    <x v="0"/>
    <x v="0"/>
    <x v="5"/>
    <x v="5"/>
    <x v="5"/>
    <x v="1"/>
    <n v="80"/>
    <n v="0.51282051282051277"/>
    <n v="1.6118428029098003E-3"/>
    <n v="4.0147762115836545E-2"/>
    <n v="8.7179487179487172"/>
    <n v="0.4658225700409323"/>
    <n v="0.68251195596922132"/>
    <n v="1.4051962897162361E-2"/>
    <n v="4.0610172772799222"/>
  </r>
  <r>
    <x v="0"/>
    <x v="0"/>
    <x v="0"/>
    <x v="0"/>
    <x v="0"/>
    <x v="5"/>
    <x v="5"/>
    <x v="5"/>
    <x v="2"/>
    <n v="5"/>
    <n v="3.2051282051282048E-2"/>
    <n v="2.0015482174291104E-4"/>
    <n v="1.4147608340030871E-2"/>
    <n v="0.54487179487179482"/>
    <n v="5.7844743483701291E-2"/>
    <n v="0.2405093417805248"/>
    <n v="1.0905871697530409E-4"/>
    <n v="3.1517969205862882E-2"/>
  </r>
  <r>
    <x v="0"/>
    <x v="0"/>
    <x v="0"/>
    <x v="0"/>
    <x v="0"/>
    <x v="6"/>
    <x v="6"/>
    <x v="6"/>
    <x v="0"/>
    <n v="112"/>
    <n v="0.48484848484848486"/>
    <n v="1.0859583982113627E-3"/>
    <n v="3.2953882900370976E-2"/>
    <n v="29.575757575757578"/>
    <n v="4.0408511997444805"/>
    <n v="2.0101868569226298"/>
    <n v="3.2118042322857275E-2"/>
    <n v="119.51123548335191"/>
  </r>
  <r>
    <x v="0"/>
    <x v="0"/>
    <x v="0"/>
    <x v="0"/>
    <x v="0"/>
    <x v="6"/>
    <x v="6"/>
    <x v="6"/>
    <x v="1"/>
    <n v="110"/>
    <n v="0.47619047619047616"/>
    <n v="1.0844917677215813E-3"/>
    <n v="3.2931622609910692E-2"/>
    <n v="29.047619047619047"/>
    <n v="4.0353938676920045"/>
    <n v="2.0088289792045524"/>
    <n v="3.150190372905546E-2"/>
    <n v="117.21858377581536"/>
  </r>
  <r>
    <x v="0"/>
    <x v="0"/>
    <x v="0"/>
    <x v="0"/>
    <x v="0"/>
    <x v="6"/>
    <x v="6"/>
    <x v="6"/>
    <x v="3"/>
    <n v="1"/>
    <n v="4.329004329004329E-3"/>
    <n v="1.8740278480538224E-5"/>
    <n v="4.329004329004329E-3"/>
    <n v="0.26406926406926406"/>
    <n v="6.9732576226082726E-2"/>
    <n v="0.26406926406926406"/>
    <n v="4.9487315468087949E-6"/>
    <n v="1.8414230085675526E-2"/>
  </r>
  <r>
    <x v="0"/>
    <x v="0"/>
    <x v="0"/>
    <x v="0"/>
    <x v="0"/>
    <x v="6"/>
    <x v="6"/>
    <x v="6"/>
    <x v="2"/>
    <n v="8"/>
    <n v="3.4632034632034632E-2"/>
    <n v="1.4535937743165298E-4"/>
    <n v="1.2056507679740969E-2"/>
    <n v="2.1125541125541125"/>
    <n v="0.5408822434231807"/>
    <n v="0.7354469684641991"/>
    <n v="3.0707955059154396E-4"/>
    <n v="1.1426430077511349"/>
  </r>
  <r>
    <x v="0"/>
    <x v="0"/>
    <x v="0"/>
    <x v="0"/>
    <x v="0"/>
    <x v="7"/>
    <x v="7"/>
    <x v="7"/>
    <x v="0"/>
    <n v="56"/>
    <n v="0.34355828220858897"/>
    <n v="1.3921357341634105E-3"/>
    <n v="3.7311335196738946E-2"/>
    <n v="12.711656441717793"/>
    <n v="1.9058338200697089"/>
    <n v="1.380519402279341"/>
    <n v="1.7696351172923844E-2"/>
    <n v="24.226304755732745"/>
  </r>
  <r>
    <x v="0"/>
    <x v="0"/>
    <x v="0"/>
    <x v="0"/>
    <x v="0"/>
    <x v="7"/>
    <x v="7"/>
    <x v="7"/>
    <x v="1"/>
    <n v="97"/>
    <n v="0.59509202453987731"/>
    <n v="1.4873920177093049E-3"/>
    <n v="3.8566721635489125E-2"/>
    <n v="22.018404907975459"/>
    <n v="2.0362396722440383"/>
    <n v="1.4269687005130975"/>
    <n v="3.274999970281408E-2"/>
    <n v="44.834749593152473"/>
  </r>
  <r>
    <x v="0"/>
    <x v="0"/>
    <x v="0"/>
    <x v="0"/>
    <x v="0"/>
    <x v="7"/>
    <x v="7"/>
    <x v="7"/>
    <x v="4"/>
    <n v="1"/>
    <n v="6.1349693251533744E-3"/>
    <n v="3.7637848620572853E-5"/>
    <n v="6.1349693251533744E-3"/>
    <n v="0.22699386503067484"/>
    <n v="5.1526214761564236E-2"/>
    <n v="0.22699386503067487"/>
    <n v="8.5435607298232855E-6"/>
    <n v="1.1696134639128077E-2"/>
  </r>
  <r>
    <x v="0"/>
    <x v="0"/>
    <x v="0"/>
    <x v="0"/>
    <x v="0"/>
    <x v="7"/>
    <x v="7"/>
    <x v="7"/>
    <x v="3"/>
    <n v="1"/>
    <n v="6.1349693251533744E-3"/>
    <n v="3.7637848620572853E-5"/>
    <n v="6.1349693251533744E-3"/>
    <n v="0.22699386503067484"/>
    <n v="5.1526214761564236E-2"/>
    <n v="0.22699386503067487"/>
    <n v="8.5435607298232855E-6"/>
    <n v="1.1696134639128077E-2"/>
  </r>
  <r>
    <x v="0"/>
    <x v="0"/>
    <x v="0"/>
    <x v="0"/>
    <x v="0"/>
    <x v="7"/>
    <x v="7"/>
    <x v="7"/>
    <x v="2"/>
    <n v="8"/>
    <n v="4.9079754601226995E-2"/>
    <n v="2.88092174626607E-4"/>
    <n v="1.6973278252200043E-2"/>
    <n v="1.8159509202453987"/>
    <n v="0.39439818706382501"/>
    <n v="0.62801129533140165"/>
    <n v="5.2316124962868509E-4"/>
    <n v="0.71620775074166998"/>
  </r>
  <r>
    <x v="0"/>
    <x v="0"/>
    <x v="0"/>
    <x v="0"/>
    <x v="0"/>
    <x v="8"/>
    <x v="8"/>
    <x v="8"/>
    <x v="0"/>
    <n v="108"/>
    <n v="0.53201970443349755"/>
    <n v="1.2325482105346112E-3"/>
    <n v="3.510766597959214E-2"/>
    <n v="38.837438423645324"/>
    <n v="6.5682494139389433"/>
    <n v="2.562859616510226"/>
    <n v="4.7869015230812197E-2"/>
    <n v="255.09398216499821"/>
  </r>
  <r>
    <x v="0"/>
    <x v="0"/>
    <x v="0"/>
    <x v="0"/>
    <x v="0"/>
    <x v="8"/>
    <x v="8"/>
    <x v="8"/>
    <x v="1"/>
    <n v="81"/>
    <n v="0.39901477832512317"/>
    <n v="1.1871385396201781E-3"/>
    <n v="3.445487686264715E-2"/>
    <n v="29.128078817733989"/>
    <n v="6.326261277635929"/>
    <n v="2.5152060109732419"/>
    <n v="3.4579064949626169E-2"/>
    <n v="184.27183711655786"/>
  </r>
  <r>
    <x v="0"/>
    <x v="0"/>
    <x v="0"/>
    <x v="0"/>
    <x v="0"/>
    <x v="8"/>
    <x v="8"/>
    <x v="8"/>
    <x v="3"/>
    <n v="4"/>
    <n v="1.9704433497536946E-2"/>
    <n v="9.5624598010287575E-5"/>
    <n v="9.7787830536466853E-3"/>
    <n v="1.4384236453201971"/>
    <n v="0.50958348279682253"/>
    <n v="0.71385116291620798"/>
    <n v="1.3754868285223632E-4"/>
    <n v="0.73299693091956741"/>
  </r>
  <r>
    <x v="0"/>
    <x v="0"/>
    <x v="0"/>
    <x v="0"/>
    <x v="0"/>
    <x v="8"/>
    <x v="8"/>
    <x v="8"/>
    <x v="2"/>
    <n v="10"/>
    <n v="4.9261083743842367E-2"/>
    <n v="2.3185361075358669E-4"/>
    <n v="1.5226739991002233E-2"/>
    <n v="3.5960591133004929"/>
    <n v="1.2355478917058635"/>
    <n v="1.1115520193431632"/>
    <n v="8.3375928990206058E-4"/>
    <n v="4.4431032558880812"/>
  </r>
  <r>
    <x v="0"/>
    <x v="0"/>
    <x v="0"/>
    <x v="0"/>
    <x v="0"/>
    <x v="9"/>
    <x v="9"/>
    <x v="9"/>
    <x v="0"/>
    <n v="97"/>
    <n v="0.54802259887005644"/>
    <n v="1.4073513068054867E-3"/>
    <n v="3.7514681216898091E-2"/>
    <n v="30.141242937853104"/>
    <n v="4.2572377030865969"/>
    <n v="2.0633074669293952"/>
    <n v="4.2419317637329208E-2"/>
    <n v="128.31843585292086"/>
  </r>
  <r>
    <x v="0"/>
    <x v="0"/>
    <x v="0"/>
    <x v="0"/>
    <x v="0"/>
    <x v="9"/>
    <x v="9"/>
    <x v="9"/>
    <x v="1"/>
    <n v="68"/>
    <n v="0.38418079096045199"/>
    <n v="1.3442381296446221E-3"/>
    <n v="3.6663853175090889E-2"/>
    <n v="21.129943502824858"/>
    <n v="4.0663203421749818"/>
    <n v="2.0165119246299987"/>
    <n v="2.840367573373382E-2"/>
    <n v="85.921119094544807"/>
  </r>
  <r>
    <x v="0"/>
    <x v="0"/>
    <x v="0"/>
    <x v="0"/>
    <x v="0"/>
    <x v="9"/>
    <x v="9"/>
    <x v="9"/>
    <x v="3"/>
    <n v="4"/>
    <n v="2.2598870056497175E-2"/>
    <n v="1.2550091550378822E-4"/>
    <n v="1.1202719112063294E-2"/>
    <n v="1.2429378531073447"/>
    <n v="0.37964026939895934"/>
    <n v="0.61614955116348125"/>
    <n v="1.559898384792848E-4"/>
    <n v="0.47186926139983648"/>
  </r>
  <r>
    <x v="0"/>
    <x v="0"/>
    <x v="0"/>
    <x v="0"/>
    <x v="0"/>
    <x v="9"/>
    <x v="9"/>
    <x v="9"/>
    <x v="2"/>
    <n v="8"/>
    <n v="4.519774011299435E-2"/>
    <n v="2.4519832046404871E-4"/>
    <n v="1.5658809675835796E-2"/>
    <n v="2.4858757062146895"/>
    <n v="0.7417249194037473"/>
    <n v="0.86123453217096868"/>
    <n v="6.0953254804622286E-4"/>
    <n v="1.843835957839824"/>
  </r>
  <r>
    <x v="0"/>
    <x v="0"/>
    <x v="0"/>
    <x v="0"/>
    <x v="0"/>
    <x v="10"/>
    <x v="10"/>
    <x v="10"/>
    <x v="0"/>
    <n v="150"/>
    <n v="0.5859375"/>
    <n v="9.5143037683823527E-4"/>
    <n v="3.0845265063510725E-2"/>
    <n v="56.8359375"/>
    <n v="8.9520084156709565"/>
    <n v="2.9919907111605406"/>
    <n v="5.4075437433579385E-2"/>
    <n v="508.79579081254849"/>
  </r>
  <r>
    <x v="0"/>
    <x v="0"/>
    <x v="0"/>
    <x v="0"/>
    <x v="0"/>
    <x v="10"/>
    <x v="10"/>
    <x v="10"/>
    <x v="1"/>
    <n v="91"/>
    <n v="0.35546875"/>
    <n v="8.9847340303308824E-4"/>
    <n v="2.9974545918713902E-2"/>
    <n v="34.48046875"/>
    <n v="8.453736249138327"/>
    <n v="2.9075309541152485"/>
    <n v="3.0979784095988554E-2"/>
    <n v="291.48878855915632"/>
  </r>
  <r>
    <x v="0"/>
    <x v="0"/>
    <x v="0"/>
    <x v="0"/>
    <x v="0"/>
    <x v="10"/>
    <x v="10"/>
    <x v="10"/>
    <x v="3"/>
    <n v="5"/>
    <n v="1.953125E-2"/>
    <n v="7.5097177542892161E-5"/>
    <n v="8.6658627696780521E-3"/>
    <n v="1.89453125"/>
    <n v="0.70658934350107239"/>
    <n v="0.84058868865877112"/>
    <n v="1.4227394964180741E-4"/>
    <n v="1.338655592179766"/>
  </r>
  <r>
    <x v="0"/>
    <x v="0"/>
    <x v="0"/>
    <x v="0"/>
    <x v="0"/>
    <x v="10"/>
    <x v="10"/>
    <x v="10"/>
    <x v="2"/>
    <n v="10"/>
    <n v="3.90625E-2"/>
    <n v="1.472024356617647E-4"/>
    <n v="1.2132701086805225E-2"/>
    <n v="3.7890625"/>
    <n v="1.3850277171415439"/>
    <n v="1.1768720054201067"/>
    <n v="5.5775922887465535E-4"/>
    <n v="5.2479565844816314"/>
  </r>
  <r>
    <x v="0"/>
    <x v="0"/>
    <x v="0"/>
    <x v="0"/>
    <x v="0"/>
    <x v="11"/>
    <x v="11"/>
    <x v="11"/>
    <x v="0"/>
    <n v="170"/>
    <n v="0.46321525885558584"/>
    <n v="6.7936306781130724E-4"/>
    <n v="2.6064594142462823E-2"/>
    <n v="32.888283378746593"/>
    <n v="3.4246692248367996"/>
    <n v="1.8505861841148603"/>
    <n v="2.2343085091232909E-2"/>
    <n v="112.63149194490509"/>
  </r>
  <r>
    <x v="0"/>
    <x v="0"/>
    <x v="0"/>
    <x v="0"/>
    <x v="0"/>
    <x v="11"/>
    <x v="11"/>
    <x v="11"/>
    <x v="1"/>
    <n v="174"/>
    <n v="0.47411444141689374"/>
    <n v="6.8122933840666824E-4"/>
    <n v="2.6100370464931494E-2"/>
    <n v="33.662125340599452"/>
    <n v="3.4340770949080146"/>
    <n v="1.8531263030101361"/>
    <n v="2.2931627375138906E-2"/>
    <n v="115.59833359807523"/>
  </r>
  <r>
    <x v="0"/>
    <x v="0"/>
    <x v="0"/>
    <x v="0"/>
    <x v="0"/>
    <x v="11"/>
    <x v="11"/>
    <x v="11"/>
    <x v="3"/>
    <n v="1"/>
    <n v="2.7247956403269754E-3"/>
    <n v="7.4245112815448916E-6"/>
    <n v="2.7247956403269754E-3"/>
    <n v="0.19346049046321526"/>
    <n v="3.7426961370267797E-2"/>
    <n v="0.19346049046321526"/>
    <n v="1.4363495939773495E-6"/>
    <n v="7.2406383032398193E-3"/>
  </r>
  <r>
    <x v="0"/>
    <x v="0"/>
    <x v="0"/>
    <x v="0"/>
    <x v="0"/>
    <x v="11"/>
    <x v="11"/>
    <x v="11"/>
    <x v="2"/>
    <n v="22"/>
    <n v="5.9945504087193457E-2"/>
    <n v="1.5396732411728341E-4"/>
    <n v="1.2408357027313625E-2"/>
    <n v="4.2561307901907357"/>
    <n v="0.77614928087522572"/>
    <n v="0.8809933489392674"/>
    <n v="6.5530506885884659E-4"/>
    <n v="3.3033928521174456"/>
  </r>
  <r>
    <x v="0"/>
    <x v="0"/>
    <x v="0"/>
    <x v="0"/>
    <x v="0"/>
    <x v="12"/>
    <x v="12"/>
    <x v="12"/>
    <x v="0"/>
    <n v="58"/>
    <n v="0.33526011560693642"/>
    <n v="1.2957021540125585E-3"/>
    <n v="3.5995863012470729E-2"/>
    <n v="20.115606936416185"/>
    <n v="4.6645277544452108"/>
    <n v="2.1597517807482438"/>
    <n v="2.6063835236784412E-2"/>
    <n v="93.8298068524239"/>
  </r>
  <r>
    <x v="0"/>
    <x v="0"/>
    <x v="0"/>
    <x v="0"/>
    <x v="0"/>
    <x v="12"/>
    <x v="12"/>
    <x v="12"/>
    <x v="1"/>
    <n v="105"/>
    <n v="0.60693641618497107"/>
    <n v="1.3870035051948527E-3"/>
    <n v="3.7242495958177302E-2"/>
    <n v="36.416184971098261"/>
    <n v="4.9932126187014694"/>
    <n v="2.2345497574906381"/>
    <n v="5.0509376200737401E-2"/>
    <n v="181.83375432265464"/>
  </r>
  <r>
    <x v="0"/>
    <x v="0"/>
    <x v="0"/>
    <x v="0"/>
    <x v="0"/>
    <x v="12"/>
    <x v="12"/>
    <x v="12"/>
    <x v="3"/>
    <n v="3"/>
    <n v="1.7341040462427744E-2"/>
    <n v="9.9071678942489456E-5"/>
    <n v="9.9534757217009107E-3"/>
    <n v="1.0404624277456647"/>
    <n v="0.35665804419296204"/>
    <n v="0.59720854330205464"/>
    <n v="1.0308035959334162E-4"/>
    <n v="0.37108929453602985"/>
  </r>
  <r>
    <x v="0"/>
    <x v="0"/>
    <x v="0"/>
    <x v="0"/>
    <x v="0"/>
    <x v="12"/>
    <x v="12"/>
    <x v="12"/>
    <x v="2"/>
    <n v="7"/>
    <n v="4.046242774566474E-2"/>
    <n v="2.2572802143367208E-4"/>
    <n v="1.5024247782623663E-2"/>
    <n v="2.4277456647398843"/>
    <n v="0.81262087716121945"/>
    <n v="0.90145486695741983"/>
    <n v="5.4801022544590905E-4"/>
    <n v="1.9728368116052726"/>
  </r>
  <r>
    <x v="0"/>
    <x v="0"/>
    <x v="0"/>
    <x v="0"/>
    <x v="0"/>
    <x v="13"/>
    <x v="13"/>
    <x v="13"/>
    <x v="0"/>
    <n v="55"/>
    <n v="0.49549549549549549"/>
    <n v="2.2725428130833535E-3"/>
    <n v="4.7671194793956588E-2"/>
    <n v="32.207207207207205"/>
    <n v="9.601493385277168"/>
    <n v="3.098627661607178"/>
    <n v="7.3192257268225119E-2"/>
    <n v="309.2372869582511"/>
  </r>
  <r>
    <x v="0"/>
    <x v="0"/>
    <x v="0"/>
    <x v="0"/>
    <x v="0"/>
    <x v="13"/>
    <x v="13"/>
    <x v="13"/>
    <x v="1"/>
    <n v="48"/>
    <n v="0.43243243243243246"/>
    <n v="2.2312238528454744E-3"/>
    <n v="4.7235832297583942E-2"/>
    <n v="28.108108108108109"/>
    <n v="9.4269207782721303"/>
    <n v="3.0703290993429566"/>
    <n v="6.2715481269170092E-2"/>
    <n v="264.97290836224369"/>
  </r>
  <r>
    <x v="0"/>
    <x v="0"/>
    <x v="0"/>
    <x v="0"/>
    <x v="0"/>
    <x v="13"/>
    <x v="13"/>
    <x v="13"/>
    <x v="3"/>
    <n v="4"/>
    <n v="3.6036036036036036E-2"/>
    <n v="3.1579491038950499E-4"/>
    <n v="1.7770619302362678E-2"/>
    <n v="2.3423423423423424"/>
    <n v="1.3342334963956586"/>
    <n v="1.155090254653574"/>
    <n v="7.3969979010154324E-4"/>
    <n v="3.1252316131790203"/>
  </r>
  <r>
    <x v="0"/>
    <x v="0"/>
    <x v="0"/>
    <x v="0"/>
    <x v="0"/>
    <x v="13"/>
    <x v="13"/>
    <x v="13"/>
    <x v="2"/>
    <n v="4"/>
    <n v="3.6036036036036036E-2"/>
    <n v="3.1579491038950499E-4"/>
    <n v="1.7770619302362678E-2"/>
    <n v="2.3423423423423424"/>
    <n v="1.3342334963956586"/>
    <n v="1.155090254653574"/>
    <n v="7.3969979010154324E-4"/>
    <n v="3.1252316131790203"/>
  </r>
  <r>
    <x v="0"/>
    <x v="0"/>
    <x v="0"/>
    <x v="0"/>
    <x v="0"/>
    <x v="14"/>
    <x v="14"/>
    <x v="14"/>
    <x v="0"/>
    <n v="43"/>
    <n v="0.43"/>
    <n v="2.475757575757576E-3"/>
    <n v="4.9756985195624305E-2"/>
    <n v="19.78"/>
    <n v="5.2387030303030313"/>
    <n v="2.2888213189987181"/>
    <n v="4.8970484848484853E-2"/>
    <n v="103.62154593939397"/>
  </r>
  <r>
    <x v="0"/>
    <x v="0"/>
    <x v="0"/>
    <x v="0"/>
    <x v="0"/>
    <x v="14"/>
    <x v="14"/>
    <x v="14"/>
    <x v="1"/>
    <n v="46"/>
    <n v="0.46"/>
    <n v="2.5090909090909096E-3"/>
    <n v="5.0090826596203314E-2"/>
    <n v="21.16"/>
    <n v="5.3092363636363649"/>
    <n v="2.3041780234253526"/>
    <n v="5.3092363636363646E-2"/>
    <n v="112.34344145454548"/>
  </r>
  <r>
    <x v="0"/>
    <x v="0"/>
    <x v="0"/>
    <x v="0"/>
    <x v="0"/>
    <x v="14"/>
    <x v="14"/>
    <x v="14"/>
    <x v="4"/>
    <n v="1"/>
    <n v="0.01"/>
    <n v="1E-4"/>
    <n v="0.01"/>
    <n v="0.46"/>
    <n v="0.21160000000000001"/>
    <n v="0.46"/>
    <n v="4.6000000000000007E-5"/>
    <n v="9.7336000000000006E-2"/>
  </r>
  <r>
    <x v="0"/>
    <x v="0"/>
    <x v="0"/>
    <x v="0"/>
    <x v="0"/>
    <x v="14"/>
    <x v="14"/>
    <x v="14"/>
    <x v="3"/>
    <n v="4"/>
    <n v="0.04"/>
    <n v="3.8787878787878785E-4"/>
    <n v="1.9694638556693237E-2"/>
    <n v="1.84"/>
    <n v="0.82075151515151512"/>
    <n v="0.90595337360788886"/>
    <n v="7.1369696969696963E-4"/>
    <n v="1.5101827878787879"/>
  </r>
  <r>
    <x v="0"/>
    <x v="0"/>
    <x v="0"/>
    <x v="0"/>
    <x v="0"/>
    <x v="14"/>
    <x v="14"/>
    <x v="14"/>
    <x v="2"/>
    <n v="6"/>
    <n v="0.06"/>
    <n v="5.696969696969696E-4"/>
    <n v="2.3868325657594201E-2"/>
    <n v="2.76"/>
    <n v="1.2054787878787876"/>
    <n v="1.0979429802493332"/>
    <n v="1.5723636363636361E-3"/>
    <n v="3.3271214545454537"/>
  </r>
  <r>
    <x v="0"/>
    <x v="0"/>
    <x v="1"/>
    <x v="1"/>
    <x v="1"/>
    <x v="0"/>
    <x v="15"/>
    <x v="9"/>
    <x v="0"/>
    <n v="244"/>
    <n v="0.35260115606936415"/>
    <n v="3.3035250478713756E-4"/>
    <n v="1.8175601909899367E-2"/>
    <n v="26216.953757225434"/>
    <n v="1826310.4173697336"/>
    <n v="1351.4105288067478"/>
    <n v="8.660836341587979"/>
    <n v="47880295758.521385"/>
  </r>
  <r>
    <x v="0"/>
    <x v="0"/>
    <x v="1"/>
    <x v="1"/>
    <x v="1"/>
    <x v="0"/>
    <x v="15"/>
    <x v="9"/>
    <x v="1"/>
    <n v="421"/>
    <n v="0.60838150289017345"/>
    <n v="3.4479515170950407E-4"/>
    <n v="1.8568660471598487E-2"/>
    <n v="45234.989884393064"/>
    <n v="1906154.6932462149"/>
    <n v="1380.6356120447622"/>
    <n v="15.596805199767189"/>
    <n v="86224888267.080887"/>
  </r>
  <r>
    <x v="0"/>
    <x v="0"/>
    <x v="1"/>
    <x v="1"/>
    <x v="1"/>
    <x v="0"/>
    <x v="15"/>
    <x v="9"/>
    <x v="3"/>
    <n v="4"/>
    <n v="5.7803468208092483E-3"/>
    <n v="8.3168370643131815E-6"/>
    <n v="2.8838926929262089E-3"/>
    <n v="429.78612716763001"/>
    <n v="45978.540952516705"/>
    <n v="214.4260733971424"/>
    <n v="3.5744611921553638E-3"/>
    <n v="19760939.048800427"/>
  </r>
  <r>
    <x v="0"/>
    <x v="0"/>
    <x v="1"/>
    <x v="1"/>
    <x v="1"/>
    <x v="0"/>
    <x v="15"/>
    <x v="9"/>
    <x v="2"/>
    <n v="23"/>
    <n v="3.3236994219653176E-2"/>
    <n v="4.6501152583062105E-5"/>
    <n v="6.8191753594596836E-3"/>
    <n v="2471.2702312138726"/>
    <n v="257075.51222251981"/>
    <n v="507.02614550190589"/>
    <n v="0.11491691409565546"/>
    <n v="635303060.52957129"/>
  </r>
  <r>
    <x v="0"/>
    <x v="0"/>
    <x v="1"/>
    <x v="1"/>
    <x v="1"/>
    <x v="1"/>
    <x v="10"/>
    <x v="15"/>
    <x v="0"/>
    <n v="858"/>
    <n v="0.51346499102333931"/>
    <n v="1.4959203234535414E-4"/>
    <n v="1.2230782164087224E-2"/>
    <n v="414115.67684021546"/>
    <n v="97303873.625704259"/>
    <n v="9864.2725847223155"/>
    <n v="61.948405724599731"/>
    <n v="40295059485683.305"/>
  </r>
  <r>
    <x v="0"/>
    <x v="0"/>
    <x v="1"/>
    <x v="1"/>
    <x v="1"/>
    <x v="1"/>
    <x v="10"/>
    <x v="15"/>
    <x v="1"/>
    <n v="738"/>
    <n v="0.44165170556552963"/>
    <n v="1.4766196199795709E-4"/>
    <n v="1.2151623842020337E-2"/>
    <n v="356197.40035906644"/>
    <n v="96048436.967565462"/>
    <n v="9800.4304480755054"/>
    <n v="52.596806995591578"/>
    <n v="34212203556398.473"/>
  </r>
  <r>
    <x v="0"/>
    <x v="0"/>
    <x v="1"/>
    <x v="1"/>
    <x v="1"/>
    <x v="1"/>
    <x v="10"/>
    <x v="15"/>
    <x v="4"/>
    <n v="3"/>
    <n v="1.7953321364452424E-3"/>
    <n v="1.0731191131527481E-6"/>
    <n v="1.0359146263822846E-3"/>
    <n v="1447.9569120287254"/>
    <n v="698022.78192516137"/>
    <n v="835.47757715282899"/>
    <n v="1.5538302373196574E-3"/>
    <n v="1010706911.842057"/>
  </r>
  <r>
    <x v="0"/>
    <x v="0"/>
    <x v="1"/>
    <x v="1"/>
    <x v="1"/>
    <x v="1"/>
    <x v="10"/>
    <x v="15"/>
    <x v="5"/>
    <n v="1"/>
    <n v="5.9844404548174744E-4"/>
    <n v="3.5813527557255982E-7"/>
    <n v="5.9844404548174744E-4"/>
    <n v="482.65230400957512"/>
    <n v="232953.24656575132"/>
    <n v="482.65230400957512"/>
    <n v="1.7285481590220011E-4"/>
    <n v="112435421.18147051"/>
  </r>
  <r>
    <x v="0"/>
    <x v="0"/>
    <x v="1"/>
    <x v="1"/>
    <x v="1"/>
    <x v="1"/>
    <x v="10"/>
    <x v="15"/>
    <x v="3"/>
    <n v="27"/>
    <n v="1.615798922800718E-2"/>
    <n v="9.5191069533621466E-6"/>
    <n v="3.0853050016752229E-3"/>
    <n v="13031.612208258526"/>
    <n v="6191813.5979404608"/>
    <n v="2488.3355075110876"/>
    <n v="0.12404931038515278"/>
    <n v="80689313674.182053"/>
  </r>
  <r>
    <x v="0"/>
    <x v="0"/>
    <x v="1"/>
    <x v="1"/>
    <x v="1"/>
    <x v="1"/>
    <x v="10"/>
    <x v="15"/>
    <x v="2"/>
    <n v="44"/>
    <n v="2.6331538001196888E-2"/>
    <n v="1.5352208447717611E-5"/>
    <n v="3.9181894348943383E-3"/>
    <n v="21236.701376421304"/>
    <n v="9986022.1647598818"/>
    <n v="3160.066797515502"/>
    <n v="0.32603026627275139"/>
    <n v="212070170651.32983"/>
  </r>
  <r>
    <x v="0"/>
    <x v="0"/>
    <x v="1"/>
    <x v="1"/>
    <x v="1"/>
    <x v="2"/>
    <x v="16"/>
    <x v="16"/>
    <x v="0"/>
    <n v="438"/>
    <n v="0.63662790697674421"/>
    <n v="3.367289884063379E-4"/>
    <n v="1.8350176794961346E-2"/>
    <n v="1204267.6308139535"/>
    <n v="1204911605.8056774"/>
    <n v="34711.836681536712"/>
    <n v="405.51182109447973"/>
    <n v="1451036044863839.2"/>
  </r>
  <r>
    <x v="0"/>
    <x v="0"/>
    <x v="1"/>
    <x v="1"/>
    <x v="1"/>
    <x v="2"/>
    <x v="16"/>
    <x v="16"/>
    <x v="1"/>
    <n v="227"/>
    <n v="0.32994186046511625"/>
    <n v="3.2180528264619214E-4"/>
    <n v="1.7938932037504133E-2"/>
    <n v="624129.5712209302"/>
    <n v="1151510363.5867279"/>
    <n v="33933.911704764127"/>
    <n v="200.84819307459816"/>
    <n v="718691669481841.88"/>
  </r>
  <r>
    <x v="0"/>
    <x v="0"/>
    <x v="1"/>
    <x v="1"/>
    <x v="1"/>
    <x v="2"/>
    <x v="16"/>
    <x v="16"/>
    <x v="4"/>
    <n v="1"/>
    <n v="1.4534883720930232E-3"/>
    <n v="2.1126284478096266E-6"/>
    <n v="1.4534883720930232E-3"/>
    <n v="2749.4694767441861"/>
    <n v="7559582.4035479473"/>
    <n v="2749.4694767441861"/>
    <n v="5.8086074329540159E-3"/>
    <n v="20784841075.48753"/>
  </r>
  <r>
    <x v="0"/>
    <x v="0"/>
    <x v="1"/>
    <x v="1"/>
    <x v="1"/>
    <x v="2"/>
    <x v="16"/>
    <x v="16"/>
    <x v="3"/>
    <n v="11"/>
    <n v="1.5988372093023256E-2"/>
    <n v="2.2900646362210033E-5"/>
    <n v="4.7854619800192788E-3"/>
    <n v="30244.164244186049"/>
    <n v="81944992.95374319"/>
    <n v="9052.3473725737676"/>
    <n v="0.69261090987670204"/>
    <n v="2478357825881.6777"/>
  </r>
  <r>
    <x v="0"/>
    <x v="0"/>
    <x v="1"/>
    <x v="1"/>
    <x v="1"/>
    <x v="2"/>
    <x v="16"/>
    <x v="16"/>
    <x v="2"/>
    <n v="10"/>
    <n v="1.4534883720930232E-2"/>
    <n v="2.0849520925981469E-5"/>
    <n v="4.5661275634810584E-3"/>
    <n v="27494.694767441859"/>
    <n v="74605485.729337826"/>
    <n v="8637.4467135454925"/>
    <n v="0.5732512139072522"/>
    <n v="2051255058104.8831"/>
  </r>
  <r>
    <x v="0"/>
    <x v="0"/>
    <x v="1"/>
    <x v="1"/>
    <x v="1"/>
    <x v="2"/>
    <x v="16"/>
    <x v="16"/>
    <x v="6"/>
    <n v="1"/>
    <n v="1.4534883720930232E-3"/>
    <n v="2.1126284478096266E-6"/>
    <n v="1.4534883720930232E-3"/>
    <n v="2749.4694767441861"/>
    <n v="7559582.4035479473"/>
    <n v="2749.4694767441861"/>
    <n v="5.8086074329540159E-3"/>
    <n v="20784841075.48753"/>
  </r>
  <r>
    <x v="0"/>
    <x v="0"/>
    <x v="2"/>
    <x v="2"/>
    <x v="2"/>
    <x v="0"/>
    <x v="17"/>
    <x v="15"/>
    <x v="7"/>
    <n v="5"/>
    <n v="1.3192612137203167E-2"/>
    <n v="3.4440653762435154E-5"/>
    <n v="5.8686160005946165E-3"/>
    <n v="8396.4379947229772"/>
    <n v="13950827.488735976"/>
    <n v="3735.0806535784441"/>
    <n v="0.28917881381400978"/>
    <n v="117137257984.24869"/>
  </r>
  <r>
    <x v="0"/>
    <x v="0"/>
    <x v="2"/>
    <x v="2"/>
    <x v="2"/>
    <x v="0"/>
    <x v="17"/>
    <x v="15"/>
    <x v="0"/>
    <n v="242"/>
    <n v="0.63852242744063326"/>
    <n v="6.1061253199987966E-4"/>
    <n v="2.4710575306938518E-2"/>
    <n v="406387.59894459089"/>
    <n v="247339965.00617778"/>
    <n v="15727.045654101021"/>
    <n v="248.14536076490836"/>
    <n v="100515894501899.8"/>
  </r>
  <r>
    <x v="0"/>
    <x v="0"/>
    <x v="2"/>
    <x v="2"/>
    <x v="2"/>
    <x v="0"/>
    <x v="17"/>
    <x v="15"/>
    <x v="1"/>
    <n v="124"/>
    <n v="0.32717678100263853"/>
    <n v="5.8236014543753981E-4"/>
    <n v="2.4132139263594924E-2"/>
    <n v="208231.66226912959"/>
    <n v="235895810.264081"/>
    <n v="15358.900034314989"/>
    <n v="121.26582112375102"/>
    <n v="49120976693612.789"/>
  </r>
  <r>
    <x v="0"/>
    <x v="0"/>
    <x v="2"/>
    <x v="2"/>
    <x v="2"/>
    <x v="0"/>
    <x v="17"/>
    <x v="15"/>
    <x v="3"/>
    <n v="3"/>
    <n v="7.9155672823219003E-3"/>
    <n v="2.0774897028891364E-5"/>
    <n v="4.5579487742724101E-3"/>
    <n v="5037.8627968337732"/>
    <n v="8415258.5065744277"/>
    <n v="2900.9064973856753"/>
    <n v="0.10466108084990448"/>
    <n v="42394917756.010254"/>
  </r>
  <r>
    <x v="0"/>
    <x v="0"/>
    <x v="2"/>
    <x v="2"/>
    <x v="2"/>
    <x v="0"/>
    <x v="17"/>
    <x v="15"/>
    <x v="2"/>
    <n v="5"/>
    <n v="1.3192612137203167E-2"/>
    <n v="3.4440653762435154E-5"/>
    <n v="5.8686160005946165E-3"/>
    <n v="8396.4379947229772"/>
    <n v="13950827.488735976"/>
    <n v="3735.0806535784441"/>
    <n v="0.28917881381400978"/>
    <n v="117137257984.24869"/>
  </r>
  <r>
    <x v="0"/>
    <x v="0"/>
    <x v="2"/>
    <x v="2"/>
    <x v="2"/>
    <x v="1"/>
    <x v="16"/>
    <x v="17"/>
    <x v="7"/>
    <n v="3"/>
    <n v="1.048951048951049E-2"/>
    <n v="3.6419230383161189E-5"/>
    <n v="6.0348347436496707E-3"/>
    <n v="5573.5174825174881"/>
    <n v="10282034.487957461"/>
    <n v="3206.5611623603036"/>
    <n v="0.20298321724038104"/>
    <n v="57307098974.478874"/>
  </r>
  <r>
    <x v="0"/>
    <x v="0"/>
    <x v="2"/>
    <x v="2"/>
    <x v="2"/>
    <x v="1"/>
    <x v="16"/>
    <x v="17"/>
    <x v="0"/>
    <n v="182"/>
    <n v="0.63636363636363635"/>
    <n v="8.1194722343047707E-4"/>
    <n v="2.8494687635250138E-2"/>
    <n v="338126.72727272706"/>
    <n v="229232448.51361462"/>
    <n v="15140.424317489078"/>
    <n v="274.54105737672489"/>
    <n v="77509617600622.562"/>
  </r>
  <r>
    <x v="0"/>
    <x v="0"/>
    <x v="2"/>
    <x v="2"/>
    <x v="2"/>
    <x v="1"/>
    <x v="16"/>
    <x v="17"/>
    <x v="1"/>
    <n v="93"/>
    <n v="0.32517482517482516"/>
    <n v="7.6995143244683165E-4"/>
    <n v="2.7747998710660769E-2"/>
    <n v="172779.04195804187"/>
    <n v="217376015.34081087"/>
    <n v="14743.677130919914"/>
    <n v="133.03147085238561"/>
    <n v="37558019675241.938"/>
  </r>
  <r>
    <x v="0"/>
    <x v="0"/>
    <x v="2"/>
    <x v="2"/>
    <x v="2"/>
    <x v="1"/>
    <x v="16"/>
    <x v="17"/>
    <x v="3"/>
    <n v="4"/>
    <n v="1.3986013986013986E-2"/>
    <n v="4.8387387364200025E-5"/>
    <n v="6.9561043238439164E-3"/>
    <n v="7431.3566433566502"/>
    <n v="13660936.280819805"/>
    <n v="3696.0703836398739"/>
    <n v="0.35958393254361931"/>
    <n v="101519289584.94212"/>
  </r>
  <r>
    <x v="0"/>
    <x v="0"/>
    <x v="2"/>
    <x v="2"/>
    <x v="2"/>
    <x v="1"/>
    <x v="16"/>
    <x v="17"/>
    <x v="2"/>
    <n v="4"/>
    <n v="1.3986013986013986E-2"/>
    <n v="4.8387387364200025E-5"/>
    <n v="6.9561043238439164E-3"/>
    <n v="7431.3566433566502"/>
    <n v="13660936.280819805"/>
    <n v="3696.0703836398739"/>
    <n v="0.35958393254361931"/>
    <n v="101519289584.94212"/>
  </r>
  <r>
    <x v="0"/>
    <x v="0"/>
    <x v="3"/>
    <x v="3"/>
    <x v="1"/>
    <x v="0"/>
    <x v="15"/>
    <x v="8"/>
    <x v="7"/>
    <n v="2"/>
    <n v="3.3388981636060101E-3"/>
    <n v="5.5647992017710342E-6"/>
    <n v="2.3589826624566433E-3"/>
    <n v="952.01335559265442"/>
    <n v="452406.9140872836"/>
    <n v="672.61200858093787"/>
    <n v="5.2977631612773669E-3"/>
    <n v="430697424.37355256"/>
  </r>
  <r>
    <x v="0"/>
    <x v="0"/>
    <x v="3"/>
    <x v="3"/>
    <x v="1"/>
    <x v="0"/>
    <x v="15"/>
    <x v="8"/>
    <x v="0"/>
    <n v="193"/>
    <n v="0.32220367278797996"/>
    <n v="3.6519810372895702E-4"/>
    <n v="1.9110157082791263E-2"/>
    <n v="91869.288814691143"/>
    <n v="29689866.812438332"/>
    <n v="5448.8408687021074"/>
    <n v="33.550490066053086"/>
    <n v="2727586949061.6104"/>
  </r>
  <r>
    <x v="0"/>
    <x v="0"/>
    <x v="3"/>
    <x v="3"/>
    <x v="1"/>
    <x v="0"/>
    <x v="15"/>
    <x v="8"/>
    <x v="1"/>
    <n v="206"/>
    <n v="0.34390651085141904"/>
    <n v="3.7731575693214357E-4"/>
    <n v="1.9424617291780643E-2"/>
    <n v="98057.375626043417"/>
    <n v="30675007.496380493"/>
    <n v="5538.5022791708316"/>
    <n v="36.998592907120099"/>
    <n v="3007910732404.2798"/>
  </r>
  <r>
    <x v="0"/>
    <x v="0"/>
    <x v="3"/>
    <x v="3"/>
    <x v="1"/>
    <x v="0"/>
    <x v="15"/>
    <x v="8"/>
    <x v="8"/>
    <n v="1"/>
    <n v="1.6694490818030051E-3"/>
    <n v="2.7870602367328967E-6"/>
    <n v="1.6694490818030051E-3"/>
    <n v="476.00667779632721"/>
    <n v="226582.35730669647"/>
    <n v="476.00667779632721"/>
    <n v="1.3266592841054714E-3"/>
    <n v="107854715.14882095"/>
  </r>
  <r>
    <x v="0"/>
    <x v="0"/>
    <x v="3"/>
    <x v="3"/>
    <x v="1"/>
    <x v="0"/>
    <x v="15"/>
    <x v="8"/>
    <x v="3"/>
    <n v="33"/>
    <n v="5.5091819699499167E-2"/>
    <n v="8.7051356357352919E-5"/>
    <n v="9.3301316366572722E-3"/>
    <n v="15708.220367278798"/>
    <n v="7077099.1133352462"/>
    <n v="2660.2817732968151"/>
    <n v="1.3674218889318157"/>
    <n v="111168632433.34344"/>
  </r>
  <r>
    <x v="0"/>
    <x v="0"/>
    <x v="3"/>
    <x v="3"/>
    <x v="1"/>
    <x v="0"/>
    <x v="15"/>
    <x v="8"/>
    <x v="2"/>
    <n v="163"/>
    <n v="0.27212020033388984"/>
    <n v="3.3122206840156105E-4"/>
    <n v="1.8199507367002026E-2"/>
    <n v="77589.088480801336"/>
    <n v="26927683.894769743"/>
    <n v="5189.1891365385536"/>
    <n v="25.699218372002754"/>
    <n v="2089294448294.3386"/>
  </r>
  <r>
    <x v="0"/>
    <x v="0"/>
    <x v="3"/>
    <x v="3"/>
    <x v="1"/>
    <x v="0"/>
    <x v="15"/>
    <x v="8"/>
    <x v="9"/>
    <n v="1"/>
    <n v="1.6694490818030051E-3"/>
    <n v="2.7870602367328967E-6"/>
    <n v="1.6694490818030051E-3"/>
    <n v="476.00667779632721"/>
    <n v="226582.35730669647"/>
    <n v="476.00667779632721"/>
    <n v="1.3266592841054714E-3"/>
    <n v="107854715.14882095"/>
  </r>
  <r>
    <x v="0"/>
    <x v="0"/>
    <x v="3"/>
    <x v="3"/>
    <x v="1"/>
    <x v="1"/>
    <x v="9"/>
    <x v="10"/>
    <x v="7"/>
    <n v="2"/>
    <n v="2.4968789013732834E-3"/>
    <n v="3.1133056214064503E-6"/>
    <n v="1.7644561829091847E-3"/>
    <n v="1159.5505617977528"/>
    <n v="671438.40424188867"/>
    <n v="819.41345134302537"/>
    <n v="3.6100352823499513E-3"/>
    <n v="778566778.85126865"/>
  </r>
  <r>
    <x v="0"/>
    <x v="0"/>
    <x v="3"/>
    <x v="3"/>
    <x v="1"/>
    <x v="1"/>
    <x v="9"/>
    <x v="10"/>
    <x v="0"/>
    <n v="180"/>
    <n v="0.2247191011235955"/>
    <n v="2.1777553339224844E-4"/>
    <n v="1.4757219704004154E-2"/>
    <n v="104359.55056179775"/>
    <n v="46967074.359298065"/>
    <n v="6853.252830539529"/>
    <n v="22.726956788170824"/>
    <n v="4901462771338.8809"/>
  </r>
  <r>
    <x v="0"/>
    <x v="0"/>
    <x v="3"/>
    <x v="3"/>
    <x v="1"/>
    <x v="1"/>
    <x v="9"/>
    <x v="10"/>
    <x v="1"/>
    <n v="420"/>
    <n v="0.52434456928838946"/>
    <n v="3.1175917743270351E-4"/>
    <n v="1.7656703470147066E-2"/>
    <n v="243505.61797752808"/>
    <n v="67236278.752682745"/>
    <n v="8199.773091536299"/>
    <n v="75.915111160916297"/>
    <n v="16372411608181.354"/>
  </r>
  <r>
    <x v="0"/>
    <x v="0"/>
    <x v="3"/>
    <x v="3"/>
    <x v="1"/>
    <x v="1"/>
    <x v="9"/>
    <x v="10"/>
    <x v="4"/>
    <n v="1"/>
    <n v="1.2484394506866417E-3"/>
    <n v="1.5586010620307638E-6"/>
    <n v="1.2484394506866417E-3"/>
    <n v="579.77528089887642"/>
    <n v="336139.3763413711"/>
    <n v="579.77528089887642"/>
    <n v="9.0363836854817322E-4"/>
    <n v="194885301.33949158"/>
  </r>
  <r>
    <x v="0"/>
    <x v="0"/>
    <x v="3"/>
    <x v="3"/>
    <x v="1"/>
    <x v="1"/>
    <x v="9"/>
    <x v="10"/>
    <x v="3"/>
    <n v="23"/>
    <n v="2.871410736579276E-2"/>
    <n v="3.486200925497311E-5"/>
    <n v="5.9044059188857528E-3"/>
    <n v="13334.831460674157"/>
    <n v="7518597.5003156178"/>
    <n v="2742.0061087305435"/>
    <n v="0.46487901779552904"/>
    <n v="100259230487.35477"/>
  </r>
  <r>
    <x v="0"/>
    <x v="0"/>
    <x v="3"/>
    <x v="3"/>
    <x v="1"/>
    <x v="1"/>
    <x v="9"/>
    <x v="10"/>
    <x v="2"/>
    <n v="175"/>
    <n v="0.2184769038701623"/>
    <n v="2.1343093293183773E-4"/>
    <n v="1.46092755786123E-2"/>
    <n v="101460.67415730338"/>
    <n v="46030085.847746506"/>
    <n v="6784.547578707552"/>
    <n v="21.654846341286461"/>
    <n v="4670243541630.9102"/>
  </r>
  <r>
    <x v="0"/>
    <x v="0"/>
    <x v="3"/>
    <x v="3"/>
    <x v="1"/>
    <x v="2"/>
    <x v="11"/>
    <x v="13"/>
    <x v="0"/>
    <n v="198"/>
    <n v="0.22628571428571428"/>
    <n v="2.0032092653995235E-4"/>
    <n v="1.4153477542284524E-2"/>
    <n v="203963.30742857142"/>
    <n v="162748178.79114783"/>
    <n v="12757.279443170783"/>
    <n v="40.858118724244576"/>
    <n v="33194656824218.992"/>
  </r>
  <r>
    <x v="0"/>
    <x v="0"/>
    <x v="3"/>
    <x v="3"/>
    <x v="1"/>
    <x v="2"/>
    <x v="11"/>
    <x v="13"/>
    <x v="1"/>
    <n v="472"/>
    <n v="0.53942857142857148"/>
    <n v="2.8426245738570025E-4"/>
    <n v="1.6860084738390263E-2"/>
    <n v="486215.56114285719"/>
    <n v="230945403.64454719"/>
    <n v="15196.887959202279"/>
    <n v="138.21283022963578"/>
    <n v="112289249026397.17"/>
  </r>
  <r>
    <x v="0"/>
    <x v="0"/>
    <x v="3"/>
    <x v="3"/>
    <x v="1"/>
    <x v="2"/>
    <x v="11"/>
    <x v="13"/>
    <x v="4"/>
    <n v="1"/>
    <n v="1.1428571428571429E-3"/>
    <n v="1.3061224489795921E-6"/>
    <n v="1.1428571428571429E-3"/>
    <n v="1030.1177142857143"/>
    <n v="1061142.5052852246"/>
    <n v="1030.1177142857143"/>
    <n v="1.3454598717201169E-3"/>
    <n v="1093101692.0758321"/>
  </r>
  <r>
    <x v="0"/>
    <x v="0"/>
    <x v="3"/>
    <x v="3"/>
    <x v="1"/>
    <x v="2"/>
    <x v="11"/>
    <x v="13"/>
    <x v="3"/>
    <n v="40"/>
    <n v="4.5714285714285714E-2"/>
    <n v="4.9913603885490124E-5"/>
    <n v="7.0649560427146416E-3"/>
    <n v="41204.708571428571"/>
    <n v="40551670.110442221"/>
    <n v="6368.0193239689706"/>
    <n v="2.0566755018513452"/>
    <n v="1670919748985.4824"/>
  </r>
  <r>
    <x v="0"/>
    <x v="0"/>
    <x v="3"/>
    <x v="3"/>
    <x v="1"/>
    <x v="2"/>
    <x v="11"/>
    <x v="13"/>
    <x v="2"/>
    <n v="164"/>
    <n v="0.18742857142857142"/>
    <n v="1.7425526549292485E-4"/>
    <n v="1.3200578225703783E-2"/>
    <n v="168939.30514285713"/>
    <n v="141571465.3161079"/>
    <n v="11898.380785472782"/>
    <n v="29.438563469858813"/>
    <n v="23916984978559.367"/>
  </r>
  <r>
    <x v="0"/>
    <x v="0"/>
    <x v="3"/>
    <x v="3"/>
    <x v="1"/>
    <x v="3"/>
    <x v="18"/>
    <x v="18"/>
    <x v="0"/>
    <n v="104"/>
    <n v="0.23318385650224216"/>
    <n v="4.0181830464940203E-4"/>
    <n v="2.0045406073447403E-2"/>
    <n v="66276.681614349771"/>
    <n v="32460429.901188035"/>
    <n v="5697.4055412255875"/>
    <n v="26.631183844066218"/>
    <n v="2151369577625.9585"/>
  </r>
  <r>
    <x v="0"/>
    <x v="0"/>
    <x v="3"/>
    <x v="3"/>
    <x v="1"/>
    <x v="3"/>
    <x v="18"/>
    <x v="18"/>
    <x v="1"/>
    <n v="268"/>
    <n v="0.60089686098654704"/>
    <n v="5.3892095155744137E-4"/>
    <n v="2.3214671041335937E-2"/>
    <n v="170789.91031390135"/>
    <n v="43536109.649299204"/>
    <n v="6598.1898767237071"/>
    <n v="92.04226098277779"/>
    <n v="7435528262419.9863"/>
  </r>
  <r>
    <x v="0"/>
    <x v="0"/>
    <x v="3"/>
    <x v="3"/>
    <x v="1"/>
    <x v="3"/>
    <x v="18"/>
    <x v="18"/>
    <x v="3"/>
    <n v="11"/>
    <n v="2.4663677130044841E-2"/>
    <n v="5.4057034068471339E-5"/>
    <n v="7.352348881036001E-3"/>
    <n v="7010.0336322869953"/>
    <n v="4366935.3654179247"/>
    <n v="2089.7213607124572"/>
    <n v="0.37894162688166799"/>
    <n v="30612363781.603153"/>
  </r>
  <r>
    <x v="0"/>
    <x v="0"/>
    <x v="3"/>
    <x v="3"/>
    <x v="1"/>
    <x v="3"/>
    <x v="18"/>
    <x v="18"/>
    <x v="2"/>
    <n v="63"/>
    <n v="0.14125560538116591"/>
    <n v="2.7258979624621632E-4"/>
    <n v="1.6510293645063262E-2"/>
    <n v="40148.374439461884"/>
    <n v="22020853.381853525"/>
    <n v="4692.6382112681058"/>
    <n v="10.944037208069714"/>
    <n v="884101467051.14587"/>
  </r>
  <r>
    <x v="0"/>
    <x v="0"/>
    <x v="3"/>
    <x v="3"/>
    <x v="1"/>
    <x v="4"/>
    <x v="19"/>
    <x v="19"/>
    <x v="7"/>
    <n v="1"/>
    <n v="1.5649452269170579E-3"/>
    <n v="2.4490535632504818E-6"/>
    <n v="1.5649452269170579E-3"/>
    <n v="1443.737089201878"/>
    <n v="2084376.7827371112"/>
    <n v="1443.737089201878"/>
    <n v="3.5357894627067381E-3"/>
    <n v="3009292069.1088524"/>
  </r>
  <r>
    <x v="0"/>
    <x v="0"/>
    <x v="3"/>
    <x v="3"/>
    <x v="1"/>
    <x v="4"/>
    <x v="19"/>
    <x v="19"/>
    <x v="0"/>
    <n v="163"/>
    <n v="0.25508607198748046"/>
    <n v="2.9783255151328902E-4"/>
    <n v="1.7257825804929457E-2"/>
    <n v="235329.14553990611"/>
    <n v="253483739.52822414"/>
    <n v="15921.172680686061"/>
    <n v="70.088679861592382"/>
    <n v="59652111831437.109"/>
  </r>
  <r>
    <x v="0"/>
    <x v="0"/>
    <x v="3"/>
    <x v="3"/>
    <x v="1"/>
    <x v="4"/>
    <x v="19"/>
    <x v="19"/>
    <x v="1"/>
    <n v="269"/>
    <n v="0.4209702660406886"/>
    <n v="3.8206003315097246E-4"/>
    <n v="1.9546356006963868E-2"/>
    <n v="388365.2769953052"/>
    <n v="325169312.20348692"/>
    <n v="18032.451641512504"/>
    <n v="148.37885060351292"/>
    <n v="126284470004280.08"/>
  </r>
  <r>
    <x v="0"/>
    <x v="0"/>
    <x v="3"/>
    <x v="3"/>
    <x v="1"/>
    <x v="4"/>
    <x v="19"/>
    <x v="19"/>
    <x v="8"/>
    <n v="1"/>
    <n v="1.5649452269170579E-3"/>
    <n v="2.4490535632504818E-6"/>
    <n v="1.5649452269170579E-3"/>
    <n v="1443.737089201878"/>
    <n v="2084376.7827371112"/>
    <n v="1443.737089201878"/>
    <n v="3.5357894627067381E-3"/>
    <n v="3009292069.1088524"/>
  </r>
  <r>
    <x v="0"/>
    <x v="0"/>
    <x v="3"/>
    <x v="3"/>
    <x v="1"/>
    <x v="4"/>
    <x v="19"/>
    <x v="19"/>
    <x v="3"/>
    <n v="42"/>
    <n v="6.5727699530516437E-2"/>
    <n v="9.6250108220913129E-5"/>
    <n v="9.8107139506211846E-3"/>
    <n v="60636.957746478874"/>
    <n v="81917967.790517747"/>
    <n v="9050.8545337176729"/>
    <n v="5.836313745285528"/>
    <n v="4967256351591.042"/>
  </r>
  <r>
    <x v="0"/>
    <x v="0"/>
    <x v="3"/>
    <x v="3"/>
    <x v="1"/>
    <x v="4"/>
    <x v="19"/>
    <x v="19"/>
    <x v="2"/>
    <n v="162"/>
    <n v="0.25352112676056338"/>
    <n v="2.966272179414071E-4"/>
    <n v="1.7222869039199222E-2"/>
    <n v="233885.40845070421"/>
    <n v="252457886.37809959"/>
    <n v="15888.923386375163"/>
    <n v="69.376778025822063"/>
    <n v="59046215872143.297"/>
  </r>
  <r>
    <x v="0"/>
    <x v="0"/>
    <x v="3"/>
    <x v="3"/>
    <x v="1"/>
    <x v="4"/>
    <x v="19"/>
    <x v="19"/>
    <x v="9"/>
    <n v="1"/>
    <n v="1.5649452269170579E-3"/>
    <n v="2.4490535632504818E-6"/>
    <n v="1.5649452269170579E-3"/>
    <n v="1443.737089201878"/>
    <n v="2084376.7827371112"/>
    <n v="1443.737089201878"/>
    <n v="3.5357894627067381E-3"/>
    <n v="3009292069.1088524"/>
  </r>
  <r>
    <x v="0"/>
    <x v="0"/>
    <x v="3"/>
    <x v="3"/>
    <x v="1"/>
    <x v="5"/>
    <x v="20"/>
    <x v="20"/>
    <x v="7"/>
    <n v="2"/>
    <n v="2.3094688221709007E-3"/>
    <n v="2.6637400877807182E-6"/>
    <n v="1.6320968377460689E-3"/>
    <n v="2629.5635103926097"/>
    <n v="3453305.2465217891"/>
    <n v="1858.307091554512"/>
    <n v="7.0044737359981832E-3"/>
    <n v="9080685466.5010529"/>
  </r>
  <r>
    <x v="0"/>
    <x v="0"/>
    <x v="3"/>
    <x v="3"/>
    <x v="1"/>
    <x v="5"/>
    <x v="20"/>
    <x v="20"/>
    <x v="0"/>
    <n v="297"/>
    <n v="0.34295612009237875"/>
    <n v="2.6050545639717994E-4"/>
    <n v="1.6140181423923955E-2"/>
    <n v="390490.18129330251"/>
    <n v="337722461.53093559"/>
    <n v="18377.22670946124"/>
    <n v="101.7248228964293"/>
    <n v="131877305230035.42"/>
  </r>
  <r>
    <x v="0"/>
    <x v="0"/>
    <x v="3"/>
    <x v="3"/>
    <x v="1"/>
    <x v="5"/>
    <x v="20"/>
    <x v="20"/>
    <x v="1"/>
    <n v="378"/>
    <n v="0.43648960739030024"/>
    <n v="2.8435425437059171E-4"/>
    <n v="1.6862806835476463E-2"/>
    <n v="496987.50346420327"/>
    <n v="368640335.06620103"/>
    <n v="19200.008725680334"/>
    <n v="141.32051097906538"/>
    <n v="183209639800758.62"/>
  </r>
  <r>
    <x v="0"/>
    <x v="0"/>
    <x v="3"/>
    <x v="3"/>
    <x v="1"/>
    <x v="5"/>
    <x v="20"/>
    <x v="20"/>
    <x v="4"/>
    <n v="1"/>
    <n v="1.1547344110854503E-3"/>
    <n v="1.3334115601448617E-6"/>
    <n v="1.1547344110854503E-3"/>
    <n v="1314.7817551963049"/>
    <n v="1728651.063797076"/>
    <n v="1314.7817551963049"/>
    <n v="1.7531451914463046E-3"/>
    <n v="2272798879.7810793"/>
  </r>
  <r>
    <x v="0"/>
    <x v="0"/>
    <x v="3"/>
    <x v="3"/>
    <x v="1"/>
    <x v="5"/>
    <x v="20"/>
    <x v="20"/>
    <x v="3"/>
    <n v="65"/>
    <n v="7.5057736720554269E-2"/>
    <n v="8.0259043790684652E-5"/>
    <n v="8.958741194536466E-3"/>
    <n v="85460.814087759805"/>
    <n v="104048806.51629452"/>
    <n v="10200.431682840413"/>
    <n v="6.8590032202570743"/>
    <n v="8892095709742.3379"/>
  </r>
  <r>
    <x v="0"/>
    <x v="0"/>
    <x v="3"/>
    <x v="3"/>
    <x v="1"/>
    <x v="5"/>
    <x v="20"/>
    <x v="20"/>
    <x v="2"/>
    <n v="119"/>
    <n v="0.1374133949191686"/>
    <n v="1.3703000441151123E-4"/>
    <n v="1.1705981565486563E-2"/>
    <n v="156459.02886836027"/>
    <n v="177647374.58279017"/>
    <n v="13328.442316444565"/>
    <n v="21.439581416052171"/>
    <n v="27794535708237.176"/>
  </r>
  <r>
    <x v="0"/>
    <x v="0"/>
    <x v="3"/>
    <x v="3"/>
    <x v="1"/>
    <x v="5"/>
    <x v="20"/>
    <x v="20"/>
    <x v="9"/>
    <n v="4"/>
    <n v="4.6189376443418013E-3"/>
    <n v="5.3151480455254144E-6"/>
    <n v="2.3054604844857814E-3"/>
    <n v="5259.1270207852194"/>
    <n v="6890622.9687541248"/>
    <n v="2624.9996130959953"/>
    <n v="2.7953038705696456E-2"/>
    <n v="36238661445.018082"/>
  </r>
  <r>
    <x v="0"/>
    <x v="0"/>
    <x v="3"/>
    <x v="3"/>
    <x v="1"/>
    <x v="6"/>
    <x v="21"/>
    <x v="21"/>
    <x v="0"/>
    <n v="100"/>
    <n v="0.25510204081632654"/>
    <n v="4.8599741582524766E-4"/>
    <n v="2.2045349074697088E-2"/>
    <n v="294516.32653061225"/>
    <n v="647775985.8102603"/>
    <n v="25451.443688134084"/>
    <n v="143.13417361222238"/>
    <n v="190780603755583.88"/>
  </r>
  <r>
    <x v="0"/>
    <x v="0"/>
    <x v="3"/>
    <x v="3"/>
    <x v="1"/>
    <x v="6"/>
    <x v="21"/>
    <x v="21"/>
    <x v="1"/>
    <n v="182"/>
    <n v="0.4642857142857143"/>
    <n v="6.361240148233207E-4"/>
    <n v="2.52214990597966E-2"/>
    <n v="536019.71428571432"/>
    <n v="847876649.92014205"/>
    <n v="29118.321550531411"/>
    <n v="340.97501267587785"/>
    <n v="454478599639723.19"/>
  </r>
  <r>
    <x v="0"/>
    <x v="0"/>
    <x v="3"/>
    <x v="3"/>
    <x v="1"/>
    <x v="6"/>
    <x v="21"/>
    <x v="21"/>
    <x v="4"/>
    <n v="1"/>
    <n v="2.5510204081632651E-3"/>
    <n v="6.507705122865473E-6"/>
    <n v="2.5510204081632655E-3"/>
    <n v="2945.1632653061224"/>
    <n v="8673986.6593086217"/>
    <n v="2945.1632653061224"/>
    <n v="1.9166254069307855E-2"/>
    <n v="25546306872.751125"/>
  </r>
  <r>
    <x v="0"/>
    <x v="0"/>
    <x v="3"/>
    <x v="3"/>
    <x v="1"/>
    <x v="6"/>
    <x v="21"/>
    <x v="21"/>
    <x v="3"/>
    <n v="40"/>
    <n v="0.10204081632653061"/>
    <n v="2.3434395941162624E-4"/>
    <n v="1.5308297077455292E-2"/>
    <n v="117806.5306122449"/>
    <n v="312352256.17152274"/>
    <n v="17673.490209110445"/>
    <n v="27.60724882822042"/>
    <n v="36797135628474.25"/>
  </r>
  <r>
    <x v="0"/>
    <x v="0"/>
    <x v="3"/>
    <x v="3"/>
    <x v="1"/>
    <x v="6"/>
    <x v="21"/>
    <x v="21"/>
    <x v="2"/>
    <n v="68"/>
    <n v="0.17346938775510204"/>
    <n v="3.6669503648841971E-4"/>
    <n v="1.9149282923608908E-2"/>
    <n v="200271.10204081633"/>
    <n v="488760291.75930321"/>
    <n v="22107.923732438179"/>
    <n v="73.43841907043317"/>
    <n v="97884562264426.578"/>
  </r>
  <r>
    <x v="0"/>
    <x v="0"/>
    <x v="3"/>
    <x v="3"/>
    <x v="1"/>
    <x v="6"/>
    <x v="21"/>
    <x v="21"/>
    <x v="9"/>
    <n v="1"/>
    <n v="2.5510204081632651E-3"/>
    <n v="6.507705122865473E-6"/>
    <n v="2.5510204081632655E-3"/>
    <n v="2945.1632653061224"/>
    <n v="8673986.6593086217"/>
    <n v="2945.1632653061224"/>
    <n v="1.9166254069307855E-2"/>
    <n v="25546306872.751125"/>
  </r>
  <r>
    <x v="0"/>
    <x v="0"/>
    <x v="4"/>
    <x v="4"/>
    <x v="2"/>
    <x v="0"/>
    <x v="22"/>
    <x v="22"/>
    <x v="7"/>
    <n v="76"/>
    <n v="0.18225419664268586"/>
    <n v="3.582634722327285E-4"/>
    <n v="1.8927849117972399E-2"/>
    <n v="71524.201438848977"/>
    <n v="55176416.513460845"/>
    <n v="7428.0829635553237"/>
    <n v="25.624508756155183"/>
    <n v="3946449129382.6035"/>
  </r>
  <r>
    <x v="0"/>
    <x v="0"/>
    <x v="4"/>
    <x v="4"/>
    <x v="2"/>
    <x v="0"/>
    <x v="22"/>
    <x v="22"/>
    <x v="0"/>
    <n v="207"/>
    <n v="0.49640287769784175"/>
    <n v="6.0093043440178685E-4"/>
    <n v="2.4513882483233593E-2"/>
    <n v="194809.33812949649"/>
    <n v="92549730.893661946"/>
    <n v="9620.2770694851588"/>
    <n v="117.06686018768293"/>
    <n v="18029551819457.289"/>
  </r>
  <r>
    <x v="0"/>
    <x v="0"/>
    <x v="4"/>
    <x v="4"/>
    <x v="2"/>
    <x v="0"/>
    <x v="22"/>
    <x v="22"/>
    <x v="1"/>
    <n v="55"/>
    <n v="0.13189448441247004"/>
    <n v="2.7523636873567003E-4"/>
    <n v="1.6590249206557148E-2"/>
    <n v="51760.935251798546"/>
    <n v="42389352.245061174"/>
    <n v="6510.7105791197"/>
    <n v="14.246491861067167"/>
    <n v="2194112516922.2944"/>
  </r>
  <r>
    <x v="0"/>
    <x v="0"/>
    <x v="4"/>
    <x v="4"/>
    <x v="2"/>
    <x v="0"/>
    <x v="22"/>
    <x v="22"/>
    <x v="8"/>
    <n v="11"/>
    <n v="2.6378896882494004E-2"/>
    <n v="6.1738102600376814E-5"/>
    <n v="7.8573597728738894E-3"/>
    <n v="10352.187050359709"/>
    <n v="9508329.8406048827"/>
    <n v="3083.5579839861748"/>
    <n v="0.63912438625339985"/>
    <n v="98432009046.458649"/>
  </r>
  <r>
    <x v="0"/>
    <x v="0"/>
    <x v="4"/>
    <x v="4"/>
    <x v="2"/>
    <x v="0"/>
    <x v="22"/>
    <x v="22"/>
    <x v="3"/>
    <n v="30"/>
    <n v="7.1942446043165464E-2"/>
    <n v="1.6049694831848964E-4"/>
    <n v="1.2668739018485212E-2"/>
    <n v="28233.237410071957"/>
    <n v="24718251.108245112"/>
    <n v="4971.7452778923735"/>
    <n v="4.5313484454679775"/>
    <n v="697876251900.85815"/>
  </r>
  <r>
    <x v="0"/>
    <x v="0"/>
    <x v="4"/>
    <x v="4"/>
    <x v="2"/>
    <x v="0"/>
    <x v="22"/>
    <x v="22"/>
    <x v="2"/>
    <n v="38"/>
    <n v="9.1127098321342928E-2"/>
    <n v="1.9909363046364238E-4"/>
    <n v="1.4110054233192811E-2"/>
    <n v="35762.100719424452"/>
    <n v="30662554.04487047"/>
    <n v="5537.3779033826531"/>
    <n v="7.1200064652366368"/>
    <n v="1096557346067.4545"/>
  </r>
  <r>
    <x v="0"/>
    <x v="0"/>
    <x v="4"/>
    <x v="4"/>
    <x v="2"/>
    <x v="1"/>
    <x v="23"/>
    <x v="12"/>
    <x v="7"/>
    <n v="103"/>
    <n v="0.18070175438596492"/>
    <n v="2.6019091449525365E-4"/>
    <n v="1.6130434417437542E-2"/>
    <n v="56158.852631578979"/>
    <n v="25130656.958966549"/>
    <n v="5013.048669120074"/>
    <n v="14.612023223214736"/>
    <n v="1411308860693.3643"/>
  </r>
  <r>
    <x v="0"/>
    <x v="0"/>
    <x v="4"/>
    <x v="4"/>
    <x v="2"/>
    <x v="1"/>
    <x v="23"/>
    <x v="12"/>
    <x v="0"/>
    <n v="266"/>
    <n v="0.46666666666666667"/>
    <n v="4.3741456746729154E-4"/>
    <n v="2.0914458335498234E-2"/>
    <n v="145031.60000000009"/>
    <n v="42247883.502003513"/>
    <n v="6499.8371904228115"/>
    <n v="63.438934583089349"/>
    <n v="6127278140909.1758"/>
  </r>
  <r>
    <x v="0"/>
    <x v="0"/>
    <x v="4"/>
    <x v="4"/>
    <x v="2"/>
    <x v="1"/>
    <x v="23"/>
    <x v="12"/>
    <x v="1"/>
    <n v="60"/>
    <n v="0.10526315789473684"/>
    <n v="1.6552341912963889E-4"/>
    <n v="1.2865590508392489E-2"/>
    <n v="32713.894736842154"/>
    <n v="15987154.174432471"/>
    <n v="3998.3939493792345"/>
    <n v="5.4149157098892156"/>
    <n v="523002078804.05139"/>
  </r>
  <r>
    <x v="0"/>
    <x v="0"/>
    <x v="4"/>
    <x v="4"/>
    <x v="2"/>
    <x v="1"/>
    <x v="23"/>
    <x v="12"/>
    <x v="8"/>
    <n v="37"/>
    <n v="6.491228070175438E-2"/>
    <n v="1.0667605714560813E-4"/>
    <n v="1.0328410194488217E-2"/>
    <n v="20173.568421052634"/>
    <n v="10303355.146208588"/>
    <n v="3209.8839770634372"/>
    <n v="2.152036737715044"/>
    <n v="207855440008.44397"/>
  </r>
  <r>
    <x v="0"/>
    <x v="0"/>
    <x v="4"/>
    <x v="4"/>
    <x v="2"/>
    <x v="1"/>
    <x v="23"/>
    <x v="12"/>
    <x v="3"/>
    <n v="51"/>
    <n v="8.9473684210526316E-2"/>
    <n v="1.4317775754713765E-4"/>
    <n v="1.1965690851227005E-2"/>
    <n v="27806.810526315785"/>
    <n v="13828888.360884089"/>
    <n v="3718.7213341260313"/>
    <n v="3.9813167756960466"/>
    <n v="384537278440.67786"/>
  </r>
  <r>
    <x v="0"/>
    <x v="0"/>
    <x v="4"/>
    <x v="4"/>
    <x v="2"/>
    <x v="1"/>
    <x v="23"/>
    <x v="12"/>
    <x v="2"/>
    <n v="50"/>
    <n v="8.771929824561403E-2"/>
    <n v="1.4064081363956244E-4"/>
    <n v="1.1859207968475907E-2"/>
    <n v="27261.578947368413"/>
    <n v="13583856.488079876"/>
    <n v="3685.628370858879"/>
    <n v="3.8340906442570475"/>
    <n v="370317376059.51276"/>
  </r>
  <r>
    <x v="0"/>
    <x v="0"/>
    <x v="4"/>
    <x v="4"/>
    <x v="2"/>
    <x v="1"/>
    <x v="23"/>
    <x v="12"/>
    <x v="10"/>
    <n v="1"/>
    <n v="1.7543859649122807E-3"/>
    <n v="3.0778701138811943E-6"/>
    <n v="1.7543859649122807E-3"/>
    <n v="545.23157894736823"/>
    <n v="297277.47468144045"/>
    <n v="545.23157894736846"/>
    <n v="1.6781519819863574E-3"/>
    <n v="162085066.90604779"/>
  </r>
  <r>
    <x v="0"/>
    <x v="0"/>
    <x v="4"/>
    <x v="4"/>
    <x v="2"/>
    <x v="1"/>
    <x v="23"/>
    <x v="12"/>
    <x v="9"/>
    <n v="2"/>
    <n v="3.5087719298245615E-3"/>
    <n v="6.1449217036362682E-6"/>
    <n v="2.4788952587062383E-3"/>
    <n v="1090.4631578947365"/>
    <n v="593510.03732533625"/>
    <n v="770.39602629124215"/>
    <n v="6.7008107259631106E-3"/>
    <n v="647200829.54400873"/>
  </r>
  <r>
    <x v="0"/>
    <x v="0"/>
    <x v="4"/>
    <x v="4"/>
    <x v="2"/>
    <x v="2"/>
    <x v="13"/>
    <x v="23"/>
    <x v="7"/>
    <n v="97"/>
    <n v="0.16552901023890784"/>
    <n v="2.3611821710809469E-4"/>
    <n v="1.5366138653158596E-2"/>
    <n v="149825.27303754279"/>
    <n v="193442285.37384066"/>
    <n v="13908.353079133441"/>
    <n v="35.376476347358143"/>
    <n v="28982543223142"/>
  </r>
  <r>
    <x v="0"/>
    <x v="0"/>
    <x v="4"/>
    <x v="4"/>
    <x v="2"/>
    <x v="2"/>
    <x v="13"/>
    <x v="23"/>
    <x v="0"/>
    <n v="268"/>
    <n v="0.45733788395904434"/>
    <n v="4.2423922026480008E-4"/>
    <n v="2.059706824440799E-2"/>
    <n v="413950.23890784953"/>
    <n v="347562358.03554904"/>
    <n v="18643.024380061004"/>
    <n v="175.61392658269372"/>
    <n v="143873521144191.03"/>
  </r>
  <r>
    <x v="0"/>
    <x v="0"/>
    <x v="4"/>
    <x v="4"/>
    <x v="2"/>
    <x v="2"/>
    <x v="13"/>
    <x v="23"/>
    <x v="1"/>
    <n v="93"/>
    <n v="0.15870307167235495"/>
    <n v="2.2823317387028091E-4"/>
    <n v="1.5107388055857998E-2"/>
    <n v="143646.91126279868"/>
    <n v="186982382.35205913"/>
    <n v="13674.15015099875"/>
    <n v="32.784990474171153"/>
    <n v="26859441685432.914"/>
  </r>
  <r>
    <x v="0"/>
    <x v="0"/>
    <x v="4"/>
    <x v="4"/>
    <x v="2"/>
    <x v="2"/>
    <x v="13"/>
    <x v="23"/>
    <x v="8"/>
    <n v="25"/>
    <n v="4.2662116040955635E-2"/>
    <n v="6.9815487001476372E-5"/>
    <n v="8.35556622865718E-3"/>
    <n v="38614.76109215014"/>
    <n v="57197058.005357362"/>
    <n v="7562.8736605444738"/>
    <n v="2.6959083510941251"/>
    <n v="2208650730050.73"/>
  </r>
  <r>
    <x v="0"/>
    <x v="0"/>
    <x v="4"/>
    <x v="4"/>
    <x v="2"/>
    <x v="2"/>
    <x v="13"/>
    <x v="23"/>
    <x v="3"/>
    <n v="44"/>
    <n v="7.5085324232081918E-2"/>
    <n v="1.1871370652486334E-4"/>
    <n v="1.0895581972747639E-2"/>
    <n v="67961.979522184294"/>
    <n v="97257428.827933133"/>
    <n v="9861.9181109930705"/>
    <n v="8.0680184918453346"/>
    <n v="6609807386384.2852"/>
  </r>
  <r>
    <x v="0"/>
    <x v="0"/>
    <x v="4"/>
    <x v="4"/>
    <x v="2"/>
    <x v="2"/>
    <x v="13"/>
    <x v="23"/>
    <x v="2"/>
    <n v="55"/>
    <n v="9.3856655290102384E-2"/>
    <n v="1.4538048469719194E-4"/>
    <n v="1.20573829953764E-2"/>
    <n v="84952.474402730382"/>
    <n v="119104461.96409707"/>
    <n v="10913.499070605039"/>
    <n v="12.350431904894741"/>
    <n v="10118218756255.926"/>
  </r>
  <r>
    <x v="0"/>
    <x v="0"/>
    <x v="4"/>
    <x v="4"/>
    <x v="2"/>
    <x v="2"/>
    <x v="13"/>
    <x v="23"/>
    <x v="11"/>
    <n v="1"/>
    <n v="1.7064846416382253E-3"/>
    <n v="2.9120898321471419E-6"/>
    <n v="1.7064846416382253E-3"/>
    <n v="1544.5904436860112"/>
    <n v="2385759.6387261353"/>
    <n v="1544.5904436860067"/>
    <n v="4.4979861258896726E-3"/>
    <n v="3685021538.9081864"/>
  </r>
  <r>
    <x v="0"/>
    <x v="0"/>
    <x v="4"/>
    <x v="4"/>
    <x v="2"/>
    <x v="2"/>
    <x v="13"/>
    <x v="23"/>
    <x v="10"/>
    <n v="1"/>
    <n v="1.7064846416382253E-3"/>
    <n v="2.9120898321471419E-6"/>
    <n v="1.7064846416382253E-3"/>
    <n v="1544.5904436860112"/>
    <n v="2385759.6387261353"/>
    <n v="1544.5904436860067"/>
    <n v="4.4979861258896726E-3"/>
    <n v="3685021538.9081864"/>
  </r>
  <r>
    <x v="0"/>
    <x v="0"/>
    <x v="4"/>
    <x v="4"/>
    <x v="2"/>
    <x v="2"/>
    <x v="13"/>
    <x v="23"/>
    <x v="9"/>
    <n v="2"/>
    <n v="3.4129692832764505E-3"/>
    <n v="5.8142238016202767E-6"/>
    <n v="2.4112701635487211E-3"/>
    <n v="3089.1808873720133"/>
    <n v="4763362.8342429502"/>
    <n v="2182.5129631328541"/>
    <n v="1.7961189042868815E-2"/>
    <n v="14714889427.161503"/>
  </r>
  <r>
    <x v="0"/>
    <x v="0"/>
    <x v="5"/>
    <x v="5"/>
    <x v="1"/>
    <x v="0"/>
    <x v="15"/>
    <x v="9"/>
    <x v="0"/>
    <n v="224"/>
    <n v="0.40360360360360359"/>
    <n v="4.3449049595990758E-4"/>
    <n v="2.0844435611450544E-2"/>
    <n v="17349.708108108109"/>
    <n v="802887.24008427979"/>
    <n v="896.03975362942447"/>
    <n v="7.5382832806515223"/>
    <n v="13929859259.186771"/>
  </r>
  <r>
    <x v="0"/>
    <x v="0"/>
    <x v="5"/>
    <x v="5"/>
    <x v="1"/>
    <x v="0"/>
    <x v="15"/>
    <x v="9"/>
    <x v="1"/>
    <n v="289"/>
    <n v="0.52072072072072073"/>
    <n v="4.5048854103396012E-4"/>
    <n v="2.1224715334580112E-2"/>
    <n v="22384.221621621622"/>
    <n v="832449.74231547967"/>
    <n v="912.38683808759515"/>
    <n v="10.08383534050515"/>
    <n v="18633739520.851509"/>
  </r>
  <r>
    <x v="0"/>
    <x v="0"/>
    <x v="5"/>
    <x v="5"/>
    <x v="1"/>
    <x v="0"/>
    <x v="15"/>
    <x v="9"/>
    <x v="4"/>
    <n v="2"/>
    <n v="3.6036036036036037E-3"/>
    <n v="6.4812592864110083E-6"/>
    <n v="2.5458317474670255E-3"/>
    <n v="154.90810810810811"/>
    <n v="11976.603468024567"/>
    <n v="109.43766932836502"/>
    <n v="1.0039996142160361E-3"/>
    <n v="1855272.9847926921"/>
  </r>
  <r>
    <x v="0"/>
    <x v="0"/>
    <x v="5"/>
    <x v="5"/>
    <x v="1"/>
    <x v="0"/>
    <x v="15"/>
    <x v="9"/>
    <x v="3"/>
    <n v="13"/>
    <n v="2.3423423423423424E-2"/>
    <n v="4.1290192524459285E-5"/>
    <n v="6.4257445112966705E-3"/>
    <n v="1006.9027027027028"/>
    <n v="76299.410520525416"/>
    <n v="276.22347930710998"/>
    <n v="4.1575206447992986E-2"/>
    <n v="76826082.667740077"/>
  </r>
  <r>
    <x v="0"/>
    <x v="0"/>
    <x v="5"/>
    <x v="5"/>
    <x v="1"/>
    <x v="0"/>
    <x v="15"/>
    <x v="9"/>
    <x v="2"/>
    <n v="27"/>
    <n v="4.8648648648648651E-2"/>
    <n v="8.3541439771315858E-5"/>
    <n v="9.1401006433909603E-3"/>
    <n v="2091.2594594594598"/>
    <n v="154374.73692600202"/>
    <n v="392.90550635744722"/>
    <n v="0.17470682617862701"/>
    <n v="322837628.8980673"/>
  </r>
  <r>
    <x v="0"/>
    <x v="0"/>
    <x v="5"/>
    <x v="5"/>
    <x v="1"/>
    <x v="1"/>
    <x v="10"/>
    <x v="24"/>
    <x v="0"/>
    <n v="305"/>
    <n v="0.38029925187032421"/>
    <n v="2.9422188626366532E-4"/>
    <n v="1.7152897313971925E-2"/>
    <n v="99362.687032418951"/>
    <n v="20084946.916470442"/>
    <n v="4481.623245708015"/>
    <n v="29.234677202904543"/>
    <n v="1995694294524.0005"/>
  </r>
  <r>
    <x v="0"/>
    <x v="0"/>
    <x v="5"/>
    <x v="5"/>
    <x v="1"/>
    <x v="1"/>
    <x v="10"/>
    <x v="24"/>
    <x v="1"/>
    <n v="443"/>
    <n v="0.55236907730673312"/>
    <n v="3.0868599218731761E-4"/>
    <n v="1.7569461920824942E-2"/>
    <n v="144320.23067331669"/>
    <n v="21072333.692348912"/>
    <n v="4590.4611633635368"/>
    <n v="44.549633598095312"/>
    <n v="3041164059304.8984"/>
  </r>
  <r>
    <x v="0"/>
    <x v="0"/>
    <x v="5"/>
    <x v="5"/>
    <x v="1"/>
    <x v="1"/>
    <x v="10"/>
    <x v="24"/>
    <x v="4"/>
    <n v="6"/>
    <n v="7.481296758104738E-3"/>
    <n v="9.2700711072683018E-6"/>
    <n v="3.0446791468508308E-3"/>
    <n v="1954.6758104738153"/>
    <n v="632817.93365479982"/>
    <n v="795.49854409345073"/>
    <n v="1.8119983754749568E-2"/>
    <n v="1236953907.349061"/>
  </r>
  <r>
    <x v="0"/>
    <x v="0"/>
    <x v="5"/>
    <x v="5"/>
    <x v="1"/>
    <x v="1"/>
    <x v="10"/>
    <x v="24"/>
    <x v="3"/>
    <n v="13"/>
    <n v="1.6209476309226933E-2"/>
    <n v="1.9908525826476331E-5"/>
    <n v="4.4618971107003727E-3"/>
    <n v="4235.1309226932672"/>
    <n v="1359048.0622900506"/>
    <n v="1165.7821675982398"/>
    <n v="8.4315213352947449E-2"/>
    <n v="5755746474.0309582"/>
  </r>
  <r>
    <x v="0"/>
    <x v="0"/>
    <x v="5"/>
    <x v="5"/>
    <x v="1"/>
    <x v="1"/>
    <x v="10"/>
    <x v="24"/>
    <x v="2"/>
    <n v="35"/>
    <n v="4.3640897755610975E-2"/>
    <n v="5.2105330585137685E-5"/>
    <n v="7.2184022182985681E-3"/>
    <n v="11402.275561097258"/>
    <n v="3556950.8854612862"/>
    <n v="1885.9880395859584"/>
    <n v="0.59411933753380897"/>
    <n v="40557334153.318474"/>
  </r>
  <r>
    <x v="0"/>
    <x v="0"/>
    <x v="5"/>
    <x v="5"/>
    <x v="1"/>
    <x v="2"/>
    <x v="24"/>
    <x v="13"/>
    <x v="0"/>
    <n v="224"/>
    <n v="0.28247162673392184"/>
    <n v="2.5591086720229016E-4"/>
    <n v="1.5997214357577703E-2"/>
    <n v="117064.15132408576"/>
    <n v="43952836.590542637"/>
    <n v="6629.6935517822112"/>
    <n v="29.957988483646911"/>
    <n v="5145301513758.0967"/>
  </r>
  <r>
    <x v="0"/>
    <x v="0"/>
    <x v="5"/>
    <x v="5"/>
    <x v="1"/>
    <x v="2"/>
    <x v="24"/>
    <x v="13"/>
    <x v="1"/>
    <n v="498"/>
    <n v="0.62799495586380827"/>
    <n v="2.9497132736543152E-4"/>
    <n v="1.7174729324371651E-2"/>
    <n v="260258.69356872633"/>
    <n v="50661492.778030202"/>
    <n v="7117.6887244406944"/>
    <n v="76.768852300360308"/>
    <n v="13185093924651.604"/>
  </r>
  <r>
    <x v="0"/>
    <x v="0"/>
    <x v="5"/>
    <x v="5"/>
    <x v="1"/>
    <x v="2"/>
    <x v="24"/>
    <x v="13"/>
    <x v="4"/>
    <n v="2"/>
    <n v="2.5220680958385876E-3"/>
    <n v="3.1763980661092687E-6"/>
    <n v="1.7822452317538316E-3"/>
    <n v="1045.2156368221943"/>
    <n v="545548.16945642768"/>
    <n v="738.61232690527697"/>
    <n v="3.3200209274691856E-3"/>
    <n v="570215477.35558236"/>
  </r>
  <r>
    <x v="0"/>
    <x v="0"/>
    <x v="5"/>
    <x v="5"/>
    <x v="1"/>
    <x v="2"/>
    <x v="24"/>
    <x v="13"/>
    <x v="3"/>
    <n v="11"/>
    <n v="1.3871374527112233E-2"/>
    <n v="1.7271413504849513E-5"/>
    <n v="4.1558890149821746E-3"/>
    <n v="5748.6860025220685"/>
    <n v="2966375.0655273013"/>
    <n v="1722.316772701033"/>
    <n v="9.9287933059099012E-2"/>
    <n v="17052758817.42728"/>
  </r>
  <r>
    <x v="0"/>
    <x v="0"/>
    <x v="5"/>
    <x v="5"/>
    <x v="1"/>
    <x v="2"/>
    <x v="24"/>
    <x v="13"/>
    <x v="2"/>
    <n v="58"/>
    <n v="7.3139974779319036E-2"/>
    <n v="8.5594089480555067E-5"/>
    <n v="9.2517073819136254E-3"/>
    <n v="30311.253467843631"/>
    <n v="14700833.415883381"/>
    <n v="3834.1665868717"/>
    <n v="2.594464141594393"/>
    <n v="445600687857.38666"/>
  </r>
  <r>
    <x v="0"/>
    <x v="0"/>
    <x v="5"/>
    <x v="5"/>
    <x v="1"/>
    <x v="4"/>
    <x v="25"/>
    <x v="20"/>
    <x v="0"/>
    <n v="296"/>
    <n v="0.44113263785394935"/>
    <n v="3.6796213981188917E-4"/>
    <n v="1.9182339268501356E-2"/>
    <n v="711328.14307004469"/>
    <n v="956763804.31274843"/>
    <n v="30931.598799815511"/>
    <n v="261.74182563247126"/>
    <n v="680573020278419"/>
  </r>
  <r>
    <x v="0"/>
    <x v="0"/>
    <x v="5"/>
    <x v="5"/>
    <x v="1"/>
    <x v="4"/>
    <x v="25"/>
    <x v="20"/>
    <x v="1"/>
    <n v="306"/>
    <n v="0.45603576751117736"/>
    <n v="3.7024947203234145E-4"/>
    <n v="1.924186768565727E-2"/>
    <n v="735359.49925484357"/>
    <n v="962711254.98820603"/>
    <n v="31027.588610593091"/>
    <n v="272.26646635307281"/>
    <n v="707938866395129.25"/>
  </r>
  <r>
    <x v="0"/>
    <x v="0"/>
    <x v="5"/>
    <x v="5"/>
    <x v="1"/>
    <x v="4"/>
    <x v="25"/>
    <x v="20"/>
    <x v="4"/>
    <n v="2"/>
    <n v="2.9806259314456036E-3"/>
    <n v="4.4354355231379064E-6"/>
    <n v="2.1060473696329594E-3"/>
    <n v="4806.2712369597612"/>
    <n v="11532882.614148263"/>
    <n v="3396.0098077226253"/>
    <n v="2.131790617824729E-2"/>
    <n v="55430161987.614098"/>
  </r>
  <r>
    <x v="0"/>
    <x v="0"/>
    <x v="5"/>
    <x v="5"/>
    <x v="1"/>
    <x v="4"/>
    <x v="25"/>
    <x v="20"/>
    <x v="3"/>
    <n v="20"/>
    <n v="2.9806259314456036E-2"/>
    <n v="4.316096450766483E-5"/>
    <n v="6.569700488429045E-3"/>
    <n v="48062.712369597619"/>
    <n v="112225808.39776561"/>
    <n v="10593.668316393789"/>
    <n v="2.0744330227263061"/>
    <n v="5393876749467.3818"/>
  </r>
  <r>
    <x v="0"/>
    <x v="0"/>
    <x v="5"/>
    <x v="5"/>
    <x v="1"/>
    <x v="4"/>
    <x v="25"/>
    <x v="20"/>
    <x v="2"/>
    <n v="47"/>
    <n v="7.0044709388971685E-2"/>
    <n v="9.7221564291919693E-5"/>
    <n v="9.8600996086205782E-3"/>
    <n v="112947.3740685544"/>
    <n v="252792512.18814671"/>
    <n v="15899.450059299117"/>
    <n v="10.980920389609466"/>
    <n v="28552250435844.203"/>
  </r>
  <r>
    <x v="0"/>
    <x v="0"/>
    <x v="5"/>
    <x v="5"/>
    <x v="1"/>
    <x v="5"/>
    <x v="21"/>
    <x v="25"/>
    <x v="0"/>
    <n v="196"/>
    <n v="0.32775919732441472"/>
    <n v="3.6906717905137366E-4"/>
    <n v="1.92111212335817E-2"/>
    <n v="492042.26755852846"/>
    <n v="831764677.22783697"/>
    <n v="28840.330740611091"/>
    <n v="181.59665166186733"/>
    <n v="409263377858272.44"/>
  </r>
  <r>
    <x v="0"/>
    <x v="0"/>
    <x v="5"/>
    <x v="5"/>
    <x v="1"/>
    <x v="5"/>
    <x v="21"/>
    <x v="25"/>
    <x v="1"/>
    <n v="344"/>
    <n v="0.57525083612040129"/>
    <n v="4.0927522891655028E-4"/>
    <n v="2.0230551868808479E-2"/>
    <n v="863584.3879598662"/>
    <n v="922381338.68234706"/>
    <n v="30370.731612563221"/>
    <n v="353.44369807103323"/>
    <n v="796554123831596.75"/>
  </r>
  <r>
    <x v="0"/>
    <x v="0"/>
    <x v="5"/>
    <x v="5"/>
    <x v="1"/>
    <x v="5"/>
    <x v="21"/>
    <x v="25"/>
    <x v="4"/>
    <n v="1"/>
    <n v="1.6722408026755853E-3"/>
    <n v="2.7963893021330858E-6"/>
    <n v="1.6722408026755853E-3"/>
    <n v="2510.4197324414718"/>
    <n v="6302207.2330315094"/>
    <n v="2510.4197324414713"/>
    <n v="7.0201108836631353E-3"/>
    <n v="15821185395.737671"/>
  </r>
  <r>
    <x v="0"/>
    <x v="0"/>
    <x v="5"/>
    <x v="5"/>
    <x v="1"/>
    <x v="5"/>
    <x v="21"/>
    <x v="25"/>
    <x v="3"/>
    <n v="13"/>
    <n v="2.1739130434782608E-2"/>
    <n v="3.5622346135212925E-5"/>
    <n v="5.9684458726885449E-3"/>
    <n v="32635.456521739128"/>
    <n v="80281886.10922049"/>
    <n v="8960.0159659020974"/>
    <n v="1.1625515284980832"/>
    <n v="2620036003600.6777"/>
  </r>
  <r>
    <x v="0"/>
    <x v="0"/>
    <x v="5"/>
    <x v="5"/>
    <x v="1"/>
    <x v="5"/>
    <x v="21"/>
    <x v="25"/>
    <x v="2"/>
    <n v="44"/>
    <n v="7.3578595317725759E-2"/>
    <n v="1.1417887039999347E-4"/>
    <n v="1.0685451342830282E-2"/>
    <n v="110458.46822742476"/>
    <n v="257324293.99057972"/>
    <n v="16041.330804848447"/>
    <n v="12.612023128320928"/>
    <n v="28423647351902.957"/>
  </r>
  <r>
    <x v="0"/>
    <x v="0"/>
    <x v="5"/>
    <x v="5"/>
    <x v="1"/>
    <x v="6"/>
    <x v="26"/>
    <x v="26"/>
    <x v="0"/>
    <n v="196"/>
    <n v="0.44545454545454544"/>
    <n v="5.6269884598731149E-4"/>
    <n v="2.3721274122342408E-2"/>
    <n v="309545.91818181815"/>
    <n v="271718618.53212392"/>
    <n v="16483.889666341616"/>
    <n v="174.18113094099181"/>
    <n v="84109389260621.484"/>
  </r>
  <r>
    <x v="0"/>
    <x v="0"/>
    <x v="5"/>
    <x v="5"/>
    <x v="1"/>
    <x v="6"/>
    <x v="26"/>
    <x v="26"/>
    <x v="1"/>
    <n v="220"/>
    <n v="0.5"/>
    <n v="5.6947608200455578E-4"/>
    <n v="2.3863697995167382E-2"/>
    <n v="347449.5"/>
    <n v="274991241.57232344"/>
    <n v="16582.859873143818"/>
    <n v="197.86417995444191"/>
    <n v="95545569388683"/>
  </r>
  <r>
    <x v="0"/>
    <x v="0"/>
    <x v="5"/>
    <x v="5"/>
    <x v="1"/>
    <x v="6"/>
    <x v="26"/>
    <x v="26"/>
    <x v="4"/>
    <n v="4"/>
    <n v="9.0909090909090905E-3"/>
    <n v="2.0519964607767466E-5"/>
    <n v="4.5298967546476667E-3"/>
    <n v="6317.2636363636357"/>
    <n v="9908775.316159755"/>
    <n v="3147.8207249079092"/>
    <n v="0.12963002623611822"/>
    <n v="62596345985.673607"/>
  </r>
  <r>
    <x v="0"/>
    <x v="0"/>
    <x v="5"/>
    <x v="5"/>
    <x v="1"/>
    <x v="6"/>
    <x v="26"/>
    <x v="26"/>
    <x v="3"/>
    <n v="5"/>
    <n v="1.1363636363636364E-2"/>
    <n v="2.5591125585948531E-5"/>
    <n v="5.0587672002127687E-3"/>
    <n v="7896.579545454546"/>
    <n v="12357560.95908685"/>
    <n v="3515.3322686606525"/>
    <n v="0.20208235884715964"/>
    <n v="97582463101.23288"/>
  </r>
  <r>
    <x v="0"/>
    <x v="0"/>
    <x v="5"/>
    <x v="5"/>
    <x v="1"/>
    <x v="6"/>
    <x v="26"/>
    <x v="26"/>
    <x v="2"/>
    <n v="15"/>
    <n v="3.4090909090909088E-2"/>
    <n v="7.5008471545021547E-5"/>
    <n v="8.6607431289134514E-3"/>
    <n v="23689.738636363636"/>
    <n v="36220437.293875247"/>
    <n v="6018.3417395388278"/>
    <n v="1.7769310864146792"/>
    <n v="858052692786.70276"/>
  </r>
  <r>
    <x v="0"/>
    <x v="0"/>
    <x v="5"/>
    <x v="5"/>
    <x v="1"/>
    <x v="7"/>
    <x v="27"/>
    <x v="27"/>
    <x v="0"/>
    <n v="334"/>
    <n v="0.55946398659966501"/>
    <n v="4.1353025888871619E-4"/>
    <n v="2.0335443415099564E-2"/>
    <n v="748240.00335008383"/>
    <n v="739681690.24688876"/>
    <n v="27197.089738552702"/>
    <n v="309.41988229625406"/>
    <n v="553459430388327.69"/>
  </r>
  <r>
    <x v="0"/>
    <x v="0"/>
    <x v="5"/>
    <x v="5"/>
    <x v="1"/>
    <x v="7"/>
    <x v="27"/>
    <x v="27"/>
    <x v="1"/>
    <n v="250"/>
    <n v="0.41876046901172531"/>
    <n v="4.0838949430336435E-4"/>
    <n v="2.0208648997480368E-2"/>
    <n v="560059.88274706865"/>
    <n v="730486403.18888009"/>
    <n v="27027.511968157189"/>
    <n v="228.72257229467689"/>
    <n v="409116129318292.12"/>
  </r>
  <r>
    <x v="0"/>
    <x v="0"/>
    <x v="5"/>
    <x v="5"/>
    <x v="1"/>
    <x v="7"/>
    <x v="27"/>
    <x v="27"/>
    <x v="3"/>
    <n v="5"/>
    <n v="8.3752093802345051E-3"/>
    <n v="1.3934673235019693E-5"/>
    <n v="3.7329175232008131E-3"/>
    <n v="11201.197654941372"/>
    <n v="24924953.93013354"/>
    <n v="4992.4897526318009"/>
    <n v="0.15608502916247688"/>
    <n v="279189335511.73352"/>
  </r>
  <r>
    <x v="0"/>
    <x v="0"/>
    <x v="5"/>
    <x v="5"/>
    <x v="1"/>
    <x v="7"/>
    <x v="27"/>
    <x v="27"/>
    <x v="2"/>
    <n v="8"/>
    <n v="1.340033500837521E-2"/>
    <n v="2.2182493338990813E-5"/>
    <n v="4.7098294384182119E-3"/>
    <n v="17921.9162479062"/>
    <n v="39677832.067158535"/>
    <n v="6299.0342170176009"/>
    <n v="0.39755278779113051"/>
    <n v="711102783206.10217"/>
  </r>
  <r>
    <x v="0"/>
    <x v="0"/>
    <x v="6"/>
    <x v="6"/>
    <x v="2"/>
    <x v="0"/>
    <x v="6"/>
    <x v="28"/>
    <x v="0"/>
    <n v="496"/>
    <n v="0.78233438485804419"/>
    <n v="2.6901626402342781E-4"/>
    <n v="1.6401715276867471E-2"/>
    <n v="683874.47318611981"/>
    <n v="205563728.5342195"/>
    <n v="14337.493802412593"/>
    <n v="183.9733558375199"/>
    <n v="140579786557514.23"/>
  </r>
  <r>
    <x v="0"/>
    <x v="0"/>
    <x v="6"/>
    <x v="6"/>
    <x v="2"/>
    <x v="0"/>
    <x v="6"/>
    <x v="28"/>
    <x v="1"/>
    <n v="130"/>
    <n v="0.20504731861198738"/>
    <n v="2.5750855567459953E-4"/>
    <n v="1.6047073118628193E-2"/>
    <n v="179241.29337539399"/>
    <n v="196770329.20701936"/>
    <n v="14027.48477835636"/>
    <n v="46.156166574344958"/>
    <n v="35269368304968.148"/>
  </r>
  <r>
    <x v="0"/>
    <x v="0"/>
    <x v="6"/>
    <x v="6"/>
    <x v="2"/>
    <x v="0"/>
    <x v="6"/>
    <x v="28"/>
    <x v="8"/>
    <n v="1"/>
    <n v="1.5772870662460567E-3"/>
    <n v="2.4878344893470927E-6"/>
    <n v="1.5772870662460567E-3"/>
    <n v="1378.7791798107282"/>
    <n v="1901032.026679537"/>
    <n v="1378.7791798107255"/>
    <n v="3.4301743967268235E-3"/>
    <n v="2621103378.5391431"/>
  </r>
  <r>
    <x v="0"/>
    <x v="0"/>
    <x v="6"/>
    <x v="6"/>
    <x v="2"/>
    <x v="0"/>
    <x v="6"/>
    <x v="28"/>
    <x v="3"/>
    <n v="3"/>
    <n v="4.7318611987381704E-3"/>
    <n v="7.4399220984740064E-6"/>
    <n v="2.7276220593172372E-3"/>
    <n v="4136.3375394321765"/>
    <n v="5685076.8191222167"/>
    <n v="2384.3399126639256"/>
    <n v="3.0774029066369061E-2"/>
    <n v="23515396661.490906"/>
  </r>
  <r>
    <x v="0"/>
    <x v="0"/>
    <x v="6"/>
    <x v="6"/>
    <x v="2"/>
    <x v="0"/>
    <x v="6"/>
    <x v="28"/>
    <x v="2"/>
    <n v="4"/>
    <n v="6.3091482649842269E-3"/>
    <n v="9.90417521825383E-6"/>
    <n v="3.1470899603052069E-3"/>
    <n v="5515.1167192429048"/>
    <n v="7568089.5848853616"/>
    <n v="2751.0161004409556"/>
    <n v="5.4622682336502942E-2"/>
    <n v="41738897402.329346"/>
  </r>
  <r>
    <x v="0"/>
    <x v="0"/>
    <x v="6"/>
    <x v="6"/>
    <x v="2"/>
    <x v="1"/>
    <x v="14"/>
    <x v="29"/>
    <x v="0"/>
    <n v="216"/>
    <n v="0.54545454545454541"/>
    <n v="6.2768071974055864E-4"/>
    <n v="2.5053557027706837E-2"/>
    <n v="819877.09090909024"/>
    <n v="1418140177.6319699"/>
    <n v="37658.201996802367"/>
    <n v="514.62104252061351"/>
    <n v="1162700643338200"/>
  </r>
  <r>
    <x v="0"/>
    <x v="0"/>
    <x v="6"/>
    <x v="6"/>
    <x v="2"/>
    <x v="1"/>
    <x v="14"/>
    <x v="29"/>
    <x v="1"/>
    <n v="170"/>
    <n v="0.42929292929292928"/>
    <n v="6.2025445608107676E-4"/>
    <n v="2.4904908272890242E-2"/>
    <n v="645273.63636363589"/>
    <n v="1401361770.180563"/>
    <n v="37434.766864247504"/>
    <n v="400.23384834618565"/>
    <n v="904261805305391.75"/>
  </r>
  <r>
    <x v="0"/>
    <x v="0"/>
    <x v="6"/>
    <x v="6"/>
    <x v="2"/>
    <x v="1"/>
    <x v="14"/>
    <x v="29"/>
    <x v="8"/>
    <n v="1"/>
    <n v="2.5252525252525255E-3"/>
    <n v="6.3769003162942573E-6"/>
    <n v="2.5252525252525255E-3"/>
    <n v="3795.7272727272798"/>
    <n v="14407545.528925624"/>
    <n v="3795.7272727272734"/>
    <n v="2.4204974446021342E-2"/>
    <n v="54687113497.202881"/>
  </r>
  <r>
    <x v="0"/>
    <x v="0"/>
    <x v="6"/>
    <x v="6"/>
    <x v="2"/>
    <x v="1"/>
    <x v="14"/>
    <x v="29"/>
    <x v="3"/>
    <n v="2"/>
    <n v="5.0505050505050509E-3"/>
    <n v="1.2721512529721198E-5"/>
    <n v="3.5667229398596689E-3"/>
    <n v="7591.454545454545"/>
    <n v="28742141.460236423"/>
    <n v="5361.1697846865864"/>
    <n v="9.657478411880896E-2"/>
    <n v="218194660434.40915"/>
  </r>
  <r>
    <x v="0"/>
    <x v="0"/>
    <x v="6"/>
    <x v="6"/>
    <x v="2"/>
    <x v="1"/>
    <x v="14"/>
    <x v="29"/>
    <x v="2"/>
    <n v="7"/>
    <n v="1.7676767676767676E-2"/>
    <n v="4.3960252053846225E-5"/>
    <n v="6.6302527895885106E-3"/>
    <n v="26570.090909090944"/>
    <n v="99320877.152568266"/>
    <n v="9965.9860100528076"/>
    <n v="1.1680278934572454"/>
    <n v="2638964735114.3936"/>
  </r>
  <r>
    <x v="0"/>
    <x v="0"/>
    <x v="6"/>
    <x v="6"/>
    <x v="2"/>
    <x v="2"/>
    <x v="28"/>
    <x v="30"/>
    <x v="7"/>
    <n v="1"/>
    <n v="1.9157088122605363E-3"/>
    <n v="3.6699402533726746E-6"/>
    <n v="1.9157088122605363E-3"/>
    <n v="3872.5172413793175"/>
    <n v="14996389.784780022"/>
    <n v="3872.5172413793102"/>
    <n v="1.4211906906017646E-2"/>
    <n v="58073778000.005226"/>
  </r>
  <r>
    <x v="0"/>
    <x v="0"/>
    <x v="6"/>
    <x v="6"/>
    <x v="2"/>
    <x v="2"/>
    <x v="28"/>
    <x v="30"/>
    <x v="0"/>
    <n v="377"/>
    <n v="0.72222222222222221"/>
    <n v="3.8506196535627118E-4"/>
    <n v="1.9622995830307643E-2"/>
    <n v="1459938.9999999995"/>
    <n v="1573469573.099808"/>
    <n v="39666.983413158705"/>
    <n v="562.16698064026866"/>
    <n v="2297169595081762.5"/>
  </r>
  <r>
    <x v="0"/>
    <x v="0"/>
    <x v="6"/>
    <x v="6"/>
    <x v="2"/>
    <x v="2"/>
    <x v="28"/>
    <x v="30"/>
    <x v="1"/>
    <n v="137"/>
    <n v="0.26245210727969348"/>
    <n v="3.7153742545900523E-4"/>
    <n v="1.9275306105455373E-2"/>
    <n v="530534.86206896452"/>
    <n v="1518204566.5992749"/>
    <n v="38964.144628097187"/>
    <n v="197.11355676935139"/>
    <n v="805460450333215.88"/>
  </r>
  <r>
    <x v="0"/>
    <x v="0"/>
    <x v="6"/>
    <x v="6"/>
    <x v="2"/>
    <x v="2"/>
    <x v="28"/>
    <x v="30"/>
    <x v="3"/>
    <n v="1"/>
    <n v="1.9157088122605363E-3"/>
    <n v="3.6699402533726746E-6"/>
    <n v="1.9157088122605363E-3"/>
    <n v="3872.5172413793175"/>
    <n v="14996389.784780022"/>
    <n v="3872.5172413793102"/>
    <n v="1.4211906906017646E-2"/>
    <n v="58073778000.005226"/>
  </r>
  <r>
    <x v="0"/>
    <x v="0"/>
    <x v="6"/>
    <x v="6"/>
    <x v="2"/>
    <x v="2"/>
    <x v="28"/>
    <x v="30"/>
    <x v="2"/>
    <n v="6"/>
    <n v="1.1494252873563218E-2"/>
    <n v="2.1808320584341271E-5"/>
    <n v="4.669937963650189E-3"/>
    <n v="23235.103448275826"/>
    <n v="89114822.982109323"/>
    <n v="9440.0647763725283"/>
    <n v="0.50671858481033316"/>
    <n v="2070592130764.0974"/>
  </r>
  <r>
    <x v="0"/>
    <x v="0"/>
    <x v="7"/>
    <x v="7"/>
    <x v="2"/>
    <x v="0"/>
    <x v="29"/>
    <x v="31"/>
    <x v="7"/>
    <n v="2"/>
    <n v="3.780718336483932E-3"/>
    <n v="7.133379744969898E-6"/>
    <n v="2.6708387718037004E-3"/>
    <n v="2526.0340264650272"/>
    <n v="3184381.4818245815"/>
    <n v="1784.4835336378371"/>
    <n v="1.8019159959490386E-2"/>
    <n v="8043855976.334013"/>
  </r>
  <r>
    <x v="0"/>
    <x v="0"/>
    <x v="7"/>
    <x v="7"/>
    <x v="2"/>
    <x v="0"/>
    <x v="29"/>
    <x v="31"/>
    <x v="0"/>
    <n v="321"/>
    <n v="0.6068052930056711"/>
    <n v="4.5187997989767567E-4"/>
    <n v="2.1257468802697927E-2"/>
    <n v="405428.46124763705"/>
    <n v="201721805.29266003"/>
    <n v="14202.880175959383"/>
    <n v="183.20500491852792"/>
    <n v="81783761119898.578"/>
  </r>
  <r>
    <x v="0"/>
    <x v="0"/>
    <x v="7"/>
    <x v="7"/>
    <x v="2"/>
    <x v="0"/>
    <x v="29"/>
    <x v="31"/>
    <x v="1"/>
    <n v="204"/>
    <n v="0.38563327032136108"/>
    <n v="4.4871259686100976E-4"/>
    <n v="2.118283731847577E-2"/>
    <n v="257655.47069943283"/>
    <n v="200307867.40509468"/>
    <n v="14153.016194617128"/>
    <n v="115.61325535298839"/>
    <n v="51610417861059.336"/>
  </r>
  <r>
    <x v="0"/>
    <x v="0"/>
    <x v="7"/>
    <x v="7"/>
    <x v="2"/>
    <x v="0"/>
    <x v="29"/>
    <x v="31"/>
    <x v="2"/>
    <n v="2"/>
    <n v="3.780718336483932E-3"/>
    <n v="7.133379744969898E-6"/>
    <n v="2.6708387718037004E-3"/>
    <n v="2526.0340264650272"/>
    <n v="3184381.4818245815"/>
    <n v="1784.4835336378371"/>
    <n v="1.8019159959490386E-2"/>
    <n v="8043855976.334013"/>
  </r>
  <r>
    <x v="0"/>
    <x v="0"/>
    <x v="7"/>
    <x v="7"/>
    <x v="2"/>
    <x v="1"/>
    <x v="25"/>
    <x v="30"/>
    <x v="0"/>
    <n v="286"/>
    <n v="0.62857142857142856"/>
    <n v="5.1424975276454193E-4"/>
    <n v="2.267707548967772E-2"/>
    <n v="574068.00000000035"/>
    <n v="428935011.22466958"/>
    <n v="20710.746273967761"/>
    <n v="295.21432707003527"/>
    <n v="246237864023724"/>
  </r>
  <r>
    <x v="0"/>
    <x v="0"/>
    <x v="7"/>
    <x v="7"/>
    <x v="2"/>
    <x v="1"/>
    <x v="25"/>
    <x v="30"/>
    <x v="1"/>
    <n v="166"/>
    <n v="0.36483516483516482"/>
    <n v="5.1041953157458786E-4"/>
    <n v="2.2592466257020011E-2"/>
    <n v="333200.30769230786"/>
    <n v="425740229.00013024"/>
    <n v="20633.473507873809"/>
    <n v="170.07194497281637"/>
    <n v="141856775299836.94"/>
  </r>
  <r>
    <x v="0"/>
    <x v="0"/>
    <x v="7"/>
    <x v="7"/>
    <x v="2"/>
    <x v="1"/>
    <x v="25"/>
    <x v="30"/>
    <x v="4"/>
    <n v="2"/>
    <n v="4.3956043956043956E-3"/>
    <n v="9.6393899947174881E-6"/>
    <n v="3.1047367029617E-3"/>
    <n v="4014.4615384615427"/>
    <n v="8040201.9317571633"/>
    <n v="2835.5249834478909"/>
    <n v="3.8696960388024372E-2"/>
    <n v="32277081416.503311"/>
  </r>
  <r>
    <x v="0"/>
    <x v="0"/>
    <x v="7"/>
    <x v="7"/>
    <x v="2"/>
    <x v="1"/>
    <x v="25"/>
    <x v="30"/>
    <x v="2"/>
    <n v="1"/>
    <n v="2.1978021978021978E-3"/>
    <n v="4.8303345006641708E-6"/>
    <n v="2.1978021978021978E-3"/>
    <n v="2007.2307692307713"/>
    <n v="4028975.3609467451"/>
    <n v="2007.2307692307691"/>
    <n v="9.6955960354100749E-3"/>
    <n v="8087083312.9649687"/>
  </r>
  <r>
    <x v="0"/>
    <x v="0"/>
    <x v="8"/>
    <x v="8"/>
    <x v="1"/>
    <x v="0"/>
    <x v="4"/>
    <x v="12"/>
    <x v="0"/>
    <n v="230"/>
    <n v="0.60209424083769636"/>
    <n v="6.2881040941673082E-4"/>
    <n v="2.5076092387306497E-2"/>
    <n v="112360.41884816754"/>
    <n v="21898656.693002596"/>
    <n v="4679.6000569495891"/>
    <n v="70.653400978151581"/>
    <n v="2460542238237.999"/>
  </r>
  <r>
    <x v="0"/>
    <x v="0"/>
    <x v="8"/>
    <x v="8"/>
    <x v="1"/>
    <x v="0"/>
    <x v="4"/>
    <x v="12"/>
    <x v="1"/>
    <n v="141"/>
    <n v="0.36910994764397903"/>
    <n v="6.1120155956492946E-4"/>
    <n v="2.4722490966019778E-2"/>
    <n v="68881.821989528791"/>
    <n v="21285419.138584707"/>
    <n v="4613.6123741147467"/>
    <n v="42.100677025673846"/>
    <n v="1466178452076.501"/>
  </r>
  <r>
    <x v="0"/>
    <x v="0"/>
    <x v="8"/>
    <x v="8"/>
    <x v="1"/>
    <x v="0"/>
    <x v="4"/>
    <x v="12"/>
    <x v="4"/>
    <n v="1"/>
    <n v="2.617801047120419E-3"/>
    <n v="6.8528823223047626E-6"/>
    <n v="2.617801047120419E-3"/>
    <n v="488.52356020942409"/>
    <n v="238655.26887969085"/>
    <n v="488.52356020942415"/>
    <n v="3.3477944697885486E-3"/>
    <n v="116588721.61584395"/>
  </r>
  <r>
    <x v="0"/>
    <x v="0"/>
    <x v="8"/>
    <x v="8"/>
    <x v="1"/>
    <x v="0"/>
    <x v="4"/>
    <x v="12"/>
    <x v="2"/>
    <n v="9"/>
    <n v="2.356020942408377E-2"/>
    <n v="6.038090802093723E-5"/>
    <n v="7.7705152995755202E-3"/>
    <n v="4396.7120418848172"/>
    <n v="2102797.2116249921"/>
    <n v="1450.1024831455852"/>
    <n v="0.26547746539559425"/>
    <n v="9245393821.9934196"/>
  </r>
  <r>
    <x v="0"/>
    <x v="0"/>
    <x v="8"/>
    <x v="8"/>
    <x v="1"/>
    <x v="0"/>
    <x v="4"/>
    <x v="12"/>
    <x v="6"/>
    <n v="1"/>
    <n v="2.617801047120419E-3"/>
    <n v="6.8528823223047626E-6"/>
    <n v="2.617801047120419E-3"/>
    <n v="488.52356020942409"/>
    <n v="238655.26887969085"/>
    <n v="488.52356020942415"/>
    <n v="3.3477944697885486E-3"/>
    <n v="116588721.61584395"/>
  </r>
  <r>
    <x v="0"/>
    <x v="0"/>
    <x v="8"/>
    <x v="8"/>
    <x v="1"/>
    <x v="1"/>
    <x v="25"/>
    <x v="32"/>
    <x v="0"/>
    <n v="296"/>
    <n v="0.46467817896389324"/>
    <n v="3.9112007697907747E-4"/>
    <n v="1.9776755977133294E-2"/>
    <n v="197732.64678178963"/>
    <n v="70821041.904301628"/>
    <n v="8415.5238639256222"/>
    <n v="77.337208030570295"/>
    <n v="14003632063581.596"/>
  </r>
  <r>
    <x v="0"/>
    <x v="0"/>
    <x v="8"/>
    <x v="8"/>
    <x v="1"/>
    <x v="1"/>
    <x v="25"/>
    <x v="32"/>
    <x v="1"/>
    <n v="316"/>
    <n v="0.49607535321821034"/>
    <n v="3.9305754268496575E-4"/>
    <n v="1.9825678870721317E-2"/>
    <n v="211092.96075353218"/>
    <n v="71171863.424395069"/>
    <n v="8436.3418271425599"/>
    <n v="82.971680431877274"/>
    <n v="15023879372601.582"/>
  </r>
  <r>
    <x v="0"/>
    <x v="0"/>
    <x v="8"/>
    <x v="8"/>
    <x v="1"/>
    <x v="1"/>
    <x v="25"/>
    <x v="32"/>
    <x v="4"/>
    <n v="3"/>
    <n v="4.7095761381475663E-3"/>
    <n v="7.3701195451989892E-6"/>
    <n v="2.7147964095303703E-3"/>
    <n v="2004.0470957613813"/>
    <n v="1334525.0624354212"/>
    <n v="1155.2164569618203"/>
    <n v="1.4770066669970227E-2"/>
    <n v="2674451075.5944819"/>
  </r>
  <r>
    <x v="0"/>
    <x v="0"/>
    <x v="8"/>
    <x v="8"/>
    <x v="1"/>
    <x v="1"/>
    <x v="25"/>
    <x v="32"/>
    <x v="3"/>
    <n v="9"/>
    <n v="1.4128728414442701E-2"/>
    <n v="2.1901112339361039E-5"/>
    <n v="4.6798624273968826E-3"/>
    <n v="6012.1412872841447"/>
    <n v="3965686.4631361733"/>
    <n v="1991.4031392804857"/>
    <n v="0.13167258173292073"/>
    <n v="23842267317.44482"/>
  </r>
  <r>
    <x v="0"/>
    <x v="0"/>
    <x v="8"/>
    <x v="8"/>
    <x v="1"/>
    <x v="1"/>
    <x v="25"/>
    <x v="32"/>
    <x v="2"/>
    <n v="13"/>
    <n v="2.0408163265306121E-2"/>
    <n v="3.143344361233134E-5"/>
    <n v="5.6065536305587357E-3"/>
    <n v="8684.2040816326517"/>
    <n v="5691728.341995866"/>
    <n v="2385.7343401971366"/>
    <n v="0.2729744393179776"/>
    <n v="49428130499.104744"/>
  </r>
  <r>
    <x v="0"/>
    <x v="0"/>
    <x v="9"/>
    <x v="9"/>
    <x v="1"/>
    <x v="0"/>
    <x v="30"/>
    <x v="28"/>
    <x v="7"/>
    <n v="1"/>
    <n v="8.2304526748971192E-4"/>
    <n v="6.7740351233721144E-7"/>
    <n v="8.2304526748971192E-4"/>
    <n v="556.58271604938273"/>
    <n v="309784.31980490778"/>
    <n v="556.58271604938273"/>
    <n v="3.7703108675803668E-4"/>
    <n v="172420598.10652617"/>
  </r>
  <r>
    <x v="0"/>
    <x v="0"/>
    <x v="9"/>
    <x v="9"/>
    <x v="1"/>
    <x v="0"/>
    <x v="30"/>
    <x v="28"/>
    <x v="0"/>
    <n v="290"/>
    <n v="0.23868312757201646"/>
    <n v="1.4968162453414907E-4"/>
    <n v="1.2234444185746611E-2"/>
    <n v="161408.98765432098"/>
    <n v="68451106.909115747"/>
    <n v="8273.5184117227745"/>
    <n v="24.159959486511177"/>
    <n v="11048623870018.068"/>
  </r>
  <r>
    <x v="0"/>
    <x v="0"/>
    <x v="9"/>
    <x v="9"/>
    <x v="1"/>
    <x v="0"/>
    <x v="30"/>
    <x v="28"/>
    <x v="1"/>
    <n v="801"/>
    <n v="0.65925925925925921"/>
    <n v="1.8503829352569363E-4"/>
    <n v="1.3602878133898488E-2"/>
    <n v="445822.75555555552"/>
    <n v="84620113.202458575"/>
    <n v="9198.9191322925853"/>
    <n v="82.494281902922438"/>
    <n v="37725572043343.125"/>
  </r>
  <r>
    <x v="0"/>
    <x v="0"/>
    <x v="9"/>
    <x v="9"/>
    <x v="1"/>
    <x v="0"/>
    <x v="30"/>
    <x v="28"/>
    <x v="4"/>
    <n v="4"/>
    <n v="3.2921810699588477E-3"/>
    <n v="2.7029181332466658E-6"/>
    <n v="1.6440553923900087E-3"/>
    <n v="2226.3308641975309"/>
    <n v="1236075.1607372102"/>
    <n v="1111.7891709929586"/>
    <n v="6.0175900634462263E-3"/>
    <n v="2751912280.8171749"/>
  </r>
  <r>
    <x v="0"/>
    <x v="0"/>
    <x v="9"/>
    <x v="9"/>
    <x v="1"/>
    <x v="0"/>
    <x v="30"/>
    <x v="28"/>
    <x v="8"/>
    <n v="1"/>
    <n v="8.2304526748971192E-4"/>
    <n v="6.7740351233721144E-7"/>
    <n v="8.2304526748971192E-4"/>
    <n v="556.58271604938273"/>
    <n v="309784.31980490778"/>
    <n v="556.58271604938273"/>
    <n v="3.7703108675803668E-4"/>
    <n v="172420598.10652617"/>
  </r>
  <r>
    <x v="0"/>
    <x v="0"/>
    <x v="9"/>
    <x v="9"/>
    <x v="1"/>
    <x v="0"/>
    <x v="30"/>
    <x v="28"/>
    <x v="3"/>
    <n v="23"/>
    <n v="1.8930041152263374E-2"/>
    <n v="1.5297936321447272E-5"/>
    <n v="3.9112576393594009E-3"/>
    <n v="12801.402469135803"/>
    <n v="6995920.0261708004"/>
    <n v="2644.9801561015161"/>
    <n v="0.19583503979805739"/>
    <n v="89557587896.89949"/>
  </r>
  <r>
    <x v="0"/>
    <x v="0"/>
    <x v="9"/>
    <x v="9"/>
    <x v="1"/>
    <x v="0"/>
    <x v="30"/>
    <x v="28"/>
    <x v="2"/>
    <n v="95"/>
    <n v="7.8189300411522639E-2"/>
    <n v="5.9370456105996134E-5"/>
    <n v="7.7052226512928316E-3"/>
    <n v="52875.358024691363"/>
    <n v="27150783.877464738"/>
    <n v="5210.6414074914746"/>
    <n v="3.139234122693769"/>
    <n v="1435607418171.9661"/>
  </r>
  <r>
    <x v="0"/>
    <x v="0"/>
    <x v="9"/>
    <x v="9"/>
    <x v="1"/>
    <x v="1"/>
    <x v="14"/>
    <x v="33"/>
    <x v="0"/>
    <n v="164"/>
    <n v="0.1902552204176334"/>
    <n v="1.7892935136059365E-4"/>
    <n v="1.3376447636072653E-2"/>
    <n v="173605.22505800464"/>
    <n v="148982071.10898718"/>
    <n v="12205.821197649389"/>
    <n v="31.063070312438651"/>
    <n v="25864065984483.371"/>
  </r>
  <r>
    <x v="0"/>
    <x v="0"/>
    <x v="9"/>
    <x v="9"/>
    <x v="1"/>
    <x v="1"/>
    <x v="14"/>
    <x v="33"/>
    <x v="1"/>
    <n v="617"/>
    <n v="0.71577726218097448"/>
    <n v="2.3628359248046806E-4"/>
    <n v="1.5371518873568352E-2"/>
    <n v="653136.73085846868"/>
    <n v="196736973.05183846"/>
    <n v="14026.295770866893"/>
    <n v="154.32549314818758"/>
    <n v="128496143418068.42"/>
  </r>
  <r>
    <x v="0"/>
    <x v="0"/>
    <x v="9"/>
    <x v="9"/>
    <x v="1"/>
    <x v="1"/>
    <x v="14"/>
    <x v="33"/>
    <x v="3"/>
    <n v="30"/>
    <n v="3.4802784222737818E-2"/>
    <n v="3.9014576577332593E-5"/>
    <n v="6.2461649495776685E-3"/>
    <n v="31757.053364269141"/>
    <n v="32484734.213434897"/>
    <n v="5699.5380701803278"/>
    <n v="1.2389879903507162"/>
    <n v="1031619437940.1516"/>
  </r>
  <r>
    <x v="0"/>
    <x v="0"/>
    <x v="9"/>
    <x v="9"/>
    <x v="1"/>
    <x v="1"/>
    <x v="14"/>
    <x v="33"/>
    <x v="2"/>
    <n v="49"/>
    <n v="5.6844547563805102E-2"/>
    <n v="6.226857720798072E-5"/>
    <n v="7.891044113929456E-3"/>
    <n v="51869.853828306259"/>
    <n v="51846729.040889673"/>
    <n v="7200.4672793430336"/>
    <n v="3.2298619978745626"/>
    <n v="2689282256826.7485"/>
  </r>
  <r>
    <x v="0"/>
    <x v="0"/>
    <x v="9"/>
    <x v="9"/>
    <x v="1"/>
    <x v="1"/>
    <x v="14"/>
    <x v="33"/>
    <x v="6"/>
    <n v="2"/>
    <n v="2.3201856148491878E-3"/>
    <n v="2.6885044756815735E-6"/>
    <n v="1.6396659646652344E-3"/>
    <n v="2117.1368909512762"/>
    <n v="2238531.3640668285"/>
    <n v="1496.1722374335211"/>
    <n v="5.6919320069530772E-3"/>
    <n v="4739277332.4173651"/>
  </r>
  <r>
    <x v="0"/>
    <x v="0"/>
    <x v="10"/>
    <x v="10"/>
    <x v="2"/>
    <x v="0"/>
    <x v="5"/>
    <x v="18"/>
    <x v="7"/>
    <n v="11"/>
    <n v="2.0183486238532111E-2"/>
    <n v="3.6353149120939517E-5"/>
    <n v="6.0293572726236346E-3"/>
    <n v="21038.741284403659"/>
    <n v="39499279.913156107"/>
    <n v="6284.8452576937889"/>
    <n v="0.76482449922879248"/>
    <n v="831015131013.13342"/>
  </r>
  <r>
    <x v="0"/>
    <x v="0"/>
    <x v="10"/>
    <x v="10"/>
    <x v="2"/>
    <x v="0"/>
    <x v="5"/>
    <x v="18"/>
    <x v="0"/>
    <n v="358"/>
    <n v="0.65688073394495416"/>
    <n v="4.1431697668546419E-4"/>
    <n v="2.0354777736086047E-2"/>
    <n v="684715.39816513751"/>
    <n v="450173441.10761803"/>
    <n v="21217.291087874957"/>
    <n v="283.68921365776345"/>
    <n v="308240686971372.75"/>
  </r>
  <r>
    <x v="0"/>
    <x v="0"/>
    <x v="10"/>
    <x v="10"/>
    <x v="2"/>
    <x v="0"/>
    <x v="5"/>
    <x v="18"/>
    <x v="1"/>
    <n v="141"/>
    <n v="0.25871559633027524"/>
    <n v="3.5254014070909068E-4"/>
    <n v="1.8776052319619551E-2"/>
    <n v="269678.41100917407"/>
    <n v="383050218.07508075"/>
    <n v="19571.668760611108"/>
    <n v="95.072464963378295"/>
    <n v="103300374147205.44"/>
  </r>
  <r>
    <x v="0"/>
    <x v="0"/>
    <x v="10"/>
    <x v="10"/>
    <x v="2"/>
    <x v="0"/>
    <x v="5"/>
    <x v="18"/>
    <x v="4"/>
    <n v="1"/>
    <n v="1.834862385321101E-3"/>
    <n v="3.3667199730662408E-6"/>
    <n v="1.834862385321101E-3"/>
    <n v="1912.6128440366965"/>
    <n v="3658087.8911741441"/>
    <n v="1912.6128440366974"/>
    <n v="6.4392318627613711E-3"/>
    <n v="6996505885.2747726"/>
  </r>
  <r>
    <x v="0"/>
    <x v="0"/>
    <x v="10"/>
    <x v="10"/>
    <x v="2"/>
    <x v="0"/>
    <x v="5"/>
    <x v="18"/>
    <x v="8"/>
    <n v="1"/>
    <n v="1.834862385321101E-3"/>
    <n v="3.3667199730662408E-6"/>
    <n v="1.834862385321101E-3"/>
    <n v="1912.6128440366965"/>
    <n v="3658087.8911741441"/>
    <n v="1912.6128440366974"/>
    <n v="6.4392318627613711E-3"/>
    <n v="6996505885.2747726"/>
  </r>
  <r>
    <x v="0"/>
    <x v="0"/>
    <x v="10"/>
    <x v="10"/>
    <x v="2"/>
    <x v="0"/>
    <x v="5"/>
    <x v="18"/>
    <x v="3"/>
    <n v="17"/>
    <n v="3.1192660550458717E-2"/>
    <n v="5.5550879555592965E-5"/>
    <n v="7.4532462427852851E-3"/>
    <n v="32514.418348623836"/>
    <n v="60358450.204373375"/>
    <n v="7769.0700990770683"/>
    <n v="1.8062045375045659"/>
    <n v="1962519900819.5767"/>
  </r>
  <r>
    <x v="0"/>
    <x v="0"/>
    <x v="10"/>
    <x v="10"/>
    <x v="2"/>
    <x v="0"/>
    <x v="5"/>
    <x v="18"/>
    <x v="2"/>
    <n v="16"/>
    <n v="2.9357798165137616E-2"/>
    <n v="5.2382201933883563E-5"/>
    <n v="7.2375549693168865E-3"/>
    <n v="30601.805504587144"/>
    <n v="56915543.953856528"/>
    <n v="7544.2391235867208"/>
    <n v="1.6029899554827145"/>
    <n v="1741718406263.6973"/>
  </r>
  <r>
    <x v="0"/>
    <x v="0"/>
    <x v="10"/>
    <x v="10"/>
    <x v="2"/>
    <x v="1"/>
    <x v="19"/>
    <x v="14"/>
    <x v="0"/>
    <n v="118"/>
    <n v="0.47389558232931728"/>
    <n v="1.0053167716857845E-3"/>
    <n v="3.1706730700054593E-2"/>
    <n v="125773.78313253005"/>
    <n v="70813792.802569792"/>
    <n v="8415.0931547172895"/>
    <n v="126.44249362150252"/>
    <n v="8906518618742.3301"/>
  </r>
  <r>
    <x v="0"/>
    <x v="0"/>
    <x v="10"/>
    <x v="10"/>
    <x v="2"/>
    <x v="1"/>
    <x v="19"/>
    <x v="14"/>
    <x v="1"/>
    <n v="105"/>
    <n v="0.42168674698795183"/>
    <n v="9.8333481613980221E-4"/>
    <n v="3.1358169846784779E-2"/>
    <n v="111917.34939759041"/>
    <n v="69265399.610224813"/>
    <n v="8322.5837100160679"/>
    <n v="110.05222619273354"/>
    <n v="7751999929341.252"/>
  </r>
  <r>
    <x v="0"/>
    <x v="0"/>
    <x v="10"/>
    <x v="10"/>
    <x v="2"/>
    <x v="1"/>
    <x v="19"/>
    <x v="14"/>
    <x v="3"/>
    <n v="13"/>
    <n v="5.2208835341365459E-2"/>
    <n v="1.995285195712244E-4"/>
    <n v="1.4125456437624393E-2"/>
    <n v="13856.43373493977"/>
    <n v="14054645.899746675"/>
    <n v="3748.9526403712644"/>
    <n v="2.7647537096692982"/>
    <n v="194747269577.88309"/>
  </r>
  <r>
    <x v="0"/>
    <x v="0"/>
    <x v="10"/>
    <x v="10"/>
    <x v="2"/>
    <x v="1"/>
    <x v="19"/>
    <x v="14"/>
    <x v="2"/>
    <n v="13"/>
    <n v="5.2208835341365459E-2"/>
    <n v="1.995285195712244E-4"/>
    <n v="1.4125456437624393E-2"/>
    <n v="13856.43373493977"/>
    <n v="14054645.899746675"/>
    <n v="3748.9526403712644"/>
    <n v="2.7647537096692982"/>
    <n v="194747269577.88309"/>
  </r>
  <r>
    <x v="0"/>
    <x v="0"/>
    <x v="10"/>
    <x v="10"/>
    <x v="2"/>
    <x v="2"/>
    <x v="31"/>
    <x v="26"/>
    <x v="7"/>
    <n v="9"/>
    <n v="1.7142857142857144E-2"/>
    <n v="3.2154541205795298E-5"/>
    <n v="5.6704974390079125E-3"/>
    <n v="15657.83999999996"/>
    <n v="26824992.363920614"/>
    <n v="5179.2849278564136"/>
    <n v="0.50347066147374864"/>
    <n v="420021438435.4895"/>
  </r>
  <r>
    <x v="0"/>
    <x v="0"/>
    <x v="10"/>
    <x v="10"/>
    <x v="2"/>
    <x v="2"/>
    <x v="31"/>
    <x v="26"/>
    <x v="0"/>
    <n v="272"/>
    <n v="0.51809523809523805"/>
    <n v="4.7647435564556612E-4"/>
    <n v="2.1828292549935419E-2"/>
    <n v="473214.71999999991"/>
    <n v="397499714.58130074"/>
    <n v="19937.394879504711"/>
    <n v="225.4746787939969"/>
    <n v="188102716135670.25"/>
  </r>
  <r>
    <x v="0"/>
    <x v="0"/>
    <x v="10"/>
    <x v="10"/>
    <x v="2"/>
    <x v="2"/>
    <x v="31"/>
    <x v="26"/>
    <x v="1"/>
    <n v="198"/>
    <n v="0.37714285714285717"/>
    <n v="4.4829412681102974E-4"/>
    <n v="2.1172957441298317E-2"/>
    <n v="344472.47999999986"/>
    <n v="373990300.51559085"/>
    <n v="19338.828829988408"/>
    <n v="154.42498963202993"/>
    <n v="128829366314550.86"/>
  </r>
  <r>
    <x v="0"/>
    <x v="0"/>
    <x v="10"/>
    <x v="10"/>
    <x v="2"/>
    <x v="2"/>
    <x v="31"/>
    <x v="26"/>
    <x v="3"/>
    <n v="22"/>
    <n v="4.1904761904761903E-2"/>
    <n v="7.6619757317685335E-5"/>
    <n v="8.7532712352403046E-3"/>
    <n v="38274.719999999994"/>
    <n v="63920190.675957248"/>
    <n v="7995.0103612163784"/>
    <n v="2.9325997578023557"/>
    <n v="2446527400468.8726"/>
  </r>
  <r>
    <x v="0"/>
    <x v="0"/>
    <x v="10"/>
    <x v="10"/>
    <x v="2"/>
    <x v="2"/>
    <x v="31"/>
    <x v="26"/>
    <x v="2"/>
    <n v="24"/>
    <n v="4.5714285714285714E-2"/>
    <n v="8.3252843121981622E-5"/>
    <n v="9.1242995962419835E-3"/>
    <n v="41754.239999999983"/>
    <n v="69453856.198058024"/>
    <n v="8333.8980194179258"/>
    <n v="3.4761591923975681"/>
    <n v="2899992980619.2002"/>
  </r>
  <r>
    <x v="0"/>
    <x v="0"/>
    <x v="11"/>
    <x v="11"/>
    <x v="1"/>
    <x v="0"/>
    <x v="4"/>
    <x v="13"/>
    <x v="7"/>
    <n v="3"/>
    <n v="7.4257425742574254E-3"/>
    <n v="1.8289332311360511E-5"/>
    <n v="4.2766028938119229E-3"/>
    <n v="2120.3316831683169"/>
    <n v="1491164.9173743608"/>
    <n v="1221.1326370932688"/>
    <n v="3.877945076377172E-2"/>
    <n v="3161764219.1379228"/>
  </r>
  <r>
    <x v="0"/>
    <x v="0"/>
    <x v="11"/>
    <x v="11"/>
    <x v="1"/>
    <x v="0"/>
    <x v="4"/>
    <x v="13"/>
    <x v="0"/>
    <n v="197"/>
    <n v="0.48762376237623761"/>
    <n v="6.1996731697836274E-4"/>
    <n v="2.4899142896460568E-2"/>
    <n v="139235.11386138614"/>
    <n v="50547143.944812194"/>
    <n v="7109.6514643695573"/>
    <n v="86.321219969820405"/>
    <n v="7037937342523.8008"/>
  </r>
  <r>
    <x v="0"/>
    <x v="0"/>
    <x v="11"/>
    <x v="11"/>
    <x v="1"/>
    <x v="0"/>
    <x v="4"/>
    <x v="13"/>
    <x v="1"/>
    <n v="169"/>
    <n v="0.4183168316831683"/>
    <n v="6.0379121591494825E-4"/>
    <n v="2.4572163435785385E-2"/>
    <n v="119445.35148514851"/>
    <n v="49228274.890708849"/>
    <n v="7016.2864031272875"/>
    <n v="72.120054008606189"/>
    <n v="5880088597328.2295"/>
  </r>
  <r>
    <x v="0"/>
    <x v="0"/>
    <x v="11"/>
    <x v="11"/>
    <x v="1"/>
    <x v="0"/>
    <x v="4"/>
    <x v="13"/>
    <x v="3"/>
    <n v="18"/>
    <n v="4.4554455445544552E-2"/>
    <n v="1.0563115619229662E-4"/>
    <n v="1.0277701892558309E-2"/>
    <n v="12721.990099009899"/>
    <n v="8612314.0863815956"/>
    <n v="2934.6744429973141"/>
    <n v="1.3438385232253658"/>
    <n v="109565774536.51015"/>
  </r>
  <r>
    <x v="0"/>
    <x v="0"/>
    <x v="11"/>
    <x v="11"/>
    <x v="1"/>
    <x v="0"/>
    <x v="4"/>
    <x v="13"/>
    <x v="2"/>
    <n v="17"/>
    <n v="4.2079207920792082E-2"/>
    <n v="1.0002121136861248E-4"/>
    <n v="1.0001060512196317E-2"/>
    <n v="12015.212871287129"/>
    <n v="8154924.3486333508"/>
    <n v="2855.6828165315123"/>
    <n v="1.2017761462378833"/>
    <n v="97983151998.07225"/>
  </r>
  <r>
    <x v="0"/>
    <x v="0"/>
    <x v="11"/>
    <x v="11"/>
    <x v="1"/>
    <x v="1"/>
    <x v="25"/>
    <x v="34"/>
    <x v="0"/>
    <n v="202"/>
    <n v="0.47417840375586856"/>
    <n v="5.8666645921742365E-4"/>
    <n v="2.4221198550390188E-2"/>
    <n v="266707.33333333331"/>
    <n v="185599855.21777776"/>
    <n v="13623.503779049564"/>
    <n v="156.46824689398781"/>
    <n v="49500842452186.258"/>
  </r>
  <r>
    <x v="0"/>
    <x v="0"/>
    <x v="11"/>
    <x v="11"/>
    <x v="1"/>
    <x v="1"/>
    <x v="25"/>
    <x v="34"/>
    <x v="1"/>
    <n v="160"/>
    <n v="0.37558685446009388"/>
    <n v="5.5181498639262619E-4"/>
    <n v="2.3490742567927183E-2"/>
    <n v="211253.33333333331"/>
    <n v="174574121.24444443"/>
    <n v="13212.650046241459"/>
    <n v="116.57275525873025"/>
    <n v="36879365026626.367"/>
  </r>
  <r>
    <x v="0"/>
    <x v="0"/>
    <x v="11"/>
    <x v="11"/>
    <x v="1"/>
    <x v="1"/>
    <x v="25"/>
    <x v="34"/>
    <x v="3"/>
    <n v="24"/>
    <n v="5.6338028169014086E-2"/>
    <n v="1.2509189353186227E-4"/>
    <n v="1.1184448736163186E-2"/>
    <n v="31688"/>
    <n v="39574509.440000005"/>
    <n v="6290.8274050398177"/>
    <n v="3.9639119222376515"/>
    <n v="1254037055134.7202"/>
  </r>
  <r>
    <x v="0"/>
    <x v="0"/>
    <x v="11"/>
    <x v="11"/>
    <x v="1"/>
    <x v="1"/>
    <x v="25"/>
    <x v="34"/>
    <x v="2"/>
    <n v="39"/>
    <n v="9.154929577464789E-2"/>
    <n v="1.9568946404191511E-4"/>
    <n v="1.3988905033701355E-2"/>
    <n v="51493"/>
    <n v="61909004.039999999"/>
    <n v="7868.227503065732"/>
    <n v="10.076637571910334"/>
    <n v="3187880345031.7197"/>
  </r>
  <r>
    <x v="0"/>
    <x v="0"/>
    <x v="11"/>
    <x v="11"/>
    <x v="1"/>
    <x v="1"/>
    <x v="25"/>
    <x v="34"/>
    <x v="9"/>
    <n v="1"/>
    <n v="2.3474178403755869E-3"/>
    <n v="5.5103705173135838E-6"/>
    <n v="2.3474178403755869E-3"/>
    <n v="1320.3333333333333"/>
    <n v="1743280.111111111"/>
    <n v="1320.3333333333333"/>
    <n v="7.2755258730263679E-3"/>
    <n v="2301710840.0370369"/>
  </r>
  <r>
    <x v="0"/>
    <x v="0"/>
    <x v="12"/>
    <x v="12"/>
    <x v="1"/>
    <x v="0"/>
    <x v="15"/>
    <x v="5"/>
    <x v="7"/>
    <n v="1"/>
    <n v="2.6109660574412533E-3"/>
    <n v="6.8171437531103219E-6"/>
    <n v="2.6109660574412533E-3"/>
    <n v="332.4569190600522"/>
    <n v="110527.60303090212"/>
    <n v="332.4569190600522"/>
    <n v="2.2664066089485386E-3"/>
    <n v="36745666.374746203"/>
  </r>
  <r>
    <x v="0"/>
    <x v="0"/>
    <x v="12"/>
    <x v="12"/>
    <x v="1"/>
    <x v="0"/>
    <x v="15"/>
    <x v="5"/>
    <x v="0"/>
    <n v="183"/>
    <n v="0.47780678851174935"/>
    <n v="6.5316089362261196E-4"/>
    <n v="2.5557012611465604E-2"/>
    <n v="60839.616187989559"/>
    <n v="10589817.463170202"/>
    <n v="3254.1999728305268"/>
    <n v="39.738058077003991"/>
    <n v="644280429960.14441"/>
  </r>
  <r>
    <x v="0"/>
    <x v="0"/>
    <x v="12"/>
    <x v="12"/>
    <x v="1"/>
    <x v="0"/>
    <x v="15"/>
    <x v="5"/>
    <x v="1"/>
    <n v="198"/>
    <n v="0.51697127937336818"/>
    <n v="6.5369627140426988E-4"/>
    <n v="2.556748465149182E-2"/>
    <n v="65826.469973890344"/>
    <n v="10598497.641418703"/>
    <n v="3255.533388159105"/>
    <n v="43.030517981637246"/>
    <n v="697661686761.19592"/>
  </r>
  <r>
    <x v="0"/>
    <x v="0"/>
    <x v="12"/>
    <x v="12"/>
    <x v="1"/>
    <x v="0"/>
    <x v="15"/>
    <x v="5"/>
    <x v="4"/>
    <n v="1"/>
    <n v="2.6109660574412533E-3"/>
    <n v="6.8171437531103219E-6"/>
    <n v="2.6109660574412533E-3"/>
    <n v="332.4569190600522"/>
    <n v="110527.60303090212"/>
    <n v="332.4569190600522"/>
    <n v="2.2664066089485386E-3"/>
    <n v="36745666.374746203"/>
  </r>
  <r>
    <x v="0"/>
    <x v="0"/>
    <x v="12"/>
    <x v="12"/>
    <x v="1"/>
    <x v="1"/>
    <x v="6"/>
    <x v="7"/>
    <x v="0"/>
    <n v="714"/>
    <n v="0.49072164948453606"/>
    <n v="1.7188026974670714E-4"/>
    <n v="1.3110311580839988E-2"/>
    <n v="837360.55257731955"/>
    <n v="500472922.18542504"/>
    <n v="22371.252137183226"/>
    <n v="143.92575765224143"/>
    <n v="419076282671173.38"/>
  </r>
  <r>
    <x v="0"/>
    <x v="0"/>
    <x v="12"/>
    <x v="12"/>
    <x v="1"/>
    <x v="1"/>
    <x v="6"/>
    <x v="7"/>
    <x v="1"/>
    <n v="707"/>
    <n v="0.48591065292096219"/>
    <n v="1.71802950686992E-4"/>
    <n v="1.3107362461112914E-2"/>
    <n v="829151.13539518905"/>
    <n v="500247788.16734785"/>
    <n v="22366.219800568622"/>
    <n v="142.4506116263631"/>
    <n v="414781021537888.5"/>
  </r>
  <r>
    <x v="0"/>
    <x v="0"/>
    <x v="12"/>
    <x v="12"/>
    <x v="1"/>
    <x v="1"/>
    <x v="6"/>
    <x v="7"/>
    <x v="4"/>
    <n v="4"/>
    <n v="2.7491408934707906E-3"/>
    <n v="1.885545473052708E-6"/>
    <n v="1.3731516569748252E-3"/>
    <n v="4691.095532646048"/>
    <n v="5490243.0290738298"/>
    <n v="2343.1267633386442"/>
    <n v="8.8452739452385375E-3"/>
    <n v="25755254546.82935"/>
  </r>
  <r>
    <x v="0"/>
    <x v="0"/>
    <x v="12"/>
    <x v="12"/>
    <x v="1"/>
    <x v="1"/>
    <x v="6"/>
    <x v="7"/>
    <x v="3"/>
    <n v="7"/>
    <n v="4.8109965635738834E-3"/>
    <n v="3.292882307867375E-6"/>
    <n v="1.8146300746618785E-3"/>
    <n v="8209.4171821305845"/>
    <n v="9588060.5345782787"/>
    <n v="3096.4593545819844"/>
    <n v="2.7032644596940242E-2"/>
    <n v="78712388895.875076"/>
  </r>
  <r>
    <x v="0"/>
    <x v="0"/>
    <x v="12"/>
    <x v="12"/>
    <x v="1"/>
    <x v="1"/>
    <x v="6"/>
    <x v="7"/>
    <x v="2"/>
    <n v="22"/>
    <n v="1.5120274914089347E-2"/>
    <n v="1.0241851582263897E-5"/>
    <n v="3.2002892966517724E-3"/>
    <n v="25801.025429553265"/>
    <n v="29821743.923945818"/>
    <n v="5460.9288517564319"/>
    <n v="0.26425027311970117"/>
    <n v="769431573335.35156"/>
  </r>
  <r>
    <x v="0"/>
    <x v="0"/>
    <x v="12"/>
    <x v="12"/>
    <x v="1"/>
    <x v="1"/>
    <x v="6"/>
    <x v="7"/>
    <x v="9"/>
    <n v="1"/>
    <n v="6.8728522336769765E-4"/>
    <n v="4.7236097825958598E-7"/>
    <n v="6.8728522336769765E-4"/>
    <n v="1172.773883161512"/>
    <n v="1375398.581025732"/>
    <n v="1172.773883161512"/>
    <n v="5.5397261872746522E-4"/>
    <n v="1613031534.7643812"/>
  </r>
  <r>
    <x v="0"/>
    <x v="0"/>
    <x v="12"/>
    <x v="12"/>
    <x v="1"/>
    <x v="2"/>
    <x v="8"/>
    <x v="8"/>
    <x v="0"/>
    <n v="337"/>
    <n v="0.5366242038216561"/>
    <n v="3.9658479696081305E-4"/>
    <n v="1.9914436897909341E-2"/>
    <n v="651788.05095541407"/>
    <n v="585070682.02008951"/>
    <n v="24188.234371695871"/>
    <n v="258.48923184963695"/>
    <n v="381342079505028.94"/>
  </r>
  <r>
    <x v="0"/>
    <x v="0"/>
    <x v="12"/>
    <x v="12"/>
    <x v="1"/>
    <x v="2"/>
    <x v="8"/>
    <x v="8"/>
    <x v="1"/>
    <n v="284"/>
    <n v="0.45222929936305734"/>
    <n v="3.950844659659579E-4"/>
    <n v="1.9876731772752732E-2"/>
    <n v="549281.3248407644"/>
    <n v="582857284.82195508"/>
    <n v="24142.43742503965"/>
    <n v="217.01251888978726"/>
    <n v="320152621600094.25"/>
  </r>
  <r>
    <x v="0"/>
    <x v="0"/>
    <x v="12"/>
    <x v="12"/>
    <x v="1"/>
    <x v="2"/>
    <x v="8"/>
    <x v="8"/>
    <x v="4"/>
    <n v="2"/>
    <n v="3.1847133757961785E-3"/>
    <n v="5.0631116052794314E-6"/>
    <n v="2.2501359081796442E-3"/>
    <n v="3868.1783439490446"/>
    <n v="7469469.7899308857"/>
    <n v="2733.033075162261"/>
    <n v="1.9585018664538979E-2"/>
    <n v="28893241282.192272"/>
  </r>
  <r>
    <x v="0"/>
    <x v="0"/>
    <x v="12"/>
    <x v="12"/>
    <x v="1"/>
    <x v="2"/>
    <x v="8"/>
    <x v="8"/>
    <x v="3"/>
    <n v="4"/>
    <n v="6.369426751592357E-3"/>
    <n v="1.0093871059726406E-5"/>
    <n v="3.1770853088525031E-3"/>
    <n v="7736.3566878980891"/>
    <n v="14891211.338392563"/>
    <n v="3858.9132328147211"/>
    <n v="7.8089786879695353E-2"/>
    <n v="115203722428.67715"/>
  </r>
  <r>
    <x v="0"/>
    <x v="0"/>
    <x v="12"/>
    <x v="12"/>
    <x v="1"/>
    <x v="2"/>
    <x v="8"/>
    <x v="8"/>
    <x v="2"/>
    <n v="1"/>
    <n v="1.5923566878980893E-3"/>
    <n v="2.5355998214937728E-6"/>
    <n v="1.5923566878980893E-3"/>
    <n v="1934.0891719745223"/>
    <n v="3740700.9251490934"/>
    <n v="1934.0891719745223"/>
    <n v="4.9040761592116372E-3"/>
    <n v="7234849154.9259396"/>
  </r>
  <r>
    <x v="0"/>
    <x v="0"/>
    <x v="12"/>
    <x v="12"/>
    <x v="1"/>
    <x v="3"/>
    <x v="9"/>
    <x v="9"/>
    <x v="0"/>
    <n v="632"/>
    <n v="0.63136863136863142"/>
    <n v="2.3274228269233263E-4"/>
    <n v="1.5255893375752618E-2"/>
    <n v="455182.05794205796"/>
    <n v="120970522.89066996"/>
    <n v="10998.660049781971"/>
    <n v="105.94011120602818"/>
    <n v="55063611559701.984"/>
  </r>
  <r>
    <x v="0"/>
    <x v="0"/>
    <x v="12"/>
    <x v="12"/>
    <x v="1"/>
    <x v="3"/>
    <x v="9"/>
    <x v="9"/>
    <x v="1"/>
    <n v="352"/>
    <n v="0.35164835164835168"/>
    <n v="2.2799178843134883E-4"/>
    <n v="1.5099396955883663E-2"/>
    <n v="253519.12087912089"/>
    <n v="118501397.95087548"/>
    <n v="10885.834738359548"/>
    <n v="57.80027777077408"/>
    <n v="30042370231452.809"/>
  </r>
  <r>
    <x v="0"/>
    <x v="0"/>
    <x v="12"/>
    <x v="12"/>
    <x v="1"/>
    <x v="3"/>
    <x v="9"/>
    <x v="9"/>
    <x v="4"/>
    <n v="1"/>
    <n v="9.99000999000999E-4"/>
    <n v="9.9800299600499398E-7"/>
    <n v="9.99000999000999E-4"/>
    <n v="720.22477522477527"/>
    <n v="518723.72684757796"/>
    <n v="720.22477522477516"/>
    <n v="7.1878648347134912E-4"/>
    <n v="373597679.57255459"/>
  </r>
  <r>
    <x v="0"/>
    <x v="0"/>
    <x v="12"/>
    <x v="12"/>
    <x v="1"/>
    <x v="3"/>
    <x v="9"/>
    <x v="9"/>
    <x v="3"/>
    <n v="8"/>
    <n v="7.992007992007992E-3"/>
    <n v="7.9281358002636727E-6"/>
    <n v="2.8156945502422087E-3"/>
    <n v="5761.7982017982022"/>
    <n v="4120741.2860771599"/>
    <n v="2029.9609075243691"/>
    <n v="4.5680318597571178E-2"/>
    <n v="23742879732.194992"/>
  </r>
  <r>
    <x v="0"/>
    <x v="0"/>
    <x v="12"/>
    <x v="12"/>
    <x v="1"/>
    <x v="3"/>
    <x v="9"/>
    <x v="9"/>
    <x v="2"/>
    <n v="8"/>
    <n v="7.992007992007992E-3"/>
    <n v="7.9281358002636727E-6"/>
    <n v="2.8156945502422087E-3"/>
    <n v="5761.7982017982022"/>
    <n v="4120741.2860771599"/>
    <n v="2029.9609075243691"/>
    <n v="4.5680318597571178E-2"/>
    <n v="23742879732.194992"/>
  </r>
  <r>
    <x v="0"/>
    <x v="0"/>
    <x v="12"/>
    <x v="12"/>
    <x v="1"/>
    <x v="4"/>
    <x v="10"/>
    <x v="22"/>
    <x v="0"/>
    <n v="161"/>
    <n v="0.39460784313725489"/>
    <n v="5.8695944292830109E-4"/>
    <n v="2.4227245879965414E-2"/>
    <n v="1477289.4362745096"/>
    <n v="8226362680.978528"/>
    <n v="90699.298128367722"/>
    <n v="867.10898455955009"/>
    <n v="1.2152718687572434E+16"/>
  </r>
  <r>
    <x v="0"/>
    <x v="0"/>
    <x v="12"/>
    <x v="12"/>
    <x v="1"/>
    <x v="4"/>
    <x v="10"/>
    <x v="22"/>
    <x v="1"/>
    <n v="243"/>
    <n v="0.59558823529411764"/>
    <n v="5.9180071074534742E-4"/>
    <n v="2.4326954407515696E-2"/>
    <n v="2229697.7205882352"/>
    <n v="8294214089.4167032"/>
    <n v="91072.575945872435"/>
    <n v="1319.5366957913986"/>
    <n v="1.8493590249243248E+16"/>
  </r>
  <r>
    <x v="0"/>
    <x v="0"/>
    <x v="12"/>
    <x v="12"/>
    <x v="1"/>
    <x v="4"/>
    <x v="10"/>
    <x v="22"/>
    <x v="3"/>
    <n v="1"/>
    <n v="2.4509803921568627E-3"/>
    <n v="6.0073048827374089E-6"/>
    <n v="2.4509803921568627E-3"/>
    <n v="9175.7107843137255"/>
    <n v="84193668.397371203"/>
    <n v="9175.7107843137255"/>
    <n v="5.5121292197194145E-2"/>
    <n v="772536751084.69263"/>
  </r>
  <r>
    <x v="0"/>
    <x v="0"/>
    <x v="12"/>
    <x v="12"/>
    <x v="1"/>
    <x v="4"/>
    <x v="10"/>
    <x v="22"/>
    <x v="2"/>
    <n v="3"/>
    <n v="7.3529411764705881E-3"/>
    <n v="1.7933354871071133E-5"/>
    <n v="4.2347791998014646E-3"/>
    <n v="27527.132352941175"/>
    <n v="251339820.89141527"/>
    <n v="15853.700542504746"/>
    <n v="0.4936538330682374"/>
    <n v="6918664515242.5176"/>
  </r>
  <r>
    <x v="0"/>
    <x v="0"/>
    <x v="12"/>
    <x v="12"/>
    <x v="1"/>
    <x v="5"/>
    <x v="23"/>
    <x v="28"/>
    <x v="12"/>
    <n v="1"/>
    <n v="6.0350030175015089E-4"/>
    <n v="3.6421261421252312E-7"/>
    <n v="6.0350030175015089E-4"/>
    <n v="4021.6686783343393"/>
    <n v="16173818.958295468"/>
    <n v="4021.6686783343389"/>
    <n v="1.4647424628327725E-3"/>
    <n v="65045741113.627014"/>
  </r>
  <r>
    <x v="0"/>
    <x v="0"/>
    <x v="12"/>
    <x v="12"/>
    <x v="1"/>
    <x v="5"/>
    <x v="23"/>
    <x v="28"/>
    <x v="0"/>
    <n v="875"/>
    <n v="0.52806276403138197"/>
    <n v="1.5049062878920227E-4"/>
    <n v="1.2267462198401195E-2"/>
    <n v="3518960.0935425465"/>
    <n v="6682932139.0179195"/>
    <n v="81749.202681236711"/>
    <n v="529.57051716132787"/>
    <n v="2.3516971505056988E+16"/>
  </r>
  <r>
    <x v="0"/>
    <x v="0"/>
    <x v="12"/>
    <x v="12"/>
    <x v="1"/>
    <x v="5"/>
    <x v="23"/>
    <x v="28"/>
    <x v="1"/>
    <n v="767"/>
    <n v="0.46288473144236575"/>
    <n v="1.5013433384051611E-4"/>
    <n v="1.2252931642693357E-2"/>
    <n v="3084619.8762824382"/>
    <n v="6667109924.8195877"/>
    <n v="81652.372438402468"/>
    <n v="463.10735027687906"/>
    <n v="2.0565499791458412E+16"/>
  </r>
  <r>
    <x v="0"/>
    <x v="0"/>
    <x v="12"/>
    <x v="12"/>
    <x v="1"/>
    <x v="5"/>
    <x v="23"/>
    <x v="28"/>
    <x v="4"/>
    <n v="3"/>
    <n v="1.8105009052504525E-3"/>
    <n v="1.0913182317165096E-6"/>
    <n v="1.0446617786233541E-3"/>
    <n v="12065.006035003016"/>
    <n v="48462856.081559256"/>
    <n v="6961.526849877062"/>
    <n v="1.3166761051768509E-2"/>
    <n v="584704651097.495"/>
  </r>
  <r>
    <x v="0"/>
    <x v="0"/>
    <x v="12"/>
    <x v="12"/>
    <x v="1"/>
    <x v="5"/>
    <x v="23"/>
    <x v="28"/>
    <x v="3"/>
    <n v="4"/>
    <n v="2.4140012070006035E-3"/>
    <n v="1.4542112350079731E-6"/>
    <n v="1.2059068102502669E-3"/>
    <n v="16086.674713337357"/>
    <n v="64578074.246527575"/>
    <n v="8036.0484223608046"/>
    <n v="2.3393423102053851E-2"/>
    <n v="1038846474017.6376"/>
  </r>
  <r>
    <x v="0"/>
    <x v="0"/>
    <x v="12"/>
    <x v="12"/>
    <x v="1"/>
    <x v="5"/>
    <x v="23"/>
    <x v="28"/>
    <x v="2"/>
    <n v="7"/>
    <n v="4.2245021122510563E-3"/>
    <n v="2.5402510230402433E-6"/>
    <n v="1.593816496037183E-3"/>
    <n v="28151.680748340375"/>
    <n v="112806527.1547782"/>
    <n v="10621.041717024662"/>
    <n v="7.1512335821273962E-2"/>
    <n v="3175693338790.3052"/>
  </r>
  <r>
    <x v="0"/>
    <x v="0"/>
    <x v="12"/>
    <x v="12"/>
    <x v="1"/>
    <x v="6"/>
    <x v="14"/>
    <x v="29"/>
    <x v="0"/>
    <n v="595"/>
    <n v="0.58852621167161223"/>
    <n v="2.3976545529413157E-4"/>
    <n v="1.5484361636636221E-2"/>
    <n v="1755065.2027695351"/>
    <n v="2132266591.637486"/>
    <n v="46176.472273631793"/>
    <n v="420.80400741292493"/>
    <n v="3742266898010950"/>
  </r>
  <r>
    <x v="0"/>
    <x v="0"/>
    <x v="12"/>
    <x v="12"/>
    <x v="1"/>
    <x v="6"/>
    <x v="14"/>
    <x v="29"/>
    <x v="1"/>
    <n v="398"/>
    <n v="0.39366963402571709"/>
    <n v="2.3633054779383669E-4"/>
    <n v="1.5373046145570392E-2"/>
    <n v="1173976.3877349158"/>
    <n v="2101719495.1040888"/>
    <n v="45844.51434036671"/>
    <n v="277.44648281042231"/>
    <n v="2467369060894349.5"/>
  </r>
  <r>
    <x v="0"/>
    <x v="0"/>
    <x v="12"/>
    <x v="12"/>
    <x v="1"/>
    <x v="6"/>
    <x v="14"/>
    <x v="29"/>
    <x v="4"/>
    <n v="5"/>
    <n v="4.945598417408506E-3"/>
    <n v="4.8724153204972598E-6"/>
    <n v="2.2073548243309819E-3"/>
    <n v="14748.447082096933"/>
    <n v="43331047.818101786"/>
    <n v="6582.6322864110971"/>
    <n v="7.1860559516352202E-2"/>
    <n v="639065665757.08594"/>
  </r>
  <r>
    <x v="0"/>
    <x v="0"/>
    <x v="12"/>
    <x v="12"/>
    <x v="1"/>
    <x v="6"/>
    <x v="14"/>
    <x v="29"/>
    <x v="3"/>
    <n v="7"/>
    <n v="6.923837784371909E-3"/>
    <n v="6.8078200541659528E-6"/>
    <n v="2.6091799581795718E-3"/>
    <n v="20647.825914935707"/>
    <n v="60542863.631335855"/>
    <n v="7780.9294837657962"/>
    <n v="0.14056668333862676"/>
    <n v="1250078508651.5149"/>
  </r>
  <r>
    <x v="0"/>
    <x v="0"/>
    <x v="12"/>
    <x v="12"/>
    <x v="1"/>
    <x v="6"/>
    <x v="14"/>
    <x v="29"/>
    <x v="2"/>
    <n v="6"/>
    <n v="5.9347181008902079E-3"/>
    <n v="5.8410863583694789E-6"/>
    <n v="2.4168339534129104E-3"/>
    <n v="17698.13649851632"/>
    <n v="51945570.247147873"/>
    <n v="7207.3275384949638"/>
    <n v="0.10337634367004465"/>
    <n v="919339792727.29114"/>
  </r>
  <r>
    <x v="0"/>
    <x v="0"/>
    <x v="12"/>
    <x v="12"/>
    <x v="1"/>
    <x v="7"/>
    <x v="28"/>
    <x v="35"/>
    <x v="0"/>
    <n v="307"/>
    <n v="0.78516624040920713"/>
    <n v="4.3251337264327766E-4"/>
    <n v="2.0796955850394972E-2"/>
    <n v="968318.04347826086"/>
    <n v="657827996.3196162"/>
    <n v="25648.157756837354"/>
    <n v="418.81050277612258"/>
    <n v="636986718341435.38"/>
  </r>
  <r>
    <x v="0"/>
    <x v="0"/>
    <x v="12"/>
    <x v="12"/>
    <x v="1"/>
    <x v="7"/>
    <x v="28"/>
    <x v="35"/>
    <x v="1"/>
    <n v="80"/>
    <n v="0.20460358056265984"/>
    <n v="4.1728450098358721E-4"/>
    <n v="2.0427542705464777E-2"/>
    <n v="252330.4347826087"/>
    <n v="634665757.26818871"/>
    <n v="25192.573454655019"/>
    <n v="105.29357956123248"/>
    <n v="160145486473115.66"/>
  </r>
  <r>
    <x v="0"/>
    <x v="0"/>
    <x v="12"/>
    <x v="12"/>
    <x v="1"/>
    <x v="7"/>
    <x v="28"/>
    <x v="35"/>
    <x v="4"/>
    <n v="1"/>
    <n v="2.5575447570332483E-3"/>
    <n v="6.5410351842282562E-6"/>
    <n v="2.5575447570332483E-3"/>
    <n v="3154.130434782609"/>
    <n v="9948538.7996219285"/>
    <n v="3154.130434782609"/>
    <n v="2.0631278149558212E-2"/>
    <n v="31378989009.503166"/>
  </r>
  <r>
    <x v="0"/>
    <x v="0"/>
    <x v="12"/>
    <x v="12"/>
    <x v="1"/>
    <x v="7"/>
    <x v="28"/>
    <x v="35"/>
    <x v="3"/>
    <n v="3"/>
    <n v="7.6726342710997444E-3"/>
    <n v="1.9522474242158179E-5"/>
    <n v="4.4184244072019811E-3"/>
    <n v="9462.391304347826"/>
    <n v="29692561.955794677"/>
    <n v="5449.0881765479517"/>
    <n v="0.18472929050835196"/>
    <n v="280962640054.32062"/>
  </r>
  <r>
    <x v="0"/>
    <x v="0"/>
    <x v="12"/>
    <x v="12"/>
    <x v="1"/>
    <x v="8"/>
    <x v="32"/>
    <x v="34"/>
    <x v="7"/>
    <n v="2"/>
    <n v="2.008032128514056E-3"/>
    <n v="2.0140702869195088E-6"/>
    <n v="1.4191794414095452E-3"/>
    <n v="2460.7670682730923"/>
    <n v="3024644.3803575705"/>
    <n v="1739.1504766286241"/>
    <n v="4.9561578352388651E-3"/>
    <n v="7442945284.4211826"/>
  </r>
  <r>
    <x v="0"/>
    <x v="0"/>
    <x v="12"/>
    <x v="12"/>
    <x v="1"/>
    <x v="8"/>
    <x v="32"/>
    <x v="34"/>
    <x v="0"/>
    <n v="652"/>
    <n v="0.65461847389558236"/>
    <n v="2.272292738996996E-4"/>
    <n v="1.5074125974652713E-2"/>
    <n v="802210.06425702816"/>
    <n v="341243178.46158892"/>
    <n v="18472.768565149861"/>
    <n v="182.28561041615586"/>
    <n v="273748712120943.78"/>
  </r>
  <r>
    <x v="0"/>
    <x v="0"/>
    <x v="12"/>
    <x v="12"/>
    <x v="1"/>
    <x v="8"/>
    <x v="32"/>
    <x v="34"/>
    <x v="1"/>
    <n v="330"/>
    <n v="0.33132530120481929"/>
    <n v="2.226621567702061E-4"/>
    <n v="1.492186840748189E-2"/>
    <n v="406026.56626506028"/>
    <n v="334384477.82444012"/>
    <n v="18286.182702369573"/>
    <n v="90.406750950579323"/>
    <n v="135768981343392.61"/>
  </r>
  <r>
    <x v="0"/>
    <x v="0"/>
    <x v="12"/>
    <x v="12"/>
    <x v="1"/>
    <x v="8"/>
    <x v="32"/>
    <x v="34"/>
    <x v="4"/>
    <n v="7"/>
    <n v="7.0281124497991966E-3"/>
    <n v="7.013787020293643E-6"/>
    <n v="2.6483555313238519E-3"/>
    <n v="8612.6847389558225"/>
    <n v="10533004.549907176"/>
    <n v="3245.4590661271905"/>
    <n v="6.0407536431969493E-2"/>
    <n v="90717447542.337769"/>
  </r>
  <r>
    <x v="0"/>
    <x v="0"/>
    <x v="12"/>
    <x v="12"/>
    <x v="1"/>
    <x v="8"/>
    <x v="32"/>
    <x v="34"/>
    <x v="8"/>
    <n v="1"/>
    <n v="1.004016064257028E-3"/>
    <n v="1.0080482572861726E-6"/>
    <n v="1.004016064257028E-3"/>
    <n v="1230.3835341365461"/>
    <n v="1513843.6410743371"/>
    <n v="1230.3835341365459"/>
    <n v="1.2402859773799474E-3"/>
    <n v="1862608289.2351799"/>
  </r>
  <r>
    <x v="0"/>
    <x v="0"/>
    <x v="12"/>
    <x v="12"/>
    <x v="1"/>
    <x v="8"/>
    <x v="32"/>
    <x v="34"/>
    <x v="3"/>
    <n v="3"/>
    <n v="3.0120481927710845E-3"/>
    <n v="3.0180660889000087E-6"/>
    <n v="1.7372582101978994E-3"/>
    <n v="3691.1506024096389"/>
    <n v="4532402.2178496998"/>
    <n v="2128.943920785538"/>
    <n v="1.114013646215537E-2"/>
    <n v="16729779176.778702"/>
  </r>
  <r>
    <x v="0"/>
    <x v="0"/>
    <x v="12"/>
    <x v="12"/>
    <x v="1"/>
    <x v="8"/>
    <x v="32"/>
    <x v="34"/>
    <x v="2"/>
    <n v="1"/>
    <n v="1.004016064257028E-3"/>
    <n v="1.0080482572861726E-6"/>
    <n v="1.004016064257028E-3"/>
    <n v="1230.3835341365461"/>
    <n v="1513843.6410743371"/>
    <n v="1230.3835341365459"/>
    <n v="1.2402859773799474E-3"/>
    <n v="1862608289.2351799"/>
  </r>
  <r>
    <x v="0"/>
    <x v="0"/>
    <x v="13"/>
    <x v="13"/>
    <x v="2"/>
    <x v="0"/>
    <x v="33"/>
    <x v="24"/>
    <x v="0"/>
    <n v="109"/>
    <n v="0.27114427860696516"/>
    <n v="4.928305705378395E-4"/>
    <n v="2.2199787623710266E-2"/>
    <n v="38652.701492537286"/>
    <n v="10015126.872558525"/>
    <n v="3164.6685249103934"/>
    <n v="19.049232929395973"/>
    <n v="387111709414.89227"/>
  </r>
  <r>
    <x v="0"/>
    <x v="0"/>
    <x v="13"/>
    <x v="13"/>
    <x v="2"/>
    <x v="0"/>
    <x v="33"/>
    <x v="24"/>
    <x v="1"/>
    <n v="288"/>
    <n v="0.71641791044776115"/>
    <n v="5.0664161605342849E-4"/>
    <n v="2.2508700896618366E-2"/>
    <n v="102128.23880597012"/>
    <n v="10295790.007822948"/>
    <n v="3208.7053476165347"/>
    <n v="51.742415953347113"/>
    <n v="1051490900615.0581"/>
  </r>
  <r>
    <x v="0"/>
    <x v="0"/>
    <x v="13"/>
    <x v="13"/>
    <x v="2"/>
    <x v="0"/>
    <x v="33"/>
    <x v="24"/>
    <x v="4"/>
    <n v="5"/>
    <n v="1.2437810945273632E-2"/>
    <n v="3.0631201506641551E-5"/>
    <n v="5.5345461879581018E-3"/>
    <n v="1773.0597014925329"/>
    <n v="622476.33910601086"/>
    <n v="788.97169727817925"/>
    <n v="5.4310948999723573E-2"/>
    <n v="1103687712.0014684"/>
  </r>
  <r>
    <x v="0"/>
    <x v="0"/>
    <x v="13"/>
    <x v="13"/>
    <x v="2"/>
    <x v="1"/>
    <x v="24"/>
    <x v="14"/>
    <x v="0"/>
    <n v="141"/>
    <n v="0.43119266055045874"/>
    <n v="7.5234831299961843E-4"/>
    <n v="2.7428968500467138E-2"/>
    <n v="61406.146788990867"/>
    <n v="15258081.290641397"/>
    <n v="3906.159404151525"/>
    <n v="46.198810944504189"/>
    <n v="936939979451.48096"/>
  </r>
  <r>
    <x v="0"/>
    <x v="0"/>
    <x v="13"/>
    <x v="13"/>
    <x v="2"/>
    <x v="1"/>
    <x v="24"/>
    <x v="14"/>
    <x v="1"/>
    <n v="184"/>
    <n v="0.56269113149847094"/>
    <n v="7.5481540500442154E-4"/>
    <n v="2.7473904072854691E-2"/>
    <n v="80132.844036697265"/>
    <n v="15308115.416737452"/>
    <n v="3912.5586790152365"/>
    <n v="60.485505125715818"/>
    <n v="1226682825185.1868"/>
  </r>
  <r>
    <x v="0"/>
    <x v="0"/>
    <x v="13"/>
    <x v="13"/>
    <x v="2"/>
    <x v="1"/>
    <x v="24"/>
    <x v="14"/>
    <x v="4"/>
    <n v="1"/>
    <n v="3.0581039755351682E-3"/>
    <n v="9.3519999251840002E-6"/>
    <n v="3.0581039755351682E-3"/>
    <n v="435.50458715596358"/>
    <n v="189664.24543388604"/>
    <n v="435.50458715596329"/>
    <n v="4.0728388664998602E-3"/>
    <n v="82599648.90593186"/>
  </r>
  <r>
    <x v="0"/>
    <x v="0"/>
    <x v="13"/>
    <x v="13"/>
    <x v="2"/>
    <x v="1"/>
    <x v="24"/>
    <x v="14"/>
    <x v="3"/>
    <n v="1"/>
    <n v="3.0581039755351682E-3"/>
    <n v="9.3519999251840002E-6"/>
    <n v="3.0581039755351682E-3"/>
    <n v="435.50458715596358"/>
    <n v="189664.24543388604"/>
    <n v="435.50458715596329"/>
    <n v="4.0728388664998602E-3"/>
    <n v="82599648.90593186"/>
  </r>
  <r>
    <x v="0"/>
    <x v="0"/>
    <x v="13"/>
    <x v="13"/>
    <x v="2"/>
    <x v="2"/>
    <x v="31"/>
    <x v="30"/>
    <x v="0"/>
    <n v="182"/>
    <n v="0.64084507042253525"/>
    <n v="8.1329564006244197E-4"/>
    <n v="2.851833866238428E-2"/>
    <n v="311327.66197183088"/>
    <n v="191945426.49598801"/>
    <n v="13854.437068895582"/>
    <n v="253.20143011252378"/>
    <n v="59757920857181.859"/>
  </r>
  <r>
    <x v="0"/>
    <x v="0"/>
    <x v="13"/>
    <x v="13"/>
    <x v="2"/>
    <x v="2"/>
    <x v="31"/>
    <x v="30"/>
    <x v="1"/>
    <n v="102"/>
    <n v="0.35915492957746481"/>
    <n v="8.1329564006244208E-4"/>
    <n v="2.851833866238428E-2"/>
    <n v="174480.33802816909"/>
    <n v="191945426.49598804"/>
    <n v="13854.437068895584"/>
    <n v="141.90409819493104"/>
    <n v="33490702897981.074"/>
  </r>
  <r>
    <x v="0"/>
    <x v="0"/>
    <x v="14"/>
    <x v="14"/>
    <x v="1"/>
    <x v="0"/>
    <x v="34"/>
    <x v="36"/>
    <x v="0"/>
    <n v="55"/>
    <n v="0.22177419354838709"/>
    <n v="6.9874656123218473E-4"/>
    <n v="2.6433814730987746E-2"/>
    <n v="130513.00403225806"/>
    <n v="241994356.62526113"/>
    <n v="15556.167800112633"/>
    <n v="91.195512763622574"/>
    <n v="31583410442016.402"/>
  </r>
  <r>
    <x v="0"/>
    <x v="0"/>
    <x v="14"/>
    <x v="14"/>
    <x v="1"/>
    <x v="0"/>
    <x v="34"/>
    <x v="36"/>
    <x v="1"/>
    <n v="193"/>
    <n v="0.77822580645161288"/>
    <n v="6.9874656123218484E-4"/>
    <n v="2.6433814730987746E-2"/>
    <n v="457981.99596774194"/>
    <n v="241994356.62526116"/>
    <n v="15556.167800112635"/>
    <n v="320.013344788712"/>
    <n v="110829058460166.66"/>
  </r>
  <r>
    <x v="0"/>
    <x v="0"/>
    <x v="15"/>
    <x v="15"/>
    <x v="2"/>
    <x v="0"/>
    <x v="4"/>
    <x v="24"/>
    <x v="0"/>
    <n v="553"/>
    <n v="0.94529914529914527"/>
    <n v="8.8542245198374497E-5"/>
    <n v="9.4096889001908292E-3"/>
    <n v="3141227.169230768"/>
    <n v="977711424.97595251"/>
    <n v="31268.377395956326"/>
    <n v="278.13130624182651"/>
    <n v="3071213691801793.5"/>
  </r>
  <r>
    <x v="0"/>
    <x v="0"/>
    <x v="15"/>
    <x v="15"/>
    <x v="2"/>
    <x v="0"/>
    <x v="4"/>
    <x v="24"/>
    <x v="1"/>
    <n v="31"/>
    <n v="5.2991452991452991E-2"/>
    <n v="8.5930409077581541E-5"/>
    <n v="9.2698656450663584E-3"/>
    <n v="176090.49230769233"/>
    <n v="948870705.9525882"/>
    <n v="30803.744998824222"/>
    <n v="15.131528038672721"/>
    <n v="167087109747538.78"/>
  </r>
  <r>
    <x v="0"/>
    <x v="0"/>
    <x v="15"/>
    <x v="15"/>
    <x v="2"/>
    <x v="0"/>
    <x v="4"/>
    <x v="24"/>
    <x v="3"/>
    <n v="1"/>
    <n v="1.7094017094017094E-3"/>
    <n v="2.9220542041054864E-6"/>
    <n v="1.7094017094017094E-3"/>
    <n v="5680.338461538463"/>
    <n v="32266245.03763314"/>
    <n v="5680.3384615384621"/>
    <n v="1.6598256882280577E-2"/>
    <n v="183283192696.69189"/>
  </r>
  <r>
    <x v="0"/>
    <x v="0"/>
    <x v="15"/>
    <x v="15"/>
    <x v="2"/>
    <x v="1"/>
    <x v="24"/>
    <x v="14"/>
    <x v="0"/>
    <n v="438"/>
    <n v="0.99319727891156462"/>
    <n v="1.5355554714155314E-5"/>
    <n v="3.9186164285568079E-3"/>
    <n v="2213556.6530612255"/>
    <n v="76273864.512945443"/>
    <n v="8733.4909694202724"/>
    <n v="33.99039029896413"/>
    <n v="168836520247320.78"/>
  </r>
  <r>
    <x v="0"/>
    <x v="0"/>
    <x v="15"/>
    <x v="15"/>
    <x v="2"/>
    <x v="1"/>
    <x v="24"/>
    <x v="14"/>
    <x v="1"/>
    <n v="3"/>
    <n v="6.8027210884353739E-3"/>
    <n v="1.5355554714155297E-5"/>
    <n v="3.9186164285568061E-3"/>
    <n v="15161.346938775501"/>
    <n v="76273864.512945369"/>
    <n v="8733.490969420267"/>
    <n v="0.23281089245865819"/>
    <n v="1156414522241.9221"/>
  </r>
  <r>
    <x v="0"/>
    <x v="0"/>
    <x v="15"/>
    <x v="15"/>
    <x v="2"/>
    <x v="2"/>
    <x v="31"/>
    <x v="26"/>
    <x v="0"/>
    <n v="486"/>
    <n v="0.93461538461538463"/>
    <n v="1.177446386428156E-4"/>
    <n v="1.0851020165994329E-2"/>
    <n v="1827675.9000000008"/>
    <n v="450270671.85624272"/>
    <n v="21219.582273368218"/>
    <n v="215.19903840168359"/>
    <n v="822948855428463.88"/>
  </r>
  <r>
    <x v="0"/>
    <x v="0"/>
    <x v="15"/>
    <x v="15"/>
    <x v="2"/>
    <x v="2"/>
    <x v="31"/>
    <x v="26"/>
    <x v="1"/>
    <n v="34"/>
    <n v="6.5384615384615388E-2"/>
    <n v="1.1774463864281562E-4"/>
    <n v="1.0851020165994331E-2"/>
    <n v="127862.10000000002"/>
    <n v="450270671.85624284"/>
    <n v="21219.582273368222"/>
    <n v="15.055076760611607"/>
    <n v="57572553671950.141"/>
  </r>
  <r>
    <x v="0"/>
    <x v="0"/>
    <x v="16"/>
    <x v="16"/>
    <x v="2"/>
    <x v="0"/>
    <x v="35"/>
    <x v="37"/>
    <x v="7"/>
    <n v="3"/>
    <n v="6.1475409836065573E-3"/>
    <n v="1.2545685263781181E-5"/>
    <n v="3.541988885327166E-3"/>
    <n v="1130.8893442622955"/>
    <n v="424552.83630972746"/>
    <n v="651.57719136701485"/>
    <n v="1.4187781781278667E-2"/>
    <n v="480122278.65900487"/>
  </r>
  <r>
    <x v="0"/>
    <x v="0"/>
    <x v="16"/>
    <x v="16"/>
    <x v="2"/>
    <x v="0"/>
    <x v="35"/>
    <x v="37"/>
    <x v="0"/>
    <n v="152"/>
    <n v="0.31147540983606559"/>
    <n v="4.4036648645486768E-4"/>
    <n v="2.0984910923205456E-2"/>
    <n v="57298.393442623026"/>
    <n v="14902242.237807836"/>
    <n v="3860.3422436110295"/>
    <n v="25.23229219983655"/>
    <n v="853874538919.1864"/>
  </r>
  <r>
    <x v="0"/>
    <x v="0"/>
    <x v="16"/>
    <x v="16"/>
    <x v="2"/>
    <x v="0"/>
    <x v="35"/>
    <x v="37"/>
    <x v="1"/>
    <n v="318"/>
    <n v="0.65163934426229508"/>
    <n v="4.6613040918213792E-4"/>
    <n v="2.1590053477982353E-2"/>
    <n v="119874.27049180327"/>
    <n v="15774107.443920184"/>
    <n v="3971.6630577026776"/>
    <n v="55.877042754754548"/>
    <n v="1890909622499.2573"/>
  </r>
  <r>
    <x v="0"/>
    <x v="0"/>
    <x v="16"/>
    <x v="16"/>
    <x v="2"/>
    <x v="0"/>
    <x v="35"/>
    <x v="37"/>
    <x v="4"/>
    <n v="3"/>
    <n v="6.1475409836065573E-3"/>
    <n v="1.2545685263781181E-5"/>
    <n v="3.541988885327166E-3"/>
    <n v="1130.8893442622955"/>
    <n v="424552.83630972746"/>
    <n v="651.57719136701485"/>
    <n v="1.4187781781278667E-2"/>
    <n v="480122278.65900487"/>
  </r>
  <r>
    <x v="0"/>
    <x v="0"/>
    <x v="16"/>
    <x v="16"/>
    <x v="2"/>
    <x v="0"/>
    <x v="35"/>
    <x v="37"/>
    <x v="3"/>
    <n v="4"/>
    <n v="8.1967213114754103E-3"/>
    <n v="1.6693090495312969E-5"/>
    <n v="4.0857178678064604E-3"/>
    <n v="1507.8524590163936"/>
    <n v="564903.29284923198"/>
    <n v="751.60048752594082"/>
    <n v="2.5170717551940894E-2"/>
    <n v="851790819.22917235"/>
  </r>
  <r>
    <x v="0"/>
    <x v="0"/>
    <x v="16"/>
    <x v="16"/>
    <x v="2"/>
    <x v="0"/>
    <x v="35"/>
    <x v="37"/>
    <x v="2"/>
    <n v="8"/>
    <n v="1.6393442622950821E-2"/>
    <n v="3.3110262139463734E-5"/>
    <n v="5.7541517306605441E-3"/>
    <n v="3015.7049180327836"/>
    <n v="1120469.3411885591"/>
    <n v="1058.5222440688524"/>
    <n v="9.9850780371335351E-2"/>
    <n v="3379004902.727293"/>
  </r>
  <r>
    <x v="0"/>
    <x v="0"/>
    <x v="16"/>
    <x v="16"/>
    <x v="2"/>
    <x v="1"/>
    <x v="36"/>
    <x v="20"/>
    <x v="0"/>
    <n v="257"/>
    <n v="0.26386036960985626"/>
    <n v="1.9962803181830042E-4"/>
    <n v="1.4128978442134463E-2"/>
    <n v="213201.02566735091"/>
    <n v="130332213.56710058"/>
    <n v="11416.313484093742"/>
    <n v="42.560901135616128"/>
    <n v="27786961610002.16"/>
  </r>
  <r>
    <x v="0"/>
    <x v="0"/>
    <x v="16"/>
    <x v="16"/>
    <x v="2"/>
    <x v="1"/>
    <x v="36"/>
    <x v="20"/>
    <x v="1"/>
    <n v="695"/>
    <n v="0.71355236139630385"/>
    <n v="2.1006720343480211E-4"/>
    <n v="1.4493695299501853E-2"/>
    <n v="576555.30287474347"/>
    <n v="137147690.99375719"/>
    <n v="11711.007257864594"/>
    <n v="121.1153601004026"/>
    <n v="79073228519477.281"/>
  </r>
  <r>
    <x v="0"/>
    <x v="0"/>
    <x v="16"/>
    <x v="16"/>
    <x v="2"/>
    <x v="1"/>
    <x v="36"/>
    <x v="20"/>
    <x v="4"/>
    <n v="14"/>
    <n v="1.4373716632443531E-2"/>
    <n v="1.4560239365481754E-5"/>
    <n v="3.8157881709394918E-3"/>
    <n v="11614.063655030775"/>
    <n v="9506020.8192470334"/>
    <n v="3083.1835526363061"/>
    <n v="0.16910354682319054"/>
    <n v="110403530900.78281"/>
  </r>
  <r>
    <x v="0"/>
    <x v="0"/>
    <x v="16"/>
    <x v="16"/>
    <x v="2"/>
    <x v="1"/>
    <x v="36"/>
    <x v="20"/>
    <x v="3"/>
    <n v="1"/>
    <n v="1.026694045174538E-3"/>
    <n v="1.0541006623968562E-6"/>
    <n v="1.026694045174538E-3"/>
    <n v="829.57597535934451"/>
    <n v="688196.29889340512"/>
    <n v="829.57597535934292"/>
    <n v="8.744565851348064E-4"/>
    <n v="570911115.8931874"/>
  </r>
  <r>
    <x v="0"/>
    <x v="0"/>
    <x v="16"/>
    <x v="16"/>
    <x v="2"/>
    <x v="1"/>
    <x v="36"/>
    <x v="20"/>
    <x v="2"/>
    <n v="7"/>
    <n v="7.1868583162217657E-3"/>
    <n v="7.3332038887608635E-6"/>
    <n v="2.7079889011517133E-3"/>
    <n v="5807.0318275154041"/>
    <n v="4787667.7771936888"/>
    <n v="2188.0739880528922"/>
    <n v="4.2584148379694042E-2"/>
    <n v="27802139161.733685"/>
  </r>
  <r>
    <x v="0"/>
    <x v="0"/>
    <x v="16"/>
    <x v="16"/>
    <x v="2"/>
    <x v="2"/>
    <x v="21"/>
    <x v="34"/>
    <x v="7"/>
    <n v="2"/>
    <n v="9.0909090909090905E-3"/>
    <n v="4.1133627684063547E-5"/>
    <n v="6.4135503181984585E-3"/>
    <n v="2322.681818181818"/>
    <n v="2685108.4032321973"/>
    <n v="1638.6300385481152"/>
    <n v="9.5540329137634578E-2"/>
    <n v="6236652468.0346441"/>
  </r>
  <r>
    <x v="0"/>
    <x v="0"/>
    <x v="16"/>
    <x v="16"/>
    <x v="2"/>
    <x v="2"/>
    <x v="21"/>
    <x v="34"/>
    <x v="0"/>
    <n v="53"/>
    <n v="0.24090909090909091"/>
    <n v="8.3503151062304241E-4"/>
    <n v="2.8896911783494138E-2"/>
    <n v="61551.068181818206"/>
    <n v="54508932.286716007"/>
    <n v="7383.0164761238348"/>
    <n v="51.397081444325515"/>
    <n v="3355083007697.7681"/>
  </r>
  <r>
    <x v="0"/>
    <x v="0"/>
    <x v="16"/>
    <x v="16"/>
    <x v="2"/>
    <x v="2"/>
    <x v="21"/>
    <x v="34"/>
    <x v="1"/>
    <n v="161"/>
    <n v="0.73181818181818181"/>
    <n v="8.9616589305256797E-4"/>
    <n v="2.9936030014892888E-2"/>
    <n v="186975.88636363641"/>
    <n v="58499643.8584923"/>
    <n v="7648.5059886550589"/>
    <n v="167.56141218236368"/>
    <n v="10938022762398.658"/>
  </r>
  <r>
    <x v="0"/>
    <x v="0"/>
    <x v="16"/>
    <x v="16"/>
    <x v="2"/>
    <x v="2"/>
    <x v="21"/>
    <x v="34"/>
    <x v="4"/>
    <n v="3"/>
    <n v="1.3636363636363636E-2"/>
    <n v="6.141741197781048E-5"/>
    <n v="7.8369261817252348E-3"/>
    <n v="3484.0227272727179"/>
    <n v="4009187.0883122948"/>
    <n v="2002.2954547998891"/>
    <n v="0.21397965918096346"/>
    <n v="13968098933.568354"/>
  </r>
  <r>
    <x v="0"/>
    <x v="0"/>
    <x v="16"/>
    <x v="16"/>
    <x v="2"/>
    <x v="2"/>
    <x v="21"/>
    <x v="34"/>
    <x v="3"/>
    <n v="1"/>
    <n v="4.5454545454545452E-3"/>
    <n v="2.0661157024793387E-5"/>
    <n v="4.5454545454545452E-3"/>
    <n v="1161.3409090909101"/>
    <n v="1348712.7071280992"/>
    <n v="1161.340909090909"/>
    <n v="2.3994646882043613E-2"/>
    <n v="1566315241.3986104"/>
  </r>
  <r>
    <x v="0"/>
    <x v="0"/>
    <x v="17"/>
    <x v="17"/>
    <x v="1"/>
    <x v="0"/>
    <x v="15"/>
    <x v="6"/>
    <x v="7"/>
    <n v="2"/>
    <n v="3.6036036036036037E-3"/>
    <n v="6.4812592864110083E-6"/>
    <n v="2.5458317474670255E-3"/>
    <n v="294.53333333333336"/>
    <n v="43296.648102687526"/>
    <n v="208.07846621572239"/>
    <n v="1.9089469018242558E-3"/>
    <n v="12752306.087844901"/>
  </r>
  <r>
    <x v="0"/>
    <x v="0"/>
    <x v="17"/>
    <x v="17"/>
    <x v="1"/>
    <x v="0"/>
    <x v="15"/>
    <x v="6"/>
    <x v="0"/>
    <n v="412"/>
    <n v="0.74234234234234231"/>
    <n v="3.4525304893145661E-4"/>
    <n v="1.8580986220635778E-2"/>
    <n v="60673.866666666661"/>
    <n v="2306388.1732531087"/>
    <n v="1518.6797467712238"/>
    <n v="20.947837457127338"/>
    <n v="139937488505.53601"/>
  </r>
  <r>
    <x v="0"/>
    <x v="0"/>
    <x v="17"/>
    <x v="17"/>
    <x v="1"/>
    <x v="0"/>
    <x v="15"/>
    <x v="6"/>
    <x v="1"/>
    <n v="136"/>
    <n v="0.24504504504504504"/>
    <n v="3.3393135549443482E-4"/>
    <n v="1.8273788755877495E-2"/>
    <n v="20028.266666666666"/>
    <n v="2230756.0537825911"/>
    <n v="1493.5715763841354"/>
    <n v="6.6880662362040058"/>
    <n v="44678177113.438744"/>
  </r>
  <r>
    <x v="0"/>
    <x v="0"/>
    <x v="17"/>
    <x v="17"/>
    <x v="1"/>
    <x v="0"/>
    <x v="15"/>
    <x v="6"/>
    <x v="4"/>
    <n v="2"/>
    <n v="3.6036036036036037E-3"/>
    <n v="6.4812592864110083E-6"/>
    <n v="2.5458317474670255E-3"/>
    <n v="294.53333333333336"/>
    <n v="43296.648102687526"/>
    <n v="208.07846621572239"/>
    <n v="1.9089469018242558E-3"/>
    <n v="12752306.087844901"/>
  </r>
  <r>
    <x v="0"/>
    <x v="0"/>
    <x v="17"/>
    <x v="17"/>
    <x v="1"/>
    <x v="0"/>
    <x v="15"/>
    <x v="6"/>
    <x v="3"/>
    <n v="2"/>
    <n v="3.6036036036036037E-3"/>
    <n v="6.4812592864110083E-6"/>
    <n v="2.5458317474670255E-3"/>
    <n v="294.53333333333336"/>
    <n v="43296.648102687526"/>
    <n v="208.07846621572239"/>
    <n v="1.9089469018242558E-3"/>
    <n v="12752306.087844901"/>
  </r>
  <r>
    <x v="0"/>
    <x v="0"/>
    <x v="17"/>
    <x v="17"/>
    <x v="1"/>
    <x v="0"/>
    <x v="15"/>
    <x v="6"/>
    <x v="2"/>
    <n v="1"/>
    <n v="1.8018018018018018E-3"/>
    <n v="3.2464897329762196E-6"/>
    <n v="1.8018018018018018E-3"/>
    <n v="147.26666666666668"/>
    <n v="21687.471111111114"/>
    <n v="147.26666666666668"/>
    <n v="4.7809972134296464E-4"/>
    <n v="3193841.5789629635"/>
  </r>
  <r>
    <x v="0"/>
    <x v="0"/>
    <x v="17"/>
    <x v="17"/>
    <x v="1"/>
    <x v="1"/>
    <x v="7"/>
    <x v="10"/>
    <x v="0"/>
    <n v="717"/>
    <n v="0.85053380782918153"/>
    <n v="1.5098105649498153E-4"/>
    <n v="1.2287434902980423E-2"/>
    <n v="763965.62633451959"/>
    <n v="121811119.59604637"/>
    <n v="11036.807491120173"/>
    <n v="115.34433738983606"/>
    <n v="93059508276702.641"/>
  </r>
  <r>
    <x v="0"/>
    <x v="0"/>
    <x v="17"/>
    <x v="17"/>
    <x v="1"/>
    <x v="1"/>
    <x v="7"/>
    <x v="10"/>
    <x v="1"/>
    <n v="124"/>
    <n v="0.14709371293001186"/>
    <n v="1.4899899352312961E-4"/>
    <n v="1.2206514388765107E-2"/>
    <n v="132122.36773428234"/>
    <n v="120211996.39929503"/>
    <n v="10964.123147762206"/>
    <n v="19.686099814300881"/>
    <n v="15882693594339.883"/>
  </r>
  <r>
    <x v="0"/>
    <x v="0"/>
    <x v="17"/>
    <x v="17"/>
    <x v="1"/>
    <x v="1"/>
    <x v="7"/>
    <x v="10"/>
    <x v="3"/>
    <n v="2"/>
    <n v="2.3724792408066431E-3"/>
    <n v="2.8109864406871553E-6"/>
    <n v="1.6765996661955874E-3"/>
    <n v="2131.0059311981022"/>
    <n v="2267896.4729644023"/>
    <n v="1505.9536755705344"/>
    <n v="5.9902287776217701E-3"/>
    <n v="4832900835.2303972"/>
  </r>
  <r>
    <x v="0"/>
    <x v="0"/>
    <x v="17"/>
    <x v="17"/>
    <x v="1"/>
    <x v="2"/>
    <x v="11"/>
    <x v="18"/>
    <x v="0"/>
    <n v="441"/>
    <n v="0.6988906497622821"/>
    <n v="3.3403572926529723E-4"/>
    <n v="1.8276644365563862E-2"/>
    <n v="586195.93026941363"/>
    <n v="234995778.16017142"/>
    <n v="15329.57201490542"/>
    <n v="195.81038505989289"/>
    <n v="137753568787986.44"/>
  </r>
  <r>
    <x v="0"/>
    <x v="0"/>
    <x v="17"/>
    <x v="17"/>
    <x v="1"/>
    <x v="2"/>
    <x v="11"/>
    <x v="18"/>
    <x v="1"/>
    <n v="174"/>
    <n v="0.27575277337559428"/>
    <n v="3.1700504976390863E-4"/>
    <n v="1.7804635625698961E-2"/>
    <n v="231288.19017432645"/>
    <n v="223014611.38250995"/>
    <n v="14933.673740326254"/>
    <n v="73.319524236016719"/>
    <n v="51580645849091.469"/>
  </r>
  <r>
    <x v="0"/>
    <x v="0"/>
    <x v="17"/>
    <x v="17"/>
    <x v="1"/>
    <x v="2"/>
    <x v="11"/>
    <x v="18"/>
    <x v="4"/>
    <n v="3"/>
    <n v="4.7543581616481777E-3"/>
    <n v="7.5107210160618206E-6"/>
    <n v="2.7405694693004631E-3"/>
    <n v="3987.7274167987325"/>
    <n v="5283829.1688001305"/>
    <n v="2298.6581235147019"/>
    <n v="2.9950708115676156E-2"/>
    <n v="21070470442.105137"/>
  </r>
  <r>
    <x v="0"/>
    <x v="0"/>
    <x v="17"/>
    <x v="17"/>
    <x v="1"/>
    <x v="2"/>
    <x v="11"/>
    <x v="18"/>
    <x v="3"/>
    <n v="9"/>
    <n v="1.4263074484944533E-2"/>
    <n v="2.231688760504993E-5"/>
    <n v="4.7240753174616016E-3"/>
    <n v="11963.182250396198"/>
    <n v="15700040.17353669"/>
    <n v="3962.3276206715527"/>
    <n v="0.26698099368082023"/>
    <n v="187822441934.56137"/>
  </r>
  <r>
    <x v="0"/>
    <x v="0"/>
    <x v="17"/>
    <x v="17"/>
    <x v="1"/>
    <x v="2"/>
    <x v="11"/>
    <x v="18"/>
    <x v="2"/>
    <n v="4"/>
    <n v="6.3391442155309036E-3"/>
    <n v="9.9983483589612773E-6"/>
    <n v="3.1620165020064769E-3"/>
    <n v="5316.9698890649761"/>
    <n v="7033887.2374473074"/>
    <n v="2652.1476650909367"/>
    <n v="5.3160917164979331E-2"/>
    <n v="37398966644.585762"/>
  </r>
  <r>
    <x v="0"/>
    <x v="0"/>
    <x v="17"/>
    <x v="17"/>
    <x v="1"/>
    <x v="3"/>
    <x v="19"/>
    <x v="38"/>
    <x v="0"/>
    <n v="445"/>
    <n v="0.81204379562043794"/>
    <n v="2.7902864646213958E-4"/>
    <n v="1.6704150575893993E-2"/>
    <n v="1101917.4452554744"/>
    <n v="513792789.20489788"/>
    <n v="22666.997798669719"/>
    <n v="307.4665332626538"/>
    <n v="566157237671345.62"/>
  </r>
  <r>
    <x v="0"/>
    <x v="0"/>
    <x v="17"/>
    <x v="17"/>
    <x v="1"/>
    <x v="3"/>
    <x v="19"/>
    <x v="38"/>
    <x v="1"/>
    <n v="100"/>
    <n v="0.18248175182481752"/>
    <n v="2.7272790141821433E-4"/>
    <n v="1.6514475511447958E-2"/>
    <n v="247621.89781021897"/>
    <n v="502190835.74516034"/>
    <n v="22409.614805818514"/>
    <n v="67.533400534976536"/>
    <n v="124353447810116.56"/>
  </r>
  <r>
    <x v="0"/>
    <x v="0"/>
    <x v="17"/>
    <x v="17"/>
    <x v="1"/>
    <x v="3"/>
    <x v="19"/>
    <x v="38"/>
    <x v="4"/>
    <n v="1"/>
    <n v="1.8248175182481751E-3"/>
    <n v="3.329958974905429E-6"/>
    <n v="1.8248175182481751E-3"/>
    <n v="2476.2189781021898"/>
    <n v="6131660.4275134532"/>
    <n v="2476.2189781021898"/>
    <n v="8.2457076099625368E-3"/>
    <n v="15183333917.886999"/>
  </r>
  <r>
    <x v="0"/>
    <x v="0"/>
    <x v="17"/>
    <x v="17"/>
    <x v="1"/>
    <x v="3"/>
    <x v="19"/>
    <x v="38"/>
    <x v="8"/>
    <n v="2"/>
    <n v="3.6496350364963502E-3"/>
    <n v="6.6477425970689732E-6"/>
    <n v="2.5783216628397967E-3"/>
    <n v="4952.4379562043796"/>
    <n v="12240901.621288281"/>
    <n v="3498.6999901803929"/>
    <n v="3.2922532760801058E-2"/>
    <n v="60622305807.431808"/>
  </r>
  <r>
    <x v="0"/>
    <x v="0"/>
    <x v="18"/>
    <x v="18"/>
    <x v="1"/>
    <x v="0"/>
    <x v="10"/>
    <x v="30"/>
    <x v="0"/>
    <n v="270"/>
    <n v="0.78488372093023251"/>
    <n v="4.9224858760625481E-4"/>
    <n v="2.2186675902582945E-2"/>
    <n v="666304.27325581387"/>
    <n v="354747246.05726081"/>
    <n v="18834.735093896616"/>
    <n v="327.98733742618646"/>
    <n v="236369605973684.53"/>
  </r>
  <r>
    <x v="0"/>
    <x v="0"/>
    <x v="18"/>
    <x v="18"/>
    <x v="1"/>
    <x v="0"/>
    <x v="10"/>
    <x v="30"/>
    <x v="1"/>
    <n v="72"/>
    <n v="0.20930232558139536"/>
    <n v="4.8249230929333801E-4"/>
    <n v="2.196570757552185E-2"/>
    <n v="177681.13953488372"/>
    <n v="347716219.55882859"/>
    <n v="18647.150440719586"/>
    <n v="85.729783332057863"/>
    <n v="61782614125974.492"/>
  </r>
  <r>
    <x v="0"/>
    <x v="0"/>
    <x v="18"/>
    <x v="18"/>
    <x v="1"/>
    <x v="0"/>
    <x v="10"/>
    <x v="30"/>
    <x v="3"/>
    <n v="2"/>
    <n v="5.8139534883720929E-3"/>
    <n v="1.6851753449583494E-5"/>
    <n v="4.105088726152395E-3"/>
    <n v="4935.5872093023254"/>
    <n v="12144500.315473791"/>
    <n v="3484.8960264940174"/>
    <n v="8.3173298780080632E-2"/>
    <n v="59940240420.420502"/>
  </r>
  <r>
    <x v="0"/>
    <x v="0"/>
    <x v="19"/>
    <x v="19"/>
    <x v="2"/>
    <x v="0"/>
    <x v="12"/>
    <x v="17"/>
    <x v="7"/>
    <n v="1"/>
    <n v="1.6778523489932886E-3"/>
    <n v="2.8151885050222963E-6"/>
    <n v="1.6778523489932886E-3"/>
    <n v="439.15771812080573"/>
    <n v="192859.50138507274"/>
    <n v="439.15771812080538"/>
    <n v="1.2363117599455159E-3"/>
    <n v="84695738.546185032"/>
  </r>
  <r>
    <x v="0"/>
    <x v="0"/>
    <x v="19"/>
    <x v="19"/>
    <x v="2"/>
    <x v="0"/>
    <x v="12"/>
    <x v="17"/>
    <x v="0"/>
    <n v="361"/>
    <n v="0.60570469798657722"/>
    <n v="4.0138910390515378E-4"/>
    <n v="2.0034697499716678E-2"/>
    <n v="158535.93624161067"/>
    <n v="27497875.294122092"/>
    <n v="5243.8416541808438"/>
    <n v="63.63459738478474"/>
    <n v="4359401404408.7026"/>
  </r>
  <r>
    <x v="0"/>
    <x v="0"/>
    <x v="19"/>
    <x v="19"/>
    <x v="2"/>
    <x v="0"/>
    <x v="12"/>
    <x v="17"/>
    <x v="1"/>
    <n v="227"/>
    <n v="0.38087248322147649"/>
    <n v="3.963170331868615E-4"/>
    <n v="1.9907712906983101E-2"/>
    <n v="99688.802013422683"/>
    <n v="27150404.05801319"/>
    <n v="5210.6049608479425"/>
    <n v="39.508370255912055"/>
    <n v="2706591254723.7056"/>
  </r>
  <r>
    <x v="0"/>
    <x v="0"/>
    <x v="19"/>
    <x v="19"/>
    <x v="2"/>
    <x v="0"/>
    <x v="12"/>
    <x v="17"/>
    <x v="3"/>
    <n v="1"/>
    <n v="1.6778523489932886E-3"/>
    <n v="2.8151885050222963E-6"/>
    <n v="1.6778523489932886E-3"/>
    <n v="439.15771812080573"/>
    <n v="192859.50138507274"/>
    <n v="439.15771812080538"/>
    <n v="1.2363117599455159E-3"/>
    <n v="84695738.546185032"/>
  </r>
  <r>
    <x v="0"/>
    <x v="0"/>
    <x v="19"/>
    <x v="19"/>
    <x v="2"/>
    <x v="0"/>
    <x v="12"/>
    <x v="17"/>
    <x v="2"/>
    <n v="6"/>
    <n v="1.0067114093959731E-2"/>
    <n v="1.6749188752569627E-5"/>
    <n v="4.0925772750883549E-3"/>
    <n v="2634.9463087248241"/>
    <n v="1147432.9998372395"/>
    <n v="1071.1829908270759"/>
    <n v="4.4133213077718607E-2"/>
    <n v="3023424347.4301867"/>
  </r>
  <r>
    <x v="0"/>
    <x v="0"/>
    <x v="19"/>
    <x v="19"/>
    <x v="2"/>
    <x v="1"/>
    <x v="37"/>
    <x v="39"/>
    <x v="0"/>
    <n v="103"/>
    <n v="0.4881516587677725"/>
    <n v="1.1898076990954508E-3"/>
    <n v="3.4493589246343312E-2"/>
    <n v="122053.53554502383"/>
    <n v="74382019.335014284"/>
    <n v="8624.5011064417104"/>
    <n v="145.2202362932895"/>
    <n v="9078588440816.8164"/>
  </r>
  <r>
    <x v="0"/>
    <x v="0"/>
    <x v="19"/>
    <x v="19"/>
    <x v="2"/>
    <x v="1"/>
    <x v="37"/>
    <x v="39"/>
    <x v="1"/>
    <n v="106"/>
    <n v="0.50236966824644547"/>
    <n v="1.190449450820961E-3"/>
    <n v="3.4502890470523781E-2"/>
    <n v="125608.49289099513"/>
    <n v="74422139.086543426"/>
    <n v="8626.8267101260026"/>
    <n v="149.53056138053361"/>
    <n v="9348052728384.7383"/>
  </r>
  <r>
    <x v="0"/>
    <x v="0"/>
    <x v="19"/>
    <x v="19"/>
    <x v="2"/>
    <x v="1"/>
    <x v="37"/>
    <x v="39"/>
    <x v="3"/>
    <n v="1"/>
    <n v="4.7393364928909956E-3"/>
    <n v="2.246131039284832E-5"/>
    <n v="4.7393364928909956E-3"/>
    <n v="1184.9857819905226"/>
    <n v="1404191.3035196874"/>
    <n v="1184.9857819905214"/>
    <n v="2.6616333460401195E-2"/>
    <n v="1663946729.865571"/>
  </r>
  <r>
    <x v="0"/>
    <x v="0"/>
    <x v="19"/>
    <x v="19"/>
    <x v="2"/>
    <x v="1"/>
    <x v="37"/>
    <x v="39"/>
    <x v="2"/>
    <n v="1"/>
    <n v="4.7393364928909956E-3"/>
    <n v="2.246131039284832E-5"/>
    <n v="4.7393364928909956E-3"/>
    <n v="1184.9857819905226"/>
    <n v="1404191.3035196874"/>
    <n v="1184.9857819905214"/>
    <n v="2.6616333460401195E-2"/>
    <n v="1663946729.865571"/>
  </r>
  <r>
    <x v="0"/>
    <x v="0"/>
    <x v="20"/>
    <x v="20"/>
    <x v="1"/>
    <x v="0"/>
    <x v="15"/>
    <x v="12"/>
    <x v="0"/>
    <n v="112"/>
    <n v="0.19787985865724381"/>
    <n v="2.8092640742483722E-4"/>
    <n v="1.6760859388015796E-2"/>
    <n v="7563.1660777385159"/>
    <n v="410389.89298723754"/>
    <n v="640.61680666935172"/>
    <n v="2.1246930749764785"/>
    <n v="3103846917.2878146"/>
  </r>
  <r>
    <x v="0"/>
    <x v="0"/>
    <x v="20"/>
    <x v="20"/>
    <x v="1"/>
    <x v="0"/>
    <x v="15"/>
    <x v="12"/>
    <x v="1"/>
    <n v="445"/>
    <n v="0.78621908127208484"/>
    <n v="2.9748431418719236E-4"/>
    <n v="1.7247733595669675E-2"/>
    <n v="30050.079505300353"/>
    <n v="434578.42565878306"/>
    <n v="659.22562576009068"/>
    <n v="8.939427292904881"/>
    <n v="13059116242.33469"/>
  </r>
  <r>
    <x v="0"/>
    <x v="0"/>
    <x v="20"/>
    <x v="20"/>
    <x v="1"/>
    <x v="0"/>
    <x v="15"/>
    <x v="12"/>
    <x v="4"/>
    <n v="4"/>
    <n v="7.0671378091872791E-3"/>
    <n v="1.2419811278536698E-5"/>
    <n v="3.524175262176485E-3"/>
    <n v="270.113074204947"/>
    <n v="18143.41723244395"/>
    <n v="134.69750269564744"/>
    <n v="3.3547534054908204E-3"/>
    <n v="4900774.2052384466"/>
  </r>
  <r>
    <x v="0"/>
    <x v="0"/>
    <x v="20"/>
    <x v="20"/>
    <x v="1"/>
    <x v="0"/>
    <x v="15"/>
    <x v="12"/>
    <x v="3"/>
    <n v="2"/>
    <n v="3.5335689045936395E-3"/>
    <n v="6.2320049475931476E-6"/>
    <n v="2.4963983952072128E-3"/>
    <n v="135.0565371024735"/>
    <n v="9103.9922767779244"/>
    <n v="95.414843063214875"/>
    <n v="8.4167300742741234E-4"/>
    <n v="1229553.6707092898"/>
  </r>
  <r>
    <x v="0"/>
    <x v="0"/>
    <x v="20"/>
    <x v="20"/>
    <x v="1"/>
    <x v="0"/>
    <x v="15"/>
    <x v="12"/>
    <x v="2"/>
    <n v="3"/>
    <n v="5.3003533568904597E-3"/>
    <n v="9.3314329401461231E-6"/>
    <n v="3.0547394226261137E-3"/>
    <n v="202.58480565371025"/>
    <n v="13631.775669749926"/>
    <n v="116.7551954721927"/>
    <n v="1.8904065286501324E-3"/>
    <n v="2761590.6247712648"/>
  </r>
  <r>
    <x v="0"/>
    <x v="0"/>
    <x v="20"/>
    <x v="20"/>
    <x v="1"/>
    <x v="1"/>
    <x v="13"/>
    <x v="40"/>
    <x v="12"/>
    <n v="1"/>
    <n v="8.271298593879239E-4"/>
    <n v="6.8414380429108681E-7"/>
    <n v="8.271298593879239E-4"/>
    <n v="407.88502894954507"/>
    <n v="166370.19684117124"/>
    <n v="407.88502894954507"/>
    <n v="2.7905201541892185E-4"/>
    <n v="67859912.554902643"/>
  </r>
  <r>
    <x v="0"/>
    <x v="0"/>
    <x v="20"/>
    <x v="20"/>
    <x v="1"/>
    <x v="1"/>
    <x v="13"/>
    <x v="40"/>
    <x v="0"/>
    <n v="438"/>
    <n v="0.36228287841191065"/>
    <n v="1.9125330664030747E-4"/>
    <n v="1.3829436237255207E-2"/>
    <n v="178653.64267990075"/>
    <n v="46509008.884826027"/>
    <n v="6819.7513799863718"/>
    <n v="34.168099905866981"/>
    <n v="8309003854706.0381"/>
  </r>
  <r>
    <x v="0"/>
    <x v="0"/>
    <x v="20"/>
    <x v="20"/>
    <x v="1"/>
    <x v="1"/>
    <x v="13"/>
    <x v="40"/>
    <x v="1"/>
    <n v="747"/>
    <n v="0.6178660049627791"/>
    <n v="1.9545331529314085E-4"/>
    <n v="1.3980461912724517E-2"/>
    <n v="304690.11662531015"/>
    <n v="47530367.642917201"/>
    <n v="6894.2271244075791"/>
    <n v="59.552693431470601"/>
    <n v="14482033260364.311"/>
  </r>
  <r>
    <x v="0"/>
    <x v="0"/>
    <x v="20"/>
    <x v="20"/>
    <x v="1"/>
    <x v="1"/>
    <x v="13"/>
    <x v="40"/>
    <x v="4"/>
    <n v="4"/>
    <n v="3.3085194375516956E-3"/>
    <n v="2.729779086658144E-6"/>
    <n v="1.6522043114149485E-3"/>
    <n v="1631.5401157981803"/>
    <n v="663828.10329010373"/>
    <n v="814.75646870098785"/>
    <n v="4.4537440871496789E-3"/>
    <n v="1083062180.5120223"/>
  </r>
  <r>
    <x v="0"/>
    <x v="0"/>
    <x v="20"/>
    <x v="20"/>
    <x v="1"/>
    <x v="1"/>
    <x v="13"/>
    <x v="40"/>
    <x v="3"/>
    <n v="7"/>
    <n v="5.7899090157154673E-3"/>
    <n v="4.7652201732658971E-6"/>
    <n v="2.182938426356982E-3"/>
    <n v="2855.1952026468157"/>
    <n v="1158806.9836271645"/>
    <n v="1076.4789750046978"/>
    <n v="1.3605633778264617E-2"/>
    <n v="3308620140.4459071"/>
  </r>
  <r>
    <x v="0"/>
    <x v="0"/>
    <x v="20"/>
    <x v="20"/>
    <x v="1"/>
    <x v="1"/>
    <x v="13"/>
    <x v="40"/>
    <x v="2"/>
    <n v="12"/>
    <n v="9.9255583126550868E-3"/>
    <n v="8.1349682159248088E-6"/>
    <n v="2.8521865675170707E-3"/>
    <n v="4894.6203473945407"/>
    <n v="1978262.8372736615"/>
    <n v="1406.5073185993956"/>
    <n v="3.9817580955073435E-2"/>
    <n v="9682845535.8141193"/>
  </r>
  <r>
    <x v="0"/>
    <x v="0"/>
    <x v="20"/>
    <x v="20"/>
    <x v="1"/>
    <x v="2"/>
    <x v="38"/>
    <x v="41"/>
    <x v="0"/>
    <n v="141"/>
    <n v="0.36061381074168797"/>
    <n v="5.9120894934370778E-4"/>
    <n v="2.4314788696258659E-2"/>
    <n v="121651.62659846547"/>
    <n v="67280952.237008885"/>
    <n v="8202.4967075280729"/>
    <n v="71.921530347231823"/>
    <n v="8184837278725.7949"/>
  </r>
  <r>
    <x v="0"/>
    <x v="0"/>
    <x v="20"/>
    <x v="20"/>
    <x v="1"/>
    <x v="2"/>
    <x v="38"/>
    <x v="41"/>
    <x v="1"/>
    <n v="243"/>
    <n v="0.62148337595907932"/>
    <n v="6.0318407529637178E-4"/>
    <n v="2.4559806092401701E-2"/>
    <n v="209654.93094629157"/>
    <n v="68643749.397213817"/>
    <n v="8285.1523460473436"/>
    <n v="126.46051565416356"/>
    <n v="14391500539767.406"/>
  </r>
  <r>
    <x v="0"/>
    <x v="0"/>
    <x v="20"/>
    <x v="20"/>
    <x v="1"/>
    <x v="2"/>
    <x v="38"/>
    <x v="41"/>
    <x v="4"/>
    <n v="6"/>
    <n v="1.5345268542199489E-2"/>
    <n v="3.8743054552736594E-5"/>
    <n v="6.2243919022452786E-3"/>
    <n v="5176.6649616368286"/>
    <n v="4409049.6359571777"/>
    <n v="2099.7737106548357"/>
    <n v="0.20055981300993575"/>
    <n v="22824172764.577137"/>
  </r>
  <r>
    <x v="0"/>
    <x v="0"/>
    <x v="20"/>
    <x v="20"/>
    <x v="1"/>
    <x v="2"/>
    <x v="38"/>
    <x v="41"/>
    <x v="2"/>
    <n v="1"/>
    <n v="2.5575447570332483E-3"/>
    <n v="6.5410351842282562E-6"/>
    <n v="2.5575447570332483E-3"/>
    <n v="862.77749360613814"/>
    <n v="744385.00347328966"/>
    <n v="862.77749360613814"/>
    <n v="5.6434579418380192E-3"/>
    <n v="642238627.57468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706AA-6AAE-1648-8909-366F220205E6}" name="PivotTable1" cacheId="5"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fieldListSortAscending="1">
  <location ref="A5:R92" firstHeaderRow="1" firstDataRow="2" firstDataCol="4" rowPageCount="1" colPageCount="1"/>
  <pivotFields count="18">
    <pivotField axis="axisPage" compact="0" outline="0" subtotalTop="0" showAll="0" includeNewItemsInFilter="1">
      <items count="4">
        <item m="1" x="1"/>
        <item x="0"/>
        <item m="1" x="2"/>
        <item t="default"/>
      </items>
    </pivotField>
    <pivotField compact="0" outline="0" subtotalTop="0" showAll="0" includeNewItemsInFilter="1" defaultSubtotal="0"/>
    <pivotField axis="axisRow" compact="0" outline="0" subtotalTop="0" showAll="0" includeNewItemsInFilter="1">
      <items count="25">
        <item h="1" x="0"/>
        <item x="1"/>
        <item x="2"/>
        <item x="3"/>
        <item x="4"/>
        <item x="5"/>
        <item x="6"/>
        <item x="8"/>
        <item x="10"/>
        <item x="12"/>
        <item x="13"/>
        <item x="14"/>
        <item x="15"/>
        <item x="16"/>
        <item m="1" x="23"/>
        <item x="19"/>
        <item m="1" x="22"/>
        <item x="7"/>
        <item x="11"/>
        <item m="1" x="21"/>
        <item x="17"/>
        <item x="18"/>
        <item x="20"/>
        <item x="9"/>
        <item t="default"/>
      </items>
    </pivotField>
    <pivotField compact="0" outline="0" subtotalTop="0" showAll="0" includeNewItemsInFilter="1" defaultSubtotal="0"/>
    <pivotField compact="0" outline="0" subtotalTop="0" showAll="0" includeNewItemsInFilter="1"/>
    <pivotField axis="axisRow" compact="0" outline="0" subtotalTop="0" showAll="0" includeNewItemsInFilter="1" defaultSubtotal="0">
      <items count="16">
        <item x="0"/>
        <item x="1"/>
        <item x="2"/>
        <item x="3"/>
        <item x="4"/>
        <item x="5"/>
        <item x="6"/>
        <item x="7"/>
        <item x="8"/>
        <item x="9"/>
        <item x="10"/>
        <item x="11"/>
        <item x="13"/>
        <item x="12"/>
        <item x="14"/>
        <item m="1" x="15"/>
      </items>
    </pivotField>
    <pivotField axis="axisRow" compact="0" outline="0" subtotalTop="0" showAll="0" includeNewItemsInFilter="1" defaultSubtotal="0">
      <items count="184">
        <item m="1" x="39"/>
        <item m="1" x="86"/>
        <item m="1" x="135"/>
        <item m="1" x="116"/>
        <item m="1" x="75"/>
        <item m="1" x="50"/>
        <item m="1" x="171"/>
        <item m="1" x="126"/>
        <item m="1" x="106"/>
        <item m="1" x="113"/>
        <item m="1" x="95"/>
        <item m="1" x="72"/>
        <item m="1" x="47"/>
        <item m="1" x="43"/>
        <item m="1" x="155"/>
        <item m="1" x="88"/>
        <item m="1" x="67"/>
        <item m="1" x="69"/>
        <item m="1" x="131"/>
        <item m="1" x="104"/>
        <item m="1" x="128"/>
        <item m="1" x="91"/>
        <item m="1" x="41"/>
        <item m="1" x="56"/>
        <item m="1" x="168"/>
        <item m="1" x="80"/>
        <item m="1" x="149"/>
        <item m="1" x="148"/>
        <item m="1" x="124"/>
        <item m="1" x="179"/>
        <item m="1" x="141"/>
        <item m="1" x="98"/>
        <item m="1" x="176"/>
        <item m="1" x="61"/>
        <item m="1" x="77"/>
        <item m="1" x="89"/>
        <item m="1" x="40"/>
        <item m="1" x="119"/>
        <item m="1" x="100"/>
        <item m="1" x="54"/>
        <item m="1" x="173"/>
        <item m="1" x="152"/>
        <item m="1" x="129"/>
        <item m="1" x="107"/>
        <item m="1" x="117"/>
        <item m="1" x="99"/>
        <item m="1" x="136"/>
        <item m="1" x="110"/>
        <item m="1" x="59"/>
        <item m="1" x="158"/>
        <item m="1" x="172"/>
        <item m="1" x="150"/>
        <item m="1" x="127"/>
        <item m="1" x="84"/>
        <item m="1" x="132"/>
        <item m="1" x="180"/>
        <item m="1" x="51"/>
        <item m="1" x="42"/>
        <item m="1" x="105"/>
        <item m="1" x="62"/>
        <item m="1" x="92"/>
        <item m="1" x="70"/>
        <item m="1" x="143"/>
        <item m="1" x="83"/>
        <item m="1" x="169"/>
        <item m="1" x="44"/>
        <item m="1" x="78"/>
        <item m="1" x="85"/>
        <item m="1" x="93"/>
        <item m="1" x="165"/>
        <item m="1" x="121"/>
        <item m="1" x="139"/>
        <item m="1" x="114"/>
        <item m="1" x="96"/>
        <item m="1" x="73"/>
        <item m="1" x="48"/>
        <item m="1" x="63"/>
        <item m="1" x="182"/>
        <item m="1" x="160"/>
        <item m="1" x="138"/>
        <item m="1" x="112"/>
        <item m="1" x="94"/>
        <item m="1" x="55"/>
        <item m="1" x="130"/>
        <item m="1" x="156"/>
        <item m="1" x="45"/>
        <item m="1" x="151"/>
        <item m="1" x="57"/>
        <item m="1" x="109"/>
        <item m="1" x="174"/>
        <item m="1" x="71"/>
        <item m="1" x="108"/>
        <item m="1" x="101"/>
        <item m="1" x="166"/>
        <item m="1" x="145"/>
        <item m="1" x="153"/>
        <item m="1" x="161"/>
        <item m="1" x="177"/>
        <item m="1" x="133"/>
        <item m="1" x="163"/>
        <item m="1" x="120"/>
        <item m="1" x="81"/>
        <item m="1" x="46"/>
        <item m="1" x="167"/>
        <item m="1" x="147"/>
        <item m="1" x="123"/>
        <item m="1" x="103"/>
        <item m="1" x="82"/>
        <item m="1" x="60"/>
        <item m="1" x="181"/>
        <item m="1" x="159"/>
        <item m="1" x="137"/>
        <item m="1" x="111"/>
        <item m="1" x="122"/>
        <item m="1" x="102"/>
        <item m="1" x="140"/>
        <item m="1" x="115"/>
        <item m="1" x="97"/>
        <item m="1" x="79"/>
        <item m="1" x="157"/>
        <item m="1" x="76"/>
        <item m="1" x="49"/>
        <item m="1" x="175"/>
        <item m="1" x="142"/>
        <item m="1" x="65"/>
        <item m="1" x="178"/>
        <item m="1" x="162"/>
        <item m="1" x="58"/>
        <item m="1" x="66"/>
        <item m="1" x="74"/>
        <item m="1" x="134"/>
        <item m="1" x="164"/>
        <item m="1" x="52"/>
        <item m="1" x="183"/>
        <item m="1" x="170"/>
        <item m="1" x="154"/>
        <item m="1" x="118"/>
        <item m="1" x="125"/>
        <item m="1" x="64"/>
        <item m="1" x="90"/>
        <item m="1" x="144"/>
        <item m="1" x="87"/>
        <item m="1" x="68"/>
        <item m="1" x="146"/>
        <item x="0"/>
        <item x="1"/>
        <item x="2"/>
        <item x="3"/>
        <item x="4"/>
        <item x="5"/>
        <item x="6"/>
        <item x="7"/>
        <item x="8"/>
        <item x="9"/>
        <item x="10"/>
        <item x="11"/>
        <item x="12"/>
        <item x="13"/>
        <item x="14"/>
        <item x="15"/>
        <item x="16"/>
        <item x="17"/>
        <item x="18"/>
        <item x="19"/>
        <item x="20"/>
        <item x="21"/>
        <item x="22"/>
        <item x="23"/>
        <item x="24"/>
        <item x="25"/>
        <item x="26"/>
        <item x="27"/>
        <item x="28"/>
        <item x="29"/>
        <item x="31"/>
        <item x="32"/>
        <item x="33"/>
        <item x="34"/>
        <item x="35"/>
        <item x="36"/>
        <item m="1" x="53"/>
        <item x="37"/>
        <item x="38"/>
        <item x="30"/>
      </items>
    </pivotField>
    <pivotField axis="axisRow" compact="0" outline="0" subtotalTop="0" showAll="0" includeNewItemsInFilter="1">
      <items count="214">
        <item m="1" x="167"/>
        <item m="1" x="195"/>
        <item m="1" x="111"/>
        <item m="1" x="151"/>
        <item m="1" x="62"/>
        <item m="1" x="80"/>
        <item m="1" x="53"/>
        <item m="1" x="194"/>
        <item m="1" x="141"/>
        <item m="1" x="148"/>
        <item m="1" x="127"/>
        <item m="1" x="102"/>
        <item m="1" x="77"/>
        <item m="1" x="121"/>
        <item m="1" x="200"/>
        <item m="1" x="95"/>
        <item m="1" x="202"/>
        <item m="1" x="174"/>
        <item m="1" x="139"/>
        <item m="1" x="84"/>
        <item m="1" x="123"/>
        <item m="1" x="97"/>
        <item m="1" x="73"/>
        <item m="1" x="42"/>
        <item m="1" x="49"/>
        <item m="1" x="192"/>
        <item m="1" x="43"/>
        <item m="1" x="166"/>
        <item m="1" x="212"/>
        <item m="1" x="163"/>
        <item m="1" x="81"/>
        <item m="1" x="187"/>
        <item m="1" x="107"/>
        <item m="1" x="117"/>
        <item m="1" x="58"/>
        <item m="1" x="105"/>
        <item m="1" x="92"/>
        <item m="1" x="114"/>
        <item m="1" x="124"/>
        <item m="1" x="155"/>
        <item m="1" x="133"/>
        <item m="1" x="108"/>
        <item m="1" x="85"/>
        <item m="1" x="56"/>
        <item m="1" x="125"/>
        <item m="1" x="100"/>
        <item m="1" x="142"/>
        <item m="1" x="152"/>
        <item m="1" x="132"/>
        <item m="1" x="203"/>
        <item m="1" x="145"/>
        <item m="1" x="170"/>
        <item m="1" x="46"/>
        <item m="1" x="178"/>
        <item m="1" x="54"/>
        <item m="1" x="196"/>
        <item m="1" x="168"/>
        <item m="1" x="118"/>
        <item m="1" x="119"/>
        <item m="1" x="128"/>
        <item m="1" x="198"/>
        <item m="1" x="63"/>
        <item m="1" x="82"/>
        <item m="1" x="74"/>
        <item m="1" x="109"/>
        <item m="1" x="183"/>
        <item m="1" x="98"/>
        <item m="1" x="89"/>
        <item m="1" x="136"/>
        <item m="1" x="44"/>
        <item m="1" x="197"/>
        <item m="1" x="112"/>
        <item m="1" x="75"/>
        <item m="1" x="189"/>
        <item m="1" x="156"/>
        <item m="1" x="171"/>
        <item m="1" x="181"/>
        <item m="1" x="59"/>
        <item m="1" x="206"/>
        <item m="1" x="147"/>
        <item m="1" x="158"/>
        <item m="1" x="209"/>
        <item m="1" x="149"/>
        <item m="1" x="60"/>
        <item m="1" x="103"/>
        <item m="1" x="78"/>
        <item m="1" x="50"/>
        <item m="1" x="65"/>
        <item m="1" x="207"/>
        <item m="1" x="110"/>
        <item m="1" x="126"/>
        <item m="1" x="101"/>
        <item m="1" x="86"/>
        <item m="1" x="172"/>
        <item m="1" x="159"/>
        <item m="1" x="182"/>
        <item m="1" x="76"/>
        <item m="1" x="153"/>
        <item m="1" x="87"/>
        <item m="1" x="144"/>
        <item m="1" x="57"/>
        <item m="1" x="143"/>
        <item m="1" x="94"/>
        <item m="1" x="115"/>
        <item m="1" x="134"/>
        <item m="1" x="47"/>
        <item m="1" x="130"/>
        <item m="1" x="90"/>
        <item m="1" x="204"/>
        <item m="1" x="199"/>
        <item m="1" x="175"/>
        <item m="1" x="164"/>
        <item m="1" x="185"/>
        <item m="1" x="45"/>
        <item m="1" x="69"/>
        <item m="1" x="190"/>
        <item m="1" x="211"/>
        <item m="1" x="71"/>
        <item m="1" x="67"/>
        <item m="1" x="129"/>
        <item m="1" x="48"/>
        <item m="1" x="191"/>
        <item m="1" x="161"/>
        <item m="1" x="138"/>
        <item m="1" x="116"/>
        <item m="1" x="91"/>
        <item m="1" x="64"/>
        <item m="1" x="205"/>
        <item m="1" x="179"/>
        <item m="1" x="146"/>
        <item m="1" x="160"/>
        <item m="1" x="137"/>
        <item m="1" x="113"/>
        <item m="1" x="150"/>
        <item m="1" x="131"/>
        <item m="1" x="201"/>
        <item m="1" x="208"/>
        <item m="1" x="79"/>
        <item m="1" x="188"/>
        <item m="1" x="186"/>
        <item m="1" x="55"/>
        <item m="1" x="61"/>
        <item m="1" x="135"/>
        <item m="1" x="210"/>
        <item m="1" x="88"/>
        <item m="1" x="193"/>
        <item m="1" x="104"/>
        <item m="1" x="169"/>
        <item m="1" x="176"/>
        <item m="1" x="140"/>
        <item m="1" x="66"/>
        <item m="1" x="154"/>
        <item m="1" x="106"/>
        <item m="1" x="83"/>
        <item m="1" x="68"/>
        <item m="1" x="177"/>
        <item m="1" x="51"/>
        <item m="1" x="72"/>
        <item m="1" x="165"/>
        <item m="1" x="99"/>
        <item m="1" x="184"/>
        <item m="1" x="93"/>
        <item m="1" x="52"/>
        <item m="1" x="122"/>
        <item m="1" x="162"/>
        <item m="1" x="157"/>
        <item m="1" x="96"/>
        <item m="1" x="70"/>
        <item m="1" x="173"/>
        <item m="1" x="120"/>
        <item m="1" x="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33"/>
        <item t="default"/>
      </items>
    </pivotField>
    <pivotField axis="axisCol" compact="0" outline="0" subtotalTop="0" showAll="0" includeNewItemsInFilter="1">
      <items count="22">
        <item m="1" x="15"/>
        <item x="12"/>
        <item m="1" x="16"/>
        <item m="1" x="19"/>
        <item x="7"/>
        <item m="1" x="17"/>
        <item x="0"/>
        <item x="8"/>
        <item m="1" x="20"/>
        <item x="1"/>
        <item x="3"/>
        <item x="11"/>
        <item x="4"/>
        <item x="5"/>
        <item x="2"/>
        <item x="10"/>
        <item x="6"/>
        <item x="9"/>
        <item m="1" x="14"/>
        <item m="1" x="13"/>
        <item m="1" x="18"/>
        <item t="default"/>
      </items>
    </pivotField>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dataField="1"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s>
  <rowFields count="4">
    <field x="2"/>
    <field x="5"/>
    <field x="6"/>
    <field x="7"/>
  </rowFields>
  <rowItems count="86">
    <i>
      <x v="1"/>
      <x/>
      <x v="159"/>
      <x v="180"/>
    </i>
    <i r="1">
      <x v="1"/>
      <x v="154"/>
      <x v="186"/>
    </i>
    <i r="1">
      <x v="2"/>
      <x v="160"/>
      <x v="187"/>
    </i>
    <i t="default">
      <x v="1"/>
    </i>
    <i>
      <x v="2"/>
      <x/>
      <x v="161"/>
      <x v="186"/>
    </i>
    <i r="1">
      <x v="1"/>
      <x v="160"/>
      <x v="188"/>
    </i>
    <i t="default">
      <x v="2"/>
    </i>
    <i>
      <x v="3"/>
      <x/>
      <x v="159"/>
      <x v="179"/>
    </i>
    <i r="1">
      <x v="1"/>
      <x v="153"/>
      <x v="181"/>
    </i>
    <i r="1">
      <x v="2"/>
      <x v="155"/>
      <x v="184"/>
    </i>
    <i r="1">
      <x v="3"/>
      <x v="162"/>
      <x v="189"/>
    </i>
    <i r="1">
      <x v="4"/>
      <x v="163"/>
      <x v="190"/>
    </i>
    <i r="1">
      <x v="5"/>
      <x v="164"/>
      <x v="191"/>
    </i>
    <i r="1">
      <x v="6"/>
      <x v="165"/>
      <x v="192"/>
    </i>
    <i t="default">
      <x v="3"/>
    </i>
    <i>
      <x v="4"/>
      <x/>
      <x v="166"/>
      <x v="193"/>
    </i>
    <i r="1">
      <x v="1"/>
      <x v="167"/>
      <x v="183"/>
    </i>
    <i r="1">
      <x v="2"/>
      <x v="157"/>
      <x v="194"/>
    </i>
    <i t="default">
      <x v="4"/>
    </i>
    <i>
      <x v="5"/>
      <x/>
      <x v="159"/>
      <x v="180"/>
    </i>
    <i r="1">
      <x v="1"/>
      <x v="154"/>
      <x v="195"/>
    </i>
    <i r="1">
      <x v="2"/>
      <x v="168"/>
      <x v="184"/>
    </i>
    <i r="1">
      <x v="4"/>
      <x v="169"/>
      <x v="191"/>
    </i>
    <i r="1">
      <x v="5"/>
      <x v="165"/>
      <x v="196"/>
    </i>
    <i r="1">
      <x v="6"/>
      <x v="170"/>
      <x v="197"/>
    </i>
    <i r="1">
      <x v="7"/>
      <x v="171"/>
      <x v="198"/>
    </i>
    <i t="default">
      <x v="5"/>
    </i>
    <i>
      <x v="6"/>
      <x/>
      <x v="150"/>
      <x v="199"/>
    </i>
    <i r="1">
      <x v="1"/>
      <x v="158"/>
      <x v="200"/>
    </i>
    <i r="1">
      <x v="2"/>
      <x v="172"/>
      <x v="201"/>
    </i>
    <i t="default">
      <x v="6"/>
    </i>
    <i>
      <x v="7"/>
      <x/>
      <x v="148"/>
      <x v="183"/>
    </i>
    <i r="1">
      <x v="1"/>
      <x v="169"/>
      <x v="203"/>
    </i>
    <i t="default">
      <x v="7"/>
    </i>
    <i>
      <x v="8"/>
      <x/>
      <x v="149"/>
      <x v="189"/>
    </i>
    <i r="1">
      <x v="1"/>
      <x v="163"/>
      <x v="185"/>
    </i>
    <i r="1">
      <x v="2"/>
      <x v="174"/>
      <x v="197"/>
    </i>
    <i t="default">
      <x v="8"/>
    </i>
    <i>
      <x v="9"/>
      <x/>
      <x v="159"/>
      <x v="176"/>
    </i>
    <i r="1">
      <x v="1"/>
      <x v="150"/>
      <x v="178"/>
    </i>
    <i r="1">
      <x v="2"/>
      <x v="152"/>
      <x v="179"/>
    </i>
    <i r="1">
      <x v="3"/>
      <x v="153"/>
      <x v="180"/>
    </i>
    <i r="1">
      <x v="4"/>
      <x v="154"/>
      <x v="193"/>
    </i>
    <i r="1">
      <x v="5"/>
      <x v="167"/>
      <x v="199"/>
    </i>
    <i r="1">
      <x v="6"/>
      <x v="158"/>
      <x v="200"/>
    </i>
    <i r="1">
      <x v="7"/>
      <x v="172"/>
      <x v="205"/>
    </i>
    <i r="1">
      <x v="8"/>
      <x v="175"/>
      <x v="204"/>
    </i>
    <i t="default">
      <x v="9"/>
    </i>
    <i>
      <x v="10"/>
      <x/>
      <x v="176"/>
      <x v="195"/>
    </i>
    <i r="1">
      <x v="1"/>
      <x v="168"/>
      <x v="185"/>
    </i>
    <i r="1">
      <x v="2"/>
      <x v="174"/>
      <x v="201"/>
    </i>
    <i t="default">
      <x v="10"/>
    </i>
    <i>
      <x v="11"/>
      <x/>
      <x v="177"/>
      <x v="206"/>
    </i>
    <i t="default">
      <x v="11"/>
    </i>
    <i>
      <x v="12"/>
      <x/>
      <x v="148"/>
      <x v="195"/>
    </i>
    <i r="1">
      <x v="1"/>
      <x v="168"/>
      <x v="185"/>
    </i>
    <i r="1">
      <x v="2"/>
      <x v="174"/>
      <x v="197"/>
    </i>
    <i t="default">
      <x v="12"/>
    </i>
    <i>
      <x v="13"/>
      <x/>
      <x v="178"/>
      <x v="207"/>
    </i>
    <i r="1">
      <x v="1"/>
      <x v="179"/>
      <x v="191"/>
    </i>
    <i r="1">
      <x v="2"/>
      <x v="165"/>
      <x v="204"/>
    </i>
    <i t="default">
      <x v="13"/>
    </i>
    <i>
      <x v="15"/>
      <x/>
      <x v="156"/>
      <x v="188"/>
    </i>
    <i r="1">
      <x v="1"/>
      <x v="181"/>
      <x v="209"/>
    </i>
    <i t="default">
      <x v="15"/>
    </i>
    <i>
      <x v="17"/>
      <x/>
      <x v="173"/>
      <x v="202"/>
    </i>
    <i r="1">
      <x v="1"/>
      <x v="169"/>
      <x v="201"/>
    </i>
    <i t="default">
      <x v="17"/>
    </i>
    <i>
      <x v="18"/>
      <x/>
      <x v="148"/>
      <x v="184"/>
    </i>
    <i r="1">
      <x v="1"/>
      <x v="169"/>
      <x v="204"/>
    </i>
    <i t="default">
      <x v="18"/>
    </i>
    <i>
      <x v="20"/>
      <x/>
      <x v="159"/>
      <x v="177"/>
    </i>
    <i r="1">
      <x v="1"/>
      <x v="151"/>
      <x v="181"/>
    </i>
    <i r="1">
      <x v="2"/>
      <x v="155"/>
      <x v="189"/>
    </i>
    <i r="1">
      <x v="3"/>
      <x v="163"/>
      <x v="208"/>
    </i>
    <i t="default">
      <x v="20"/>
    </i>
    <i>
      <x v="21"/>
      <x/>
      <x v="154"/>
      <x v="201"/>
    </i>
    <i t="default">
      <x v="21"/>
    </i>
    <i>
      <x v="22"/>
      <x/>
      <x v="159"/>
      <x v="183"/>
    </i>
    <i r="1">
      <x v="1"/>
      <x v="157"/>
      <x v="210"/>
    </i>
    <i r="1">
      <x v="2"/>
      <x v="182"/>
      <x v="211"/>
    </i>
    <i t="default">
      <x v="22"/>
    </i>
    <i>
      <x v="23"/>
      <x/>
      <x v="183"/>
      <x v="199"/>
    </i>
    <i r="1">
      <x v="1"/>
      <x v="158"/>
      <x v="212"/>
    </i>
    <i t="default">
      <x v="23"/>
    </i>
    <i t="grand">
      <x/>
    </i>
  </rowItems>
  <colFields count="1">
    <field x="8"/>
  </colFields>
  <colItems count="14">
    <i>
      <x v="1"/>
    </i>
    <i>
      <x v="4"/>
    </i>
    <i>
      <x v="6"/>
    </i>
    <i>
      <x v="7"/>
    </i>
    <i>
      <x v="9"/>
    </i>
    <i>
      <x v="10"/>
    </i>
    <i>
      <x v="11"/>
    </i>
    <i>
      <x v="12"/>
    </i>
    <i>
      <x v="13"/>
    </i>
    <i>
      <x v="14"/>
    </i>
    <i>
      <x v="15"/>
    </i>
    <i>
      <x v="16"/>
    </i>
    <i>
      <x v="17"/>
    </i>
    <i t="grand">
      <x/>
    </i>
  </colItems>
  <pageFields count="1">
    <pageField fld="0" item="1" hier="0"/>
  </pageFields>
  <dataFields count="1">
    <dataField name="Sum of NA" fld="13" baseField="0" baseItem="0" numFmtId="3"/>
  </dataFields>
  <formats count="3">
    <format dxfId="0">
      <pivotArea outline="0" fieldPosition="0">
        <references count="1">
          <reference field="2" count="1" selected="0" defaultSubtotal="1">
            <x v="10"/>
          </reference>
        </references>
      </pivotArea>
    </format>
    <format dxfId="1">
      <pivotArea dataOnly="0" labelOnly="1" outline="0" fieldPosition="0">
        <references count="1">
          <reference field="2" count="1" defaultSubtotal="1">
            <x v="10"/>
          </reference>
        </references>
      </pivotArea>
    </format>
    <format dxfId="2">
      <pivotArea dataOnly="0" outline="0" fieldPosition="0">
        <references count="2">
          <reference field="0" count="0" selected="0"/>
          <reference field="2" count="0" defaultSubtotal="1"/>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
  <sheetViews>
    <sheetView topLeftCell="A64" zoomScale="75" zoomScaleNormal="75" workbookViewId="0">
      <pane xSplit="1" topLeftCell="B1" activePane="topRight" state="frozen"/>
      <selection pane="topRight" activeCell="U97" sqref="U97"/>
    </sheetView>
  </sheetViews>
  <sheetFormatPr baseColWidth="10" defaultColWidth="11" defaultRowHeight="16"/>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7"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7" thickTop="1">
      <c r="A2" t="s">
        <v>0</v>
      </c>
      <c r="B2" s="3">
        <v>0</v>
      </c>
      <c r="C2" s="3">
        <v>0</v>
      </c>
      <c r="D2" s="3">
        <v>0</v>
      </c>
      <c r="E2" s="3">
        <v>0</v>
      </c>
      <c r="F2" s="3">
        <v>0</v>
      </c>
      <c r="G2" s="3">
        <v>7.1013615220000004</v>
      </c>
      <c r="H2" s="3">
        <v>127096.4005</v>
      </c>
      <c r="I2" s="3">
        <v>32981.635540000003</v>
      </c>
      <c r="J2" s="3">
        <v>4.2227761200000001E-10</v>
      </c>
      <c r="K2" s="3">
        <v>0</v>
      </c>
      <c r="L2" s="3">
        <v>0</v>
      </c>
      <c r="M2" s="3">
        <v>572.01786630000004</v>
      </c>
      <c r="N2" s="3">
        <v>318.5404059</v>
      </c>
      <c r="O2" s="3">
        <v>0</v>
      </c>
      <c r="P2" s="3">
        <v>0</v>
      </c>
      <c r="Q2" s="3">
        <v>0</v>
      </c>
      <c r="R2" s="3">
        <v>0</v>
      </c>
      <c r="S2" s="3">
        <v>0</v>
      </c>
      <c r="T2" s="9">
        <f>SUM(B2:S2)</f>
        <v>160975.69567372248</v>
      </c>
    </row>
    <row r="3" spans="1:20">
      <c r="A3" t="s">
        <v>1</v>
      </c>
      <c r="B3" s="3">
        <v>5.0000000000000001E-101</v>
      </c>
      <c r="C3" s="3">
        <v>5.0000000000000001E-101</v>
      </c>
      <c r="D3" s="3">
        <v>5.0000000000000001E-101</v>
      </c>
      <c r="E3" s="3">
        <v>5.0000000000000001E-101</v>
      </c>
      <c r="F3" s="3">
        <v>5.0000000000000001E-101</v>
      </c>
      <c r="G3" s="3">
        <v>801.55202610000003</v>
      </c>
      <c r="H3" s="3">
        <v>486112.61829999997</v>
      </c>
      <c r="I3" s="3">
        <v>89156.641749999995</v>
      </c>
      <c r="J3" s="3">
        <v>1.697620423E-9</v>
      </c>
      <c r="K3" s="3">
        <v>5.0000000000000001E-101</v>
      </c>
      <c r="L3" s="3">
        <v>5.0000000000000001E-101</v>
      </c>
      <c r="M3" s="3">
        <v>2187.8283059999999</v>
      </c>
      <c r="N3" s="3">
        <v>861.08503700000006</v>
      </c>
      <c r="O3" s="3">
        <v>5.0000000000000001E-101</v>
      </c>
      <c r="P3" s="3">
        <v>5.0000000000000001E-101</v>
      </c>
      <c r="Q3" s="3">
        <v>5.0000000000000001E-101</v>
      </c>
      <c r="R3" s="3">
        <v>5.0000000000000001E-101</v>
      </c>
      <c r="S3" s="3">
        <v>5.0000000000000001E-101</v>
      </c>
      <c r="T3" s="9">
        <f>SUM(B3:S3)</f>
        <v>579119.72541910165</v>
      </c>
    </row>
    <row r="4" spans="1:20">
      <c r="A4" t="s">
        <v>2</v>
      </c>
      <c r="B4" s="3">
        <v>0</v>
      </c>
      <c r="C4" s="3">
        <v>0</v>
      </c>
      <c r="D4" s="3">
        <v>0</v>
      </c>
      <c r="E4" s="3">
        <v>0</v>
      </c>
      <c r="F4" s="3">
        <v>0</v>
      </c>
      <c r="G4" s="3">
        <v>3.8007026302052998E-4</v>
      </c>
      <c r="H4" s="3">
        <v>0.230499012772096</v>
      </c>
      <c r="I4" s="3">
        <v>4.2275220051919499E-2</v>
      </c>
      <c r="J4" s="3">
        <v>8.0495715753235798E-16</v>
      </c>
      <c r="K4" s="3">
        <v>0</v>
      </c>
      <c r="L4" s="3">
        <v>0</v>
      </c>
      <c r="M4" s="3">
        <v>1.03739801367818E-3</v>
      </c>
      <c r="N4" s="3">
        <v>4.0829890741416998E-4</v>
      </c>
      <c r="O4" s="3">
        <v>0</v>
      </c>
      <c r="P4" s="3">
        <v>0</v>
      </c>
      <c r="Q4" s="3">
        <v>0</v>
      </c>
      <c r="R4" s="3">
        <v>0</v>
      </c>
      <c r="S4" s="3">
        <v>0</v>
      </c>
      <c r="T4" s="9">
        <f t="shared" ref="T4:T7" si="0">SUM(B4:S4)</f>
        <v>0.27460000000812923</v>
      </c>
    </row>
    <row r="5" spans="1:20">
      <c r="A5" t="s">
        <v>3</v>
      </c>
      <c r="B5" s="3" t="s">
        <v>4</v>
      </c>
      <c r="C5" s="3">
        <v>0</v>
      </c>
      <c r="D5" s="3">
        <v>0</v>
      </c>
      <c r="E5" s="3">
        <v>0</v>
      </c>
      <c r="F5" s="3">
        <v>0</v>
      </c>
      <c r="G5" s="3">
        <v>919.03127591999998</v>
      </c>
      <c r="H5" s="3">
        <v>273040.55893617601</v>
      </c>
      <c r="I5" s="3">
        <v>183431.37870636</v>
      </c>
      <c r="J5" s="3">
        <v>1978.6877607599999</v>
      </c>
      <c r="K5" s="3">
        <v>0</v>
      </c>
      <c r="L5" s="3">
        <v>0</v>
      </c>
      <c r="M5" s="3">
        <v>1200.2816937600001</v>
      </c>
      <c r="N5" s="3">
        <v>1838.06255184</v>
      </c>
      <c r="O5" s="3">
        <v>0</v>
      </c>
      <c r="P5" s="3">
        <v>0</v>
      </c>
      <c r="Q5" s="3">
        <v>0</v>
      </c>
      <c r="R5" s="3">
        <v>0</v>
      </c>
      <c r="S5" s="3" t="s">
        <v>4</v>
      </c>
      <c r="T5" s="9">
        <f t="shared" si="0"/>
        <v>462408.00092481601</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1.0795497305949599E-102</v>
      </c>
      <c r="C7" s="3">
        <v>1.0795497305949599E-102</v>
      </c>
      <c r="D7" s="3">
        <v>1.0795497305949599E-102</v>
      </c>
      <c r="E7" s="3">
        <v>1.0795497305949599E-102</v>
      </c>
      <c r="F7" s="3">
        <v>1.0795497305949599E-102</v>
      </c>
      <c r="G7" s="3">
        <v>37.302438467691303</v>
      </c>
      <c r="H7" s="3">
        <v>19135.0148344027</v>
      </c>
      <c r="I7" s="3">
        <v>6597.5537089413701</v>
      </c>
      <c r="J7" s="3">
        <v>42.721836781245997</v>
      </c>
      <c r="K7" s="3">
        <v>1.0795497305949599E-102</v>
      </c>
      <c r="L7" s="3">
        <v>1.0795497305949599E-102</v>
      </c>
      <c r="M7" s="3">
        <v>85.503121816988596</v>
      </c>
      <c r="N7" s="3">
        <v>65.154894050403996</v>
      </c>
      <c r="O7" s="3">
        <v>1.0795497305949599E-102</v>
      </c>
      <c r="P7" s="3">
        <v>1.0795497305949599E-102</v>
      </c>
      <c r="Q7" s="3">
        <v>1.0795497305949599E-102</v>
      </c>
      <c r="R7" s="3">
        <v>1.0795497305949599E-102</v>
      </c>
      <c r="S7" s="3">
        <v>1.0795497305949599E-102</v>
      </c>
      <c r="T7" s="9">
        <f t="shared" si="0"/>
        <v>25963.250834460399</v>
      </c>
    </row>
    <row r="8" spans="1:20">
      <c r="A8" s="1" t="s">
        <v>7</v>
      </c>
      <c r="B8" s="3">
        <v>5.1079549730595003E-101</v>
      </c>
      <c r="C8" s="3">
        <v>5.1079549730595003E-101</v>
      </c>
      <c r="D8" s="3">
        <v>5.1079549730595003E-101</v>
      </c>
      <c r="E8" s="3">
        <v>5.1079549730595003E-101</v>
      </c>
      <c r="F8" s="3">
        <v>5.1079549730595003E-101</v>
      </c>
      <c r="G8" s="3">
        <v>1764.98748207995</v>
      </c>
      <c r="H8" s="3">
        <v>905384.82306959096</v>
      </c>
      <c r="I8" s="3">
        <v>312167.25198052102</v>
      </c>
      <c r="J8" s="3">
        <v>2021.40959754337</v>
      </c>
      <c r="K8" s="3">
        <v>5.1079549730595003E-101</v>
      </c>
      <c r="L8" s="3">
        <v>5.1079549730595003E-101</v>
      </c>
      <c r="M8" s="3">
        <v>4045.6320252750002</v>
      </c>
      <c r="N8" s="3">
        <v>3082.84329708931</v>
      </c>
      <c r="O8" s="3">
        <v>5.1079549730595003E-101</v>
      </c>
      <c r="P8" s="3">
        <v>5.1079549730595003E-101</v>
      </c>
      <c r="Q8" s="3">
        <v>5.1079549730595003E-101</v>
      </c>
      <c r="R8" s="3">
        <v>5.1079549730595003E-101</v>
      </c>
      <c r="S8" s="3">
        <v>5.1079549730595003E-101</v>
      </c>
      <c r="T8" s="9">
        <f>SUM(B8:S8)</f>
        <v>1228466.9474520995</v>
      </c>
    </row>
    <row r="9" spans="1:20">
      <c r="A9" s="1"/>
      <c r="B9" s="3"/>
      <c r="C9" s="3"/>
      <c r="D9" s="3"/>
      <c r="E9" s="3"/>
      <c r="F9" s="3"/>
      <c r="G9" s="3"/>
      <c r="H9" s="3"/>
      <c r="I9" s="3"/>
      <c r="J9" s="3"/>
      <c r="K9" s="3"/>
      <c r="L9" s="3"/>
      <c r="M9" s="3"/>
      <c r="N9" s="3"/>
      <c r="O9" s="3"/>
      <c r="P9" s="3"/>
      <c r="Q9" s="3"/>
      <c r="R9" s="3"/>
      <c r="S9" s="3"/>
      <c r="T9" s="9"/>
    </row>
    <row r="10" spans="1:20">
      <c r="T10" s="1"/>
    </row>
    <row r="11" spans="1:20" ht="17"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
    </row>
    <row r="12" spans="1:20" ht="17" thickTop="1">
      <c r="A12" t="s">
        <v>0</v>
      </c>
      <c r="B12" s="3">
        <v>0</v>
      </c>
      <c r="C12" s="3">
        <v>0</v>
      </c>
      <c r="D12" s="3">
        <v>0</v>
      </c>
      <c r="E12" s="3">
        <v>0</v>
      </c>
      <c r="F12" s="3">
        <v>0</v>
      </c>
      <c r="G12" s="3">
        <v>5211.9932369999997</v>
      </c>
      <c r="H12" s="3">
        <v>5270426.5669999998</v>
      </c>
      <c r="I12" s="3">
        <v>892659.29859999998</v>
      </c>
      <c r="J12" s="3">
        <v>3.0242888690000001E-9</v>
      </c>
      <c r="K12" s="3">
        <v>1.140718326E-2</v>
      </c>
      <c r="L12" s="3">
        <v>0</v>
      </c>
      <c r="M12" s="3">
        <v>31356.831829999999</v>
      </c>
      <c r="N12" s="3">
        <v>1.8501396280000001E-8</v>
      </c>
      <c r="O12" s="3">
        <v>0</v>
      </c>
      <c r="P12" s="3">
        <v>0</v>
      </c>
      <c r="Q12" s="3">
        <v>0</v>
      </c>
      <c r="R12" s="3">
        <v>0</v>
      </c>
      <c r="S12" s="3">
        <v>0</v>
      </c>
      <c r="T12" s="9">
        <f>SUM(B12:S12)</f>
        <v>6199654.7020742046</v>
      </c>
    </row>
    <row r="13" spans="1:20">
      <c r="A13" t="s">
        <v>1</v>
      </c>
      <c r="B13" s="3">
        <v>5.0000000000000001E-101</v>
      </c>
      <c r="C13" s="3">
        <v>5.0000000000000001E-101</v>
      </c>
      <c r="D13" s="3">
        <v>5.0000000000000001E-101</v>
      </c>
      <c r="E13" s="3">
        <v>5.0000000000000001E-101</v>
      </c>
      <c r="F13" s="3">
        <v>5.0000000000000001E-101</v>
      </c>
      <c r="G13" s="3">
        <v>152660.15059999999</v>
      </c>
      <c r="H13" s="3">
        <v>3710005.3319999999</v>
      </c>
      <c r="I13" s="3">
        <v>385856.83630000002</v>
      </c>
      <c r="J13" s="3">
        <v>2.2754562180000001E-9</v>
      </c>
      <c r="K13" s="3">
        <v>3752.988296</v>
      </c>
      <c r="L13" s="3">
        <v>5.0000000000000001E-101</v>
      </c>
      <c r="M13" s="3">
        <v>22072.97869</v>
      </c>
      <c r="N13" s="3">
        <v>7.9973291569999997E-9</v>
      </c>
      <c r="O13" s="3">
        <v>5.0000000000000001E-101</v>
      </c>
      <c r="P13" s="3">
        <v>5.0000000000000001E-101</v>
      </c>
      <c r="Q13" s="3">
        <v>5.0000000000000001E-101</v>
      </c>
      <c r="R13" s="3">
        <v>5.0000000000000001E-101</v>
      </c>
      <c r="S13" s="3">
        <v>5.0000000000000001E-101</v>
      </c>
      <c r="T13" s="9">
        <f>SUM(B13:S13)</f>
        <v>4274348.2858860102</v>
      </c>
    </row>
    <row r="14" spans="1:20">
      <c r="A14" t="s">
        <v>2</v>
      </c>
      <c r="B14" s="3">
        <v>0</v>
      </c>
      <c r="C14" s="3">
        <v>0</v>
      </c>
      <c r="D14" s="3">
        <v>0</v>
      </c>
      <c r="E14" s="3">
        <v>0</v>
      </c>
      <c r="F14" s="3">
        <v>0</v>
      </c>
      <c r="G14" s="3">
        <v>-4.4389268728316003</v>
      </c>
      <c r="H14" s="3">
        <v>-107.876497620507</v>
      </c>
      <c r="I14" s="3">
        <v>-11.219629180477099</v>
      </c>
      <c r="J14" s="3">
        <v>-6.6163852971199799E-14</v>
      </c>
      <c r="K14" s="3">
        <v>-0.109126321054375</v>
      </c>
      <c r="L14" s="3">
        <v>0</v>
      </c>
      <c r="M14" s="3">
        <v>-0.64182000284507801</v>
      </c>
      <c r="N14" s="3">
        <v>-2.3253978969787101E-13</v>
      </c>
      <c r="O14" s="3">
        <v>0</v>
      </c>
      <c r="P14" s="3">
        <v>0</v>
      </c>
      <c r="Q14" s="3">
        <v>0</v>
      </c>
      <c r="R14" s="3">
        <v>0</v>
      </c>
      <c r="S14" s="3">
        <v>0</v>
      </c>
      <c r="T14" s="9">
        <f t="shared" ref="T14:T17" si="1">SUM(B14:S14)</f>
        <v>-124.28599999771545</v>
      </c>
    </row>
    <row r="15" spans="1:20">
      <c r="A15" t="s">
        <v>3</v>
      </c>
      <c r="B15" s="3" t="s">
        <v>4</v>
      </c>
      <c r="C15" s="3" t="s">
        <v>4</v>
      </c>
      <c r="D15" s="3" t="s">
        <v>4</v>
      </c>
      <c r="E15" s="3" t="s">
        <v>4</v>
      </c>
      <c r="F15" s="3" t="s">
        <v>4</v>
      </c>
      <c r="G15" s="3" t="s">
        <v>4</v>
      </c>
      <c r="H15" s="3" t="s">
        <v>4</v>
      </c>
      <c r="I15" s="3" t="s">
        <v>4</v>
      </c>
      <c r="J15" s="3" t="s">
        <v>4</v>
      </c>
      <c r="K15" s="3" t="s">
        <v>4</v>
      </c>
      <c r="L15" s="3" t="s">
        <v>4</v>
      </c>
      <c r="M15" s="3" t="s">
        <v>4</v>
      </c>
      <c r="N15" s="3" t="s">
        <v>4</v>
      </c>
      <c r="O15" s="3" t="s">
        <v>4</v>
      </c>
      <c r="P15" s="3" t="s">
        <v>4</v>
      </c>
      <c r="Q15" s="3" t="s">
        <v>4</v>
      </c>
      <c r="R15" s="3" t="s">
        <v>4</v>
      </c>
      <c r="S15" s="3" t="s">
        <v>4</v>
      </c>
      <c r="T15" s="9">
        <f t="shared" si="1"/>
        <v>0</v>
      </c>
    </row>
    <row r="16" spans="1:20">
      <c r="A16" t="s">
        <v>5</v>
      </c>
      <c r="B16" s="3" t="s">
        <v>4</v>
      </c>
      <c r="C16" s="3">
        <v>0</v>
      </c>
      <c r="D16" s="3">
        <v>0</v>
      </c>
      <c r="E16" s="3">
        <v>0</v>
      </c>
      <c r="F16" s="3">
        <v>0</v>
      </c>
      <c r="G16" s="3">
        <v>0</v>
      </c>
      <c r="H16" s="3">
        <v>406602.822591195</v>
      </c>
      <c r="I16" s="3">
        <v>64686.812479954999</v>
      </c>
      <c r="J16" s="3">
        <v>1155.12164295</v>
      </c>
      <c r="K16" s="3">
        <v>0</v>
      </c>
      <c r="L16" s="3">
        <v>0</v>
      </c>
      <c r="M16" s="3">
        <v>1155.12164295</v>
      </c>
      <c r="N16" s="3">
        <v>1155.12164295</v>
      </c>
      <c r="O16" s="3">
        <v>0</v>
      </c>
      <c r="P16" s="3">
        <v>0</v>
      </c>
      <c r="Q16" s="3">
        <v>0</v>
      </c>
      <c r="R16" s="3">
        <v>0</v>
      </c>
      <c r="S16" s="3" t="s">
        <v>4</v>
      </c>
      <c r="T16" s="9">
        <f t="shared" si="1"/>
        <v>474755</v>
      </c>
    </row>
    <row r="17" spans="1:20">
      <c r="A17" t="s">
        <v>6</v>
      </c>
      <c r="B17" s="3">
        <v>1.6780083722451E-102</v>
      </c>
      <c r="C17" s="3">
        <v>1.6780083722451E-102</v>
      </c>
      <c r="D17" s="3">
        <v>1.6780083722451E-102</v>
      </c>
      <c r="E17" s="3">
        <v>1.6780083722451E-102</v>
      </c>
      <c r="F17" s="3">
        <v>1.6780083722451E-102</v>
      </c>
      <c r="G17" s="3">
        <v>5298.0666109262602</v>
      </c>
      <c r="H17" s="3">
        <v>315026.836714387</v>
      </c>
      <c r="I17" s="3">
        <v>45077.739293923303</v>
      </c>
      <c r="J17" s="3">
        <v>38.766075756810302</v>
      </c>
      <c r="K17" s="3">
        <v>125.947636161891</v>
      </c>
      <c r="L17" s="3">
        <v>1.6780083722451E-102</v>
      </c>
      <c r="M17" s="3">
        <v>1831.85792377046</v>
      </c>
      <c r="N17" s="3">
        <v>38.766075757521698</v>
      </c>
      <c r="O17" s="3">
        <v>1.6780083722451E-102</v>
      </c>
      <c r="P17" s="3">
        <v>1.6780083722451E-102</v>
      </c>
      <c r="Q17" s="3">
        <v>1.6780083722451E-102</v>
      </c>
      <c r="R17" s="3">
        <v>1.6780083722451E-102</v>
      </c>
      <c r="S17" s="3">
        <v>1.6780083722451E-102</v>
      </c>
      <c r="T17" s="9">
        <f t="shared" si="1"/>
        <v>367437.98033068317</v>
      </c>
    </row>
    <row r="18" spans="1:20">
      <c r="A18" s="1" t="s">
        <v>7</v>
      </c>
      <c r="B18" s="3">
        <v>5.1678008372245101E-101</v>
      </c>
      <c r="C18" s="3">
        <v>5.1678008372245101E-101</v>
      </c>
      <c r="D18" s="3">
        <v>5.1678008372245101E-101</v>
      </c>
      <c r="E18" s="3">
        <v>5.1678008372245101E-101</v>
      </c>
      <c r="F18" s="3">
        <v>5.1678008372245101E-101</v>
      </c>
      <c r="G18" s="3">
        <v>163165.77152105299</v>
      </c>
      <c r="H18" s="3">
        <v>9701953.6818079595</v>
      </c>
      <c r="I18" s="3">
        <v>1388269.4670446999</v>
      </c>
      <c r="J18" s="3">
        <v>1193.88771871211</v>
      </c>
      <c r="K18" s="3">
        <v>3878.8382130240998</v>
      </c>
      <c r="L18" s="3">
        <v>5.1678008372245101E-101</v>
      </c>
      <c r="M18" s="3">
        <v>56416.148266717602</v>
      </c>
      <c r="N18" s="3">
        <v>1193.8877187340199</v>
      </c>
      <c r="O18" s="3">
        <v>5.1678008372245101E-101</v>
      </c>
      <c r="P18" s="3">
        <v>5.1678008372245101E-101</v>
      </c>
      <c r="Q18" s="3">
        <v>5.1678008372245101E-101</v>
      </c>
      <c r="R18" s="3">
        <v>5.1678008372245101E-101</v>
      </c>
      <c r="S18" s="3">
        <v>5.1678008372245101E-101</v>
      </c>
      <c r="T18" s="9">
        <f>SUM(B18:S18)</f>
        <v>11316071.6822909</v>
      </c>
    </row>
    <row r="19" spans="1:20">
      <c r="A19" s="1"/>
      <c r="B19" s="3"/>
      <c r="C19" s="3"/>
      <c r="D19" s="3"/>
      <c r="E19" s="3"/>
      <c r="F19" s="3"/>
      <c r="G19" s="3"/>
      <c r="H19" s="3"/>
      <c r="I19" s="3"/>
      <c r="J19" s="3"/>
      <c r="K19" s="3"/>
      <c r="L19" s="3"/>
      <c r="M19" s="3"/>
      <c r="N19" s="3"/>
      <c r="O19" s="3"/>
      <c r="P19" s="3"/>
      <c r="Q19" s="3"/>
      <c r="R19" s="3"/>
      <c r="S19" s="3"/>
      <c r="T19" s="9"/>
    </row>
    <row r="20" spans="1:20">
      <c r="T20" s="1"/>
    </row>
    <row r="21" spans="1:20" ht="17"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
    </row>
    <row r="22" spans="1:20" ht="17" thickTop="1">
      <c r="A22" t="s">
        <v>0</v>
      </c>
      <c r="B22" s="3">
        <v>0</v>
      </c>
      <c r="C22" s="3">
        <v>0</v>
      </c>
      <c r="D22" s="3">
        <v>0</v>
      </c>
      <c r="E22" s="3">
        <v>0</v>
      </c>
      <c r="F22" s="3">
        <v>0</v>
      </c>
      <c r="G22" s="3">
        <v>392.25268490000002</v>
      </c>
      <c r="H22" s="3">
        <v>1985568.5419999999</v>
      </c>
      <c r="I22" s="3">
        <v>2932496.52</v>
      </c>
      <c r="J22" s="3">
        <v>55938.97034</v>
      </c>
      <c r="K22" s="3">
        <v>0</v>
      </c>
      <c r="L22" s="3">
        <v>0</v>
      </c>
      <c r="M22" s="3">
        <v>29261.66963</v>
      </c>
      <c r="N22" s="3">
        <v>24403.465980000001</v>
      </c>
      <c r="O22" s="3">
        <v>0</v>
      </c>
      <c r="P22" s="3">
        <v>0</v>
      </c>
      <c r="Q22" s="3">
        <v>0</v>
      </c>
      <c r="R22" s="3">
        <v>0</v>
      </c>
      <c r="S22" s="3">
        <v>0</v>
      </c>
      <c r="T22" s="9">
        <f>SUM(B22:S22)</f>
        <v>5028061.4206349002</v>
      </c>
    </row>
    <row r="23" spans="1:20">
      <c r="A23" t="s">
        <v>1</v>
      </c>
      <c r="B23" s="3">
        <v>5.0000000000000001E-101</v>
      </c>
      <c r="C23" s="3">
        <v>5.0000000000000001E-101</v>
      </c>
      <c r="D23" s="3">
        <v>5.0000000000000001E-101</v>
      </c>
      <c r="E23" s="3">
        <v>5.0000000000000001E-101</v>
      </c>
      <c r="F23" s="3">
        <v>5.0000000000000001E-101</v>
      </c>
      <c r="G23" s="3">
        <v>11759.79386</v>
      </c>
      <c r="H23" s="3">
        <v>1446542.0160000001</v>
      </c>
      <c r="I23" s="3">
        <v>1318105.6140000001</v>
      </c>
      <c r="J23" s="3">
        <v>43534.634969999999</v>
      </c>
      <c r="K23" s="3">
        <v>5.0000000000000001E-101</v>
      </c>
      <c r="L23" s="3">
        <v>5.0000000000000001E-101</v>
      </c>
      <c r="M23" s="3">
        <v>21317.941780000001</v>
      </c>
      <c r="N23" s="3">
        <v>10968.92879</v>
      </c>
      <c r="O23" s="3">
        <v>5.0000000000000001E-101</v>
      </c>
      <c r="P23" s="3">
        <v>5.0000000000000001E-101</v>
      </c>
      <c r="Q23" s="3">
        <v>5.0000000000000001E-101</v>
      </c>
      <c r="R23" s="3">
        <v>5.0000000000000001E-101</v>
      </c>
      <c r="S23" s="3">
        <v>5.0000000000000001E-101</v>
      </c>
      <c r="T23" s="9">
        <f>SUM(B23:S23)</f>
        <v>2852228.9294000003</v>
      </c>
    </row>
    <row r="24" spans="1:20">
      <c r="A24" t="s">
        <v>2</v>
      </c>
      <c r="B24" s="3">
        <v>0</v>
      </c>
      <c r="C24" s="3">
        <v>0</v>
      </c>
      <c r="D24" s="3">
        <v>0</v>
      </c>
      <c r="E24" s="3">
        <v>0</v>
      </c>
      <c r="F24" s="3">
        <v>0</v>
      </c>
      <c r="G24" s="3">
        <v>0.32601122949773098</v>
      </c>
      <c r="H24" s="3">
        <v>40.1018033866007</v>
      </c>
      <c r="I24" s="3">
        <v>36.541221478231002</v>
      </c>
      <c r="J24" s="3">
        <v>1.20689019257637</v>
      </c>
      <c r="K24" s="3">
        <v>0</v>
      </c>
      <c r="L24" s="3">
        <v>0</v>
      </c>
      <c r="M24" s="3">
        <v>0.590987265090959</v>
      </c>
      <c r="N24" s="3">
        <v>0.30408644950187202</v>
      </c>
      <c r="O24" s="3">
        <v>0</v>
      </c>
      <c r="P24" s="3">
        <v>0</v>
      </c>
      <c r="Q24" s="3">
        <v>0</v>
      </c>
      <c r="R24" s="3">
        <v>0</v>
      </c>
      <c r="S24" s="3">
        <v>0</v>
      </c>
      <c r="T24" s="9">
        <f t="shared" ref="T24:T27" si="2">SUM(B24:S24)</f>
        <v>79.071000001498618</v>
      </c>
    </row>
    <row r="25" spans="1:20">
      <c r="A25" t="s">
        <v>3</v>
      </c>
      <c r="B25" s="3" t="s">
        <v>4</v>
      </c>
      <c r="C25" s="3" t="s">
        <v>4</v>
      </c>
      <c r="D25" s="3" t="s">
        <v>4</v>
      </c>
      <c r="E25" s="3" t="s">
        <v>4</v>
      </c>
      <c r="F25" s="3" t="s">
        <v>4</v>
      </c>
      <c r="G25" s="3" t="s">
        <v>4</v>
      </c>
      <c r="H25" s="3" t="s">
        <v>4</v>
      </c>
      <c r="I25" s="3" t="s">
        <v>4</v>
      </c>
      <c r="J25" s="3" t="s">
        <v>4</v>
      </c>
      <c r="K25" s="3" t="s">
        <v>4</v>
      </c>
      <c r="L25" s="3" t="s">
        <v>4</v>
      </c>
      <c r="M25" s="3" t="s">
        <v>4</v>
      </c>
      <c r="N25" s="3" t="s">
        <v>4</v>
      </c>
      <c r="O25" s="3" t="s">
        <v>4</v>
      </c>
      <c r="P25" s="3" t="s">
        <v>4</v>
      </c>
      <c r="Q25" s="3" t="s">
        <v>4</v>
      </c>
      <c r="R25" s="3" t="s">
        <v>4</v>
      </c>
      <c r="S25" s="3" t="s">
        <v>4</v>
      </c>
      <c r="T25" s="9">
        <f t="shared" si="2"/>
        <v>0</v>
      </c>
    </row>
    <row r="26" spans="1:20">
      <c r="A26" t="s">
        <v>5</v>
      </c>
      <c r="B26" s="3" t="s">
        <v>4</v>
      </c>
      <c r="C26" s="3" t="s">
        <v>4</v>
      </c>
      <c r="D26" s="3" t="s">
        <v>4</v>
      </c>
      <c r="E26" s="3" t="s">
        <v>4</v>
      </c>
      <c r="F26" s="3" t="s">
        <v>4</v>
      </c>
      <c r="G26" s="3" t="s">
        <v>4</v>
      </c>
      <c r="H26" s="3" t="s">
        <v>4</v>
      </c>
      <c r="I26" s="3" t="s">
        <v>4</v>
      </c>
      <c r="J26" s="3" t="s">
        <v>4</v>
      </c>
      <c r="K26" s="3" t="s">
        <v>4</v>
      </c>
      <c r="L26" s="3" t="s">
        <v>4</v>
      </c>
      <c r="M26" s="3" t="s">
        <v>4</v>
      </c>
      <c r="N26" s="3" t="s">
        <v>4</v>
      </c>
      <c r="O26" s="3" t="s">
        <v>4</v>
      </c>
      <c r="P26" s="3" t="s">
        <v>4</v>
      </c>
      <c r="Q26" s="3" t="s">
        <v>4</v>
      </c>
      <c r="R26" s="3" t="s">
        <v>4</v>
      </c>
      <c r="S26" s="3" t="s">
        <v>4</v>
      </c>
      <c r="T26" s="9">
        <f t="shared" si="2"/>
        <v>0</v>
      </c>
    </row>
    <row r="27" spans="1:20">
      <c r="A27" t="s">
        <v>6</v>
      </c>
      <c r="B27" s="3">
        <v>1.75402992511135E-102</v>
      </c>
      <c r="C27" s="3">
        <v>1.75402992511135E-102</v>
      </c>
      <c r="D27" s="3">
        <v>1.75402992511135E-102</v>
      </c>
      <c r="E27" s="3">
        <v>1.75402992511135E-102</v>
      </c>
      <c r="F27" s="3">
        <v>1.75402992511135E-102</v>
      </c>
      <c r="G27" s="3">
        <v>426.31250249106103</v>
      </c>
      <c r="H27" s="3">
        <v>120401.89929571599</v>
      </c>
      <c r="I27" s="3">
        <v>149114.94874348299</v>
      </c>
      <c r="J27" s="3">
        <v>3489.6359478793902</v>
      </c>
      <c r="K27" s="3">
        <v>1.75402992511135E-102</v>
      </c>
      <c r="L27" s="3">
        <v>1.75402992511135E-102</v>
      </c>
      <c r="M27" s="3">
        <v>1774.38377245984</v>
      </c>
      <c r="N27" s="3">
        <v>1240.89544652329</v>
      </c>
      <c r="O27" s="3">
        <v>1.75402992511135E-102</v>
      </c>
      <c r="P27" s="3">
        <v>1.75402992511135E-102</v>
      </c>
      <c r="Q27" s="3">
        <v>1.75402992511135E-102</v>
      </c>
      <c r="R27" s="3">
        <v>1.75402992511135E-102</v>
      </c>
      <c r="S27" s="3">
        <v>1.75402992511135E-102</v>
      </c>
      <c r="T27" s="9">
        <f t="shared" si="2"/>
        <v>276448.07570855255</v>
      </c>
    </row>
    <row r="28" spans="1:20">
      <c r="A28" s="1" t="s">
        <v>7</v>
      </c>
      <c r="B28" s="3">
        <v>5.1754029925111402E-101</v>
      </c>
      <c r="C28" s="3">
        <v>5.1754029925111402E-101</v>
      </c>
      <c r="D28" s="3">
        <v>5.1754029925111402E-101</v>
      </c>
      <c r="E28" s="3">
        <v>5.1754029925111402E-101</v>
      </c>
      <c r="F28" s="3">
        <v>5.1754029925111402E-101</v>
      </c>
      <c r="G28" s="3">
        <v>12578.6850586206</v>
      </c>
      <c r="H28" s="3">
        <v>3552552.5590991001</v>
      </c>
      <c r="I28" s="3">
        <v>4399753.6239649598</v>
      </c>
      <c r="J28" s="3">
        <v>102964.448148072</v>
      </c>
      <c r="K28" s="3">
        <v>5.1754029925111402E-101</v>
      </c>
      <c r="L28" s="3">
        <v>5.1754029925111402E-101</v>
      </c>
      <c r="M28" s="3">
        <v>52354.586169724898</v>
      </c>
      <c r="N28" s="3">
        <v>36613.594302972801</v>
      </c>
      <c r="O28" s="3">
        <v>5.1754029925111402E-101</v>
      </c>
      <c r="P28" s="3">
        <v>5.1754029925111402E-101</v>
      </c>
      <c r="Q28" s="3">
        <v>5.1754029925111402E-101</v>
      </c>
      <c r="R28" s="3">
        <v>5.1754029925111402E-101</v>
      </c>
      <c r="S28" s="3">
        <v>5.1754029925111402E-101</v>
      </c>
      <c r="T28" s="9">
        <f>SUM(B28:S28)</f>
        <v>8156817.4967434499</v>
      </c>
    </row>
    <row r="29" spans="1:20">
      <c r="A29" s="1"/>
      <c r="B29" s="3"/>
      <c r="C29" s="3"/>
      <c r="D29" s="3"/>
      <c r="E29" s="3"/>
      <c r="F29" s="3"/>
      <c r="G29" s="3"/>
      <c r="H29" s="3"/>
      <c r="I29" s="3"/>
      <c r="J29" s="3"/>
      <c r="K29" s="3"/>
      <c r="L29" s="3"/>
      <c r="M29" s="3"/>
      <c r="N29" s="3"/>
      <c r="O29" s="3"/>
      <c r="P29" s="3"/>
      <c r="Q29" s="3"/>
      <c r="R29" s="3"/>
      <c r="S29" s="3"/>
      <c r="T29" s="9"/>
    </row>
    <row r="30" spans="1:20">
      <c r="T30" s="1"/>
    </row>
    <row r="31" spans="1:20" ht="17" thickBot="1">
      <c r="A31" s="2" t="s">
        <v>11</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
    </row>
    <row r="32" spans="1:20" ht="17" thickTop="1">
      <c r="A32" t="s">
        <v>0</v>
      </c>
      <c r="B32" s="3">
        <v>0</v>
      </c>
      <c r="C32" s="3">
        <v>0</v>
      </c>
      <c r="D32" s="3">
        <v>0</v>
      </c>
      <c r="E32" s="3">
        <v>0</v>
      </c>
      <c r="F32" s="3">
        <v>0</v>
      </c>
      <c r="G32" s="3">
        <v>695.88642933999995</v>
      </c>
      <c r="H32" s="3">
        <v>1888613.7383399999</v>
      </c>
      <c r="I32" s="3">
        <v>1456750.4565999999</v>
      </c>
      <c r="J32" s="3">
        <v>5.9871105771E-9</v>
      </c>
      <c r="K32" s="3">
        <v>0</v>
      </c>
      <c r="L32" s="3">
        <v>154.50409072100001</v>
      </c>
      <c r="M32" s="3">
        <v>197658.170251</v>
      </c>
      <c r="N32" s="3">
        <v>271847.85651999997</v>
      </c>
      <c r="O32" s="3">
        <v>0</v>
      </c>
      <c r="P32" s="3">
        <v>0</v>
      </c>
      <c r="Q32" s="3">
        <v>2.0720815562400001E-9</v>
      </c>
      <c r="R32" s="3">
        <v>2.3027169634300001E-9</v>
      </c>
      <c r="S32" s="3">
        <v>0</v>
      </c>
      <c r="T32" s="9">
        <f>SUM(B32:S32)</f>
        <v>3815720.6122310711</v>
      </c>
    </row>
    <row r="33" spans="1:20">
      <c r="A33" t="s">
        <v>1</v>
      </c>
      <c r="B33" s="3">
        <v>5.0000000000000001E-101</v>
      </c>
      <c r="C33" s="3">
        <v>5.0000000000000001E-101</v>
      </c>
      <c r="D33" s="3">
        <v>5.0000000000000001E-101</v>
      </c>
      <c r="E33" s="3">
        <v>5.0000000000000001E-101</v>
      </c>
      <c r="F33" s="3">
        <v>5.0000000000000001E-101</v>
      </c>
      <c r="G33" s="3">
        <v>8959.3272199999992</v>
      </c>
      <c r="H33" s="3">
        <v>1735742.568</v>
      </c>
      <c r="I33" s="3">
        <v>1058835.6599999999</v>
      </c>
      <c r="J33" s="3">
        <v>1.9657722199999999E-9</v>
      </c>
      <c r="K33" s="3">
        <v>5.0000000000000001E-101</v>
      </c>
      <c r="L33" s="3">
        <v>1989.1934189999999</v>
      </c>
      <c r="M33" s="3">
        <v>181659.00889999999</v>
      </c>
      <c r="N33" s="3">
        <v>197591.97839999999</v>
      </c>
      <c r="O33" s="3">
        <v>5.0000000000000001E-101</v>
      </c>
      <c r="P33" s="3">
        <v>5.0000000000000001E-101</v>
      </c>
      <c r="Q33" s="3">
        <v>1.9043598419999998E-9</v>
      </c>
      <c r="R33" s="3">
        <v>1.673724436E-9</v>
      </c>
      <c r="S33" s="3">
        <v>5.0000000000000001E-101</v>
      </c>
      <c r="T33" s="9">
        <f>SUM(B33:S33)</f>
        <v>3184777.7359390054</v>
      </c>
    </row>
    <row r="34" spans="1:20">
      <c r="A34" t="s">
        <v>2</v>
      </c>
      <c r="B34" s="3">
        <v>0</v>
      </c>
      <c r="C34" s="3">
        <v>0</v>
      </c>
      <c r="D34" s="3">
        <v>0</v>
      </c>
      <c r="E34" s="3">
        <v>0</v>
      </c>
      <c r="F34" s="3">
        <v>0</v>
      </c>
      <c r="G34" s="3">
        <v>-60.127993406349802</v>
      </c>
      <c r="H34" s="3">
        <v>-11648.9458557773</v>
      </c>
      <c r="I34" s="3">
        <v>-7106.0763887918902</v>
      </c>
      <c r="J34" s="3">
        <v>-1.31927248748986E-11</v>
      </c>
      <c r="K34" s="3">
        <v>0</v>
      </c>
      <c r="L34" s="3">
        <v>-13.3499096356687</v>
      </c>
      <c r="M34" s="3">
        <v>-1219.1531152192999</v>
      </c>
      <c r="N34" s="3">
        <v>-1326.08273836649</v>
      </c>
      <c r="O34" s="3">
        <v>0</v>
      </c>
      <c r="P34" s="3">
        <v>0</v>
      </c>
      <c r="Q34" s="3">
        <v>-1.2780573054633E-11</v>
      </c>
      <c r="R34" s="3">
        <v>-1.1232728682528501E-11</v>
      </c>
      <c r="S34" s="3">
        <v>0</v>
      </c>
      <c r="T34" s="9">
        <f t="shared" ref="T34:T38" si="3">SUM(B34:S34)</f>
        <v>-21373.736001197038</v>
      </c>
    </row>
    <row r="35" spans="1:20">
      <c r="A35" t="s">
        <v>12</v>
      </c>
      <c r="B35" s="3" t="s">
        <v>4</v>
      </c>
      <c r="C35" s="3">
        <v>0</v>
      </c>
      <c r="D35" s="3">
        <v>0</v>
      </c>
      <c r="E35" s="3">
        <v>0</v>
      </c>
      <c r="F35" s="3">
        <v>0</v>
      </c>
      <c r="G35" s="3">
        <v>314.31262734370398</v>
      </c>
      <c r="H35" s="3">
        <v>262302.992256984</v>
      </c>
      <c r="I35" s="3">
        <v>223215.30234617501</v>
      </c>
      <c r="J35" s="3">
        <v>0</v>
      </c>
      <c r="K35" s="3">
        <v>0</v>
      </c>
      <c r="L35" s="3">
        <v>0</v>
      </c>
      <c r="M35" s="3">
        <v>31840.4145739819</v>
      </c>
      <c r="N35" s="3">
        <v>40934.173254122303</v>
      </c>
      <c r="O35" s="3">
        <v>0</v>
      </c>
      <c r="P35" s="3">
        <v>0</v>
      </c>
      <c r="Q35" s="3">
        <v>0</v>
      </c>
      <c r="R35" s="3">
        <v>0</v>
      </c>
      <c r="S35" s="3" t="s">
        <v>4</v>
      </c>
      <c r="T35" s="9">
        <f t="shared" si="3"/>
        <v>558607.19505860691</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t="s">
        <v>4</v>
      </c>
      <c r="D37" s="3" t="s">
        <v>4</v>
      </c>
      <c r="E37" s="3" t="s">
        <v>4</v>
      </c>
      <c r="F37" s="3" t="s">
        <v>4</v>
      </c>
      <c r="G37" s="3" t="s">
        <v>4</v>
      </c>
      <c r="H37" s="3" t="s">
        <v>4</v>
      </c>
      <c r="I37" s="3" t="s">
        <v>4</v>
      </c>
      <c r="J37" s="3" t="s">
        <v>4</v>
      </c>
      <c r="K37" s="3" t="s">
        <v>4</v>
      </c>
      <c r="L37" s="3" t="s">
        <v>4</v>
      </c>
      <c r="M37" s="3" t="s">
        <v>4</v>
      </c>
      <c r="N37" s="3" t="s">
        <v>4</v>
      </c>
      <c r="O37" s="3" t="s">
        <v>4</v>
      </c>
      <c r="P37" s="3" t="s">
        <v>4</v>
      </c>
      <c r="Q37" s="3" t="s">
        <v>4</v>
      </c>
      <c r="R37" s="3" t="s">
        <v>4</v>
      </c>
      <c r="S37" s="3" t="s">
        <v>4</v>
      </c>
      <c r="T37" s="9">
        <f t="shared" si="3"/>
        <v>0</v>
      </c>
    </row>
    <row r="38" spans="1:20">
      <c r="A38" t="s">
        <v>6</v>
      </c>
      <c r="B38" s="3">
        <v>1.6290320635710201E-102</v>
      </c>
      <c r="C38" s="3">
        <v>1.6290320635710201E-102</v>
      </c>
      <c r="D38" s="3">
        <v>1.6290320635710201E-102</v>
      </c>
      <c r="E38" s="3">
        <v>1.6290320635710201E-102</v>
      </c>
      <c r="F38" s="3">
        <v>1.6290320635710201E-102</v>
      </c>
      <c r="G38" s="3">
        <v>322.85455068308897</v>
      </c>
      <c r="H38" s="3">
        <v>126250.322225702</v>
      </c>
      <c r="I38" s="3">
        <v>89000.386018672201</v>
      </c>
      <c r="J38" s="3">
        <v>2.58680194049425E-10</v>
      </c>
      <c r="K38" s="3">
        <v>1.6290320635710201E-102</v>
      </c>
      <c r="L38" s="3">
        <v>69.408090941811693</v>
      </c>
      <c r="M38" s="3">
        <v>13356.0572768722</v>
      </c>
      <c r="N38" s="3">
        <v>16585.1078485832</v>
      </c>
      <c r="O38" s="3">
        <v>1.6290320635710201E-102</v>
      </c>
      <c r="P38" s="3">
        <v>1.6290320635710201E-102</v>
      </c>
      <c r="Q38" s="3">
        <v>1.2913861146694701E-10</v>
      </c>
      <c r="R38" s="3">
        <v>1.2918904126794901E-10</v>
      </c>
      <c r="S38" s="3">
        <v>1.6290320635710201E-102</v>
      </c>
      <c r="T38" s="9">
        <f t="shared" si="3"/>
        <v>245584.13601145498</v>
      </c>
    </row>
    <row r="39" spans="1:20">
      <c r="A39" s="1" t="s">
        <v>7</v>
      </c>
      <c r="B39" s="3">
        <v>5.1629032063570999E-101</v>
      </c>
      <c r="C39" s="3">
        <v>5.1629032063570999E-101</v>
      </c>
      <c r="D39" s="3">
        <v>5.1629032063570999E-101</v>
      </c>
      <c r="E39" s="3">
        <v>5.1629032063570999E-101</v>
      </c>
      <c r="F39" s="3">
        <v>5.1629032063570999E-101</v>
      </c>
      <c r="G39" s="3">
        <v>10232.2528339604</v>
      </c>
      <c r="H39" s="3">
        <v>4001260.6749669099</v>
      </c>
      <c r="I39" s="3">
        <v>2820695.7285760599</v>
      </c>
      <c r="J39" s="3">
        <v>8.1983702662745302E-9</v>
      </c>
      <c r="K39" s="3">
        <v>5.1629032063570999E-101</v>
      </c>
      <c r="L39" s="3">
        <v>2199.7556910271401</v>
      </c>
      <c r="M39" s="3">
        <v>423294.49788663501</v>
      </c>
      <c r="N39" s="3">
        <v>525633.03328433901</v>
      </c>
      <c r="O39" s="3">
        <v>5.1629032063570999E-101</v>
      </c>
      <c r="P39" s="3">
        <v>5.1629032063570999E-101</v>
      </c>
      <c r="Q39" s="3">
        <v>4.0927994366523096E-9</v>
      </c>
      <c r="R39" s="3">
        <v>4.09439771201542E-9</v>
      </c>
      <c r="S39" s="3">
        <v>5.1629032063570999E-101</v>
      </c>
      <c r="T39" s="9">
        <f>SUM(B39:S39)</f>
        <v>7783315.9432389475</v>
      </c>
    </row>
    <row r="40" spans="1:20">
      <c r="A40" s="1"/>
      <c r="B40" s="3"/>
      <c r="C40" s="3"/>
      <c r="D40" s="3"/>
      <c r="E40" s="3"/>
      <c r="F40" s="3"/>
      <c r="G40" s="3"/>
      <c r="H40" s="3"/>
      <c r="I40" s="3"/>
      <c r="J40" s="3"/>
      <c r="K40" s="3"/>
      <c r="L40" s="3"/>
      <c r="M40" s="3"/>
      <c r="N40" s="3"/>
      <c r="O40" s="3"/>
      <c r="P40" s="3"/>
      <c r="Q40" s="3"/>
      <c r="R40" s="3"/>
      <c r="S40" s="3"/>
      <c r="T40" s="9"/>
    </row>
    <row r="41" spans="1:20">
      <c r="T41" s="1"/>
    </row>
    <row r="42" spans="1:20" ht="17" thickBot="1">
      <c r="A42" s="2" t="s">
        <v>15</v>
      </c>
      <c r="B42" s="2">
        <v>0.1</v>
      </c>
      <c r="C42" s="2">
        <v>0.2</v>
      </c>
      <c r="D42" s="2">
        <v>0.3</v>
      </c>
      <c r="E42" s="2">
        <v>0.4</v>
      </c>
      <c r="F42" s="2">
        <v>0.5</v>
      </c>
      <c r="G42" s="2">
        <v>1.1000000000000001</v>
      </c>
      <c r="H42" s="2">
        <v>1.2</v>
      </c>
      <c r="I42" s="2">
        <v>1.3</v>
      </c>
      <c r="J42" s="2">
        <v>1.4</v>
      </c>
      <c r="K42" s="2">
        <v>1.5</v>
      </c>
      <c r="L42" s="2">
        <v>2.1</v>
      </c>
      <c r="M42" s="2">
        <v>2.2000000000000002</v>
      </c>
      <c r="N42" s="2">
        <v>2.2999999999999998</v>
      </c>
      <c r="O42" s="2">
        <v>2.4</v>
      </c>
      <c r="P42" s="2">
        <v>3.1</v>
      </c>
      <c r="Q42" s="2">
        <v>3.2</v>
      </c>
      <c r="R42" s="2">
        <v>3.3</v>
      </c>
      <c r="S42" s="2">
        <v>3.4</v>
      </c>
      <c r="T42" s="1"/>
    </row>
    <row r="43" spans="1:20" ht="17" thickTop="1">
      <c r="A43" t="s">
        <v>0</v>
      </c>
      <c r="B43" s="3">
        <v>0</v>
      </c>
      <c r="C43" s="3">
        <v>0</v>
      </c>
      <c r="D43" s="3">
        <v>0</v>
      </c>
      <c r="E43" s="3">
        <v>0</v>
      </c>
      <c r="F43" s="3">
        <v>0</v>
      </c>
      <c r="G43" s="3">
        <v>4867.6814089999998</v>
      </c>
      <c r="H43" s="3">
        <v>1416690.1853799999</v>
      </c>
      <c r="I43" s="3">
        <v>909147.89544999995</v>
      </c>
      <c r="J43" s="3">
        <v>4.4465237796000002E-9</v>
      </c>
      <c r="K43" s="3">
        <v>0</v>
      </c>
      <c r="L43" s="3">
        <v>0</v>
      </c>
      <c r="M43" s="3">
        <v>4199.2412793000003</v>
      </c>
      <c r="N43" s="3">
        <v>17716.835053800001</v>
      </c>
      <c r="O43" s="3">
        <v>0</v>
      </c>
      <c r="P43" s="3">
        <v>0</v>
      </c>
      <c r="Q43" s="3">
        <v>2.0599034458800001E-9</v>
      </c>
      <c r="R43" s="3">
        <v>2.2868554236900002E-9</v>
      </c>
      <c r="S43" s="3">
        <v>0</v>
      </c>
      <c r="T43" s="9">
        <f>SUM(B43:S43)</f>
        <v>2352621.8385721087</v>
      </c>
    </row>
    <row r="44" spans="1:20">
      <c r="A44" t="s">
        <v>1</v>
      </c>
      <c r="B44" s="3">
        <v>5.0000000000000001E-101</v>
      </c>
      <c r="C44" s="3">
        <v>5.0000000000000001E-101</v>
      </c>
      <c r="D44" s="3">
        <v>5.0000000000000001E-101</v>
      </c>
      <c r="E44" s="3">
        <v>5.0000000000000001E-101</v>
      </c>
      <c r="F44" s="3">
        <v>5.0000000000000001E-101</v>
      </c>
      <c r="G44" s="3">
        <v>62499.558660000002</v>
      </c>
      <c r="H44" s="3">
        <v>1318091.1529999999</v>
      </c>
      <c r="I44" s="3">
        <v>671701.20010000002</v>
      </c>
      <c r="J44" s="3">
        <v>1.518138318E-9</v>
      </c>
      <c r="K44" s="3">
        <v>5.0000000000000001E-101</v>
      </c>
      <c r="L44" s="3">
        <v>5.0000000000000001E-101</v>
      </c>
      <c r="M44" s="3">
        <v>3906.9818059999998</v>
      </c>
      <c r="N44" s="3">
        <v>13089.64078</v>
      </c>
      <c r="O44" s="3">
        <v>5.0000000000000001E-101</v>
      </c>
      <c r="P44" s="3">
        <v>5.0000000000000001E-101</v>
      </c>
      <c r="Q44" s="3">
        <v>1.9165379529999999E-9</v>
      </c>
      <c r="R44" s="3">
        <v>1.689585974E-9</v>
      </c>
      <c r="S44" s="3">
        <v>5.0000000000000001E-101</v>
      </c>
      <c r="T44" s="9">
        <f>SUM(B44:S44)</f>
        <v>2069288.5343460052</v>
      </c>
    </row>
    <row r="45" spans="1:20">
      <c r="A45" t="s">
        <v>2</v>
      </c>
      <c r="B45" s="3">
        <v>0</v>
      </c>
      <c r="C45" s="3">
        <v>0</v>
      </c>
      <c r="D45" s="3">
        <v>0</v>
      </c>
      <c r="E45" s="3">
        <v>0</v>
      </c>
      <c r="F45" s="3">
        <v>0</v>
      </c>
      <c r="G45" s="3">
        <v>-829.52243035529295</v>
      </c>
      <c r="H45" s="3">
        <v>-17494.302359041299</v>
      </c>
      <c r="I45" s="3">
        <v>-8915.1223428275807</v>
      </c>
      <c r="J45" s="3">
        <v>-2.01494188725955E-11</v>
      </c>
      <c r="K45" s="3">
        <v>0</v>
      </c>
      <c r="L45" s="3">
        <v>0</v>
      </c>
      <c r="M45" s="3">
        <v>-51.8552308456254</v>
      </c>
      <c r="N45" s="3">
        <v>-173.731636875269</v>
      </c>
      <c r="O45" s="3">
        <v>0</v>
      </c>
      <c r="P45" s="3">
        <v>0</v>
      </c>
      <c r="Q45" s="3">
        <v>-2.5437159146703599E-11</v>
      </c>
      <c r="R45" s="3">
        <v>-2.2424949770029701E-11</v>
      </c>
      <c r="S45" s="3">
        <v>0</v>
      </c>
      <c r="T45" s="9">
        <f t="shared" ref="T45:T49" si="4">SUM(B45:S45)</f>
        <v>-27464.533999945135</v>
      </c>
    </row>
    <row r="46" spans="1:20">
      <c r="A46" t="s">
        <v>12</v>
      </c>
      <c r="B46" s="3" t="s">
        <v>4</v>
      </c>
      <c r="C46" s="3">
        <v>0</v>
      </c>
      <c r="D46" s="3">
        <v>0</v>
      </c>
      <c r="E46" s="3">
        <v>0</v>
      </c>
      <c r="F46" s="3">
        <v>0</v>
      </c>
      <c r="G46" s="3">
        <v>141.08096821915399</v>
      </c>
      <c r="H46" s="3">
        <v>117736.15469139301</v>
      </c>
      <c r="I46" s="3">
        <v>100191.428013782</v>
      </c>
      <c r="J46" s="3">
        <v>0</v>
      </c>
      <c r="K46" s="3">
        <v>0</v>
      </c>
      <c r="L46" s="3">
        <v>0</v>
      </c>
      <c r="M46" s="3">
        <v>14291.746897220501</v>
      </c>
      <c r="N46" s="3">
        <v>18373.5309801191</v>
      </c>
      <c r="O46" s="3">
        <v>0</v>
      </c>
      <c r="P46" s="3">
        <v>0</v>
      </c>
      <c r="Q46" s="3">
        <v>0</v>
      </c>
      <c r="R46" s="3">
        <v>0</v>
      </c>
      <c r="S46" s="3" t="s">
        <v>4</v>
      </c>
      <c r="T46" s="9">
        <f t="shared" si="4"/>
        <v>250733.94155073378</v>
      </c>
    </row>
    <row r="47" spans="1:20">
      <c r="A47" t="s">
        <v>13</v>
      </c>
      <c r="B47" s="3" t="s">
        <v>4</v>
      </c>
      <c r="C47" s="3" t="s">
        <v>4</v>
      </c>
      <c r="D47" s="3" t="s">
        <v>4</v>
      </c>
      <c r="E47" s="3" t="s">
        <v>4</v>
      </c>
      <c r="F47" s="3" t="s">
        <v>4</v>
      </c>
      <c r="G47" s="3" t="s">
        <v>4</v>
      </c>
      <c r="H47" s="3" t="s">
        <v>4</v>
      </c>
      <c r="I47" s="3" t="s">
        <v>4</v>
      </c>
      <c r="J47" s="3" t="s">
        <v>4</v>
      </c>
      <c r="K47" s="3" t="s">
        <v>4</v>
      </c>
      <c r="L47" s="3" t="s">
        <v>4</v>
      </c>
      <c r="M47" s="3" t="s">
        <v>4</v>
      </c>
      <c r="N47" s="3" t="s">
        <v>4</v>
      </c>
      <c r="O47" s="3" t="s">
        <v>4</v>
      </c>
      <c r="P47" s="3" t="s">
        <v>4</v>
      </c>
      <c r="Q47" s="3" t="s">
        <v>4</v>
      </c>
      <c r="R47" s="3" t="s">
        <v>4</v>
      </c>
      <c r="S47" s="3" t="s">
        <v>4</v>
      </c>
      <c r="T47" s="9">
        <f t="shared" si="4"/>
        <v>0</v>
      </c>
    </row>
    <row r="48" spans="1:20">
      <c r="A48" t="s">
        <v>14</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6</v>
      </c>
      <c r="B49" s="3">
        <v>1.6697396680992199E-102</v>
      </c>
      <c r="C49" s="3">
        <v>1.6697396680992199E-102</v>
      </c>
      <c r="D49" s="3">
        <v>1.6697396680992199E-102</v>
      </c>
      <c r="E49" s="3">
        <v>1.6697396680992199E-102</v>
      </c>
      <c r="F49" s="3">
        <v>1.6697396680992199E-102</v>
      </c>
      <c r="G49" s="3">
        <v>2226.7247011015902</v>
      </c>
      <c r="H49" s="3">
        <v>94675.013630272399</v>
      </c>
      <c r="I49" s="3">
        <v>55840.282249098898</v>
      </c>
      <c r="J49" s="3">
        <v>1.9851577254379799E-10</v>
      </c>
      <c r="K49" s="3">
        <v>1.6697396680992199E-102</v>
      </c>
      <c r="L49" s="3">
        <v>1.6697396680992199E-102</v>
      </c>
      <c r="M49" s="3">
        <v>746.24388457537304</v>
      </c>
      <c r="N49" s="3">
        <v>1636.55443297792</v>
      </c>
      <c r="O49" s="3">
        <v>1.6697396680992199E-102</v>
      </c>
      <c r="P49" s="3">
        <v>1.6697396680992199E-102</v>
      </c>
      <c r="Q49" s="3">
        <v>1.3194297015821699E-10</v>
      </c>
      <c r="R49" s="3">
        <v>1.32043562228175E-10</v>
      </c>
      <c r="S49" s="3">
        <v>1.6697396680992199E-102</v>
      </c>
      <c r="T49" s="9">
        <f t="shared" si="4"/>
        <v>155124.81889802669</v>
      </c>
    </row>
    <row r="50" spans="1:20">
      <c r="A50" s="1" t="s">
        <v>7</v>
      </c>
      <c r="B50" s="3">
        <v>5.1669739668099199E-101</v>
      </c>
      <c r="C50" s="3">
        <v>5.1669739668099199E-101</v>
      </c>
      <c r="D50" s="3">
        <v>5.1669739668099199E-101</v>
      </c>
      <c r="E50" s="3">
        <v>5.1669739668099199E-101</v>
      </c>
      <c r="F50" s="3">
        <v>5.1669739668099199E-101</v>
      </c>
      <c r="G50" s="3">
        <v>68905.523307965399</v>
      </c>
      <c r="H50" s="3">
        <v>2929698.20434262</v>
      </c>
      <c r="I50" s="3">
        <v>1727965.6834700501</v>
      </c>
      <c r="J50" s="3">
        <v>6.1430284512712004E-9</v>
      </c>
      <c r="K50" s="3">
        <v>5.1669739668099199E-101</v>
      </c>
      <c r="L50" s="3">
        <v>5.1669739668099199E-101</v>
      </c>
      <c r="M50" s="3">
        <v>23092.358636250301</v>
      </c>
      <c r="N50" s="3">
        <v>50642.829610021698</v>
      </c>
      <c r="O50" s="3">
        <v>5.1669739668099199E-101</v>
      </c>
      <c r="P50" s="3">
        <v>5.1669739668099199E-101</v>
      </c>
      <c r="Q50" s="3">
        <v>4.0829472098915099E-9</v>
      </c>
      <c r="R50" s="3">
        <v>4.0860600101481399E-9</v>
      </c>
      <c r="S50" s="3">
        <v>5.1669739668099199E-101</v>
      </c>
      <c r="T50" s="9">
        <f>SUM(B50:S50)</f>
        <v>4800304.5993669219</v>
      </c>
    </row>
    <row r="51" spans="1:20">
      <c r="A51" s="1"/>
      <c r="B51" s="3"/>
      <c r="C51" s="3"/>
      <c r="D51" s="3"/>
      <c r="E51" s="3"/>
      <c r="F51" s="3"/>
      <c r="G51" s="3"/>
      <c r="H51" s="3"/>
      <c r="I51" s="3"/>
      <c r="J51" s="3"/>
      <c r="K51" s="3"/>
      <c r="L51" s="3"/>
      <c r="M51" s="3"/>
      <c r="N51" s="3"/>
      <c r="O51" s="3"/>
      <c r="P51" s="3"/>
      <c r="Q51" s="3"/>
      <c r="R51" s="3"/>
      <c r="S51" s="3"/>
      <c r="T51" s="9"/>
    </row>
    <row r="52" spans="1:20">
      <c r="I52" s="5"/>
      <c r="T52" s="1"/>
    </row>
    <row r="53" spans="1:20" ht="17" thickBot="1">
      <c r="A53" s="2" t="s">
        <v>16</v>
      </c>
      <c r="B53" s="2">
        <v>0.1</v>
      </c>
      <c r="C53" s="2">
        <v>0.2</v>
      </c>
      <c r="D53" s="2">
        <v>0.3</v>
      </c>
      <c r="E53" s="2">
        <v>0.4</v>
      </c>
      <c r="F53" s="2">
        <v>0.5</v>
      </c>
      <c r="G53" s="2">
        <v>1.1000000000000001</v>
      </c>
      <c r="H53" s="2">
        <v>1.2</v>
      </c>
      <c r="I53" s="2">
        <v>1.3</v>
      </c>
      <c r="J53" s="2">
        <v>1.4</v>
      </c>
      <c r="K53" s="2">
        <v>1.5</v>
      </c>
      <c r="L53" s="2">
        <v>2.1</v>
      </c>
      <c r="M53" s="2">
        <v>2.2000000000000002</v>
      </c>
      <c r="N53" s="2">
        <v>2.2999999999999998</v>
      </c>
      <c r="O53" s="2">
        <v>2.4</v>
      </c>
      <c r="P53" s="2">
        <v>3.1</v>
      </c>
      <c r="Q53" s="2">
        <v>3.2</v>
      </c>
      <c r="R53" s="2">
        <v>3.3</v>
      </c>
      <c r="S53" s="2">
        <v>3.4</v>
      </c>
      <c r="T53" s="1"/>
    </row>
    <row r="54" spans="1:20" ht="17" thickTop="1">
      <c r="A54" t="s">
        <v>0</v>
      </c>
      <c r="B54" s="3">
        <v>0</v>
      </c>
      <c r="C54" s="3">
        <v>0</v>
      </c>
      <c r="D54" s="3">
        <v>0</v>
      </c>
      <c r="E54" s="3">
        <v>0</v>
      </c>
      <c r="F54" s="3">
        <v>0</v>
      </c>
      <c r="G54" s="3">
        <v>2971.9303202699998</v>
      </c>
      <c r="H54" s="3">
        <v>1882143.5039599999</v>
      </c>
      <c r="I54" s="3">
        <v>1458015.3930899999</v>
      </c>
      <c r="J54" s="3">
        <v>2.0192375851799999E-8</v>
      </c>
      <c r="K54" s="3">
        <v>0</v>
      </c>
      <c r="L54" s="3">
        <v>0</v>
      </c>
      <c r="M54" s="3">
        <v>428373.32345800003</v>
      </c>
      <c r="N54" s="3">
        <v>411775.27554100001</v>
      </c>
      <c r="O54" s="3">
        <v>0</v>
      </c>
      <c r="P54" s="3">
        <v>0</v>
      </c>
      <c r="Q54" s="3">
        <v>5.2284145684199999E-9</v>
      </c>
      <c r="R54" s="3">
        <v>4.3277284649299998E-9</v>
      </c>
      <c r="S54" s="3">
        <v>0</v>
      </c>
      <c r="T54" s="9">
        <f>SUM(B54:S54)</f>
        <v>4183279.4263692992</v>
      </c>
    </row>
    <row r="55" spans="1:20">
      <c r="A55" t="s">
        <v>1</v>
      </c>
      <c r="B55" s="3">
        <v>5.0000000000000001E-101</v>
      </c>
      <c r="C55" s="3">
        <v>5.0000000000000001E-101</v>
      </c>
      <c r="D55" s="3">
        <v>5.0000000000000001E-101</v>
      </c>
      <c r="E55" s="3">
        <v>5.0000000000000001E-101</v>
      </c>
      <c r="F55" s="3">
        <v>5.0000000000000001E-101</v>
      </c>
      <c r="G55" s="3">
        <v>28108.866859999998</v>
      </c>
      <c r="H55" s="3">
        <v>980763.88390000002</v>
      </c>
      <c r="I55" s="3">
        <v>551484.32999999996</v>
      </c>
      <c r="J55" s="3">
        <v>1.6780518410000001E-9</v>
      </c>
      <c r="K55" s="3">
        <v>5.0000000000000001E-101</v>
      </c>
      <c r="L55" s="3">
        <v>5.0000000000000001E-101</v>
      </c>
      <c r="M55" s="3">
        <v>223220.5374</v>
      </c>
      <c r="N55" s="3">
        <v>155751.1759</v>
      </c>
      <c r="O55" s="3">
        <v>5.0000000000000001E-101</v>
      </c>
      <c r="P55" s="3">
        <v>5.0000000000000001E-101</v>
      </c>
      <c r="Q55" s="3">
        <v>2.7244682280000001E-9</v>
      </c>
      <c r="R55" s="3">
        <v>1.636933632E-9</v>
      </c>
      <c r="S55" s="3">
        <v>5.0000000000000001E-101</v>
      </c>
      <c r="T55" s="9">
        <f>SUM(B55:S55)</f>
        <v>1939328.7940600058</v>
      </c>
    </row>
    <row r="56" spans="1:20">
      <c r="A56" t="s">
        <v>2</v>
      </c>
      <c r="B56" s="3">
        <v>0</v>
      </c>
      <c r="C56" s="3">
        <v>0</v>
      </c>
      <c r="D56" s="3">
        <v>0</v>
      </c>
      <c r="E56" s="3">
        <v>0</v>
      </c>
      <c r="F56" s="3">
        <v>0</v>
      </c>
      <c r="G56" s="3">
        <v>-570.44214778938397</v>
      </c>
      <c r="H56" s="3">
        <v>-19903.650305163199</v>
      </c>
      <c r="I56" s="3">
        <v>-11191.838763804701</v>
      </c>
      <c r="J56" s="3">
        <v>-3.4054432036751403E-11</v>
      </c>
      <c r="K56" s="3">
        <v>0</v>
      </c>
      <c r="L56" s="3">
        <v>0</v>
      </c>
      <c r="M56" s="3">
        <v>-4530.0439673533801</v>
      </c>
      <c r="N56" s="3">
        <v>-3160.81881785722</v>
      </c>
      <c r="O56" s="3">
        <v>0</v>
      </c>
      <c r="P56" s="3">
        <v>0</v>
      </c>
      <c r="Q56" s="3">
        <v>-5.5290436130509297E-11</v>
      </c>
      <c r="R56" s="3">
        <v>-3.3219977939863998E-11</v>
      </c>
      <c r="S56" s="3">
        <v>0</v>
      </c>
      <c r="T56" s="9">
        <f t="shared" ref="T56:T60" si="5">SUM(B56:S56)</f>
        <v>-39356.794001968017</v>
      </c>
    </row>
    <row r="57" spans="1:20">
      <c r="A57" t="s">
        <v>12</v>
      </c>
      <c r="B57" s="3" t="s">
        <v>4</v>
      </c>
      <c r="C57" s="3">
        <v>0</v>
      </c>
      <c r="D57" s="3">
        <v>0</v>
      </c>
      <c r="E57" s="3">
        <v>0</v>
      </c>
      <c r="F57" s="3">
        <v>0</v>
      </c>
      <c r="G57" s="3">
        <v>121.60635981199199</v>
      </c>
      <c r="H57" s="3">
        <v>101484.02985186</v>
      </c>
      <c r="I57" s="3">
        <v>86361.151322657097</v>
      </c>
      <c r="J57" s="3">
        <v>0</v>
      </c>
      <c r="K57" s="3">
        <v>0</v>
      </c>
      <c r="L57" s="3">
        <v>0</v>
      </c>
      <c r="M57" s="3">
        <v>12318.9352714505</v>
      </c>
      <c r="N57" s="3">
        <v>15837.2759103435</v>
      </c>
      <c r="O57" s="3">
        <v>0</v>
      </c>
      <c r="P57" s="3">
        <v>0</v>
      </c>
      <c r="Q57" s="3">
        <v>0</v>
      </c>
      <c r="R57" s="3">
        <v>0</v>
      </c>
      <c r="S57" s="3" t="s">
        <v>4</v>
      </c>
      <c r="T57" s="9">
        <f t="shared" si="5"/>
        <v>216122.99871612311</v>
      </c>
    </row>
    <row r="58" spans="1:20">
      <c r="A58" t="s">
        <v>13</v>
      </c>
      <c r="B58" s="3" t="s">
        <v>4</v>
      </c>
      <c r="C58" s="3" t="s">
        <v>4</v>
      </c>
      <c r="D58" s="3" t="s">
        <v>4</v>
      </c>
      <c r="E58" s="3" t="s">
        <v>4</v>
      </c>
      <c r="F58" s="3" t="s">
        <v>4</v>
      </c>
      <c r="G58" s="3" t="s">
        <v>4</v>
      </c>
      <c r="H58" s="3" t="s">
        <v>4</v>
      </c>
      <c r="I58" s="3" t="s">
        <v>4</v>
      </c>
      <c r="J58" s="3" t="s">
        <v>4</v>
      </c>
      <c r="K58" s="3" t="s">
        <v>4</v>
      </c>
      <c r="L58" s="3" t="s">
        <v>4</v>
      </c>
      <c r="M58" s="3" t="s">
        <v>4</v>
      </c>
      <c r="N58" s="3" t="s">
        <v>4</v>
      </c>
      <c r="O58" s="3" t="s">
        <v>4</v>
      </c>
      <c r="P58" s="3" t="s">
        <v>4</v>
      </c>
      <c r="Q58" s="3" t="s">
        <v>4</v>
      </c>
      <c r="R58" s="3" t="s">
        <v>4</v>
      </c>
      <c r="S58" s="3" t="s">
        <v>4</v>
      </c>
      <c r="T58" s="9">
        <f t="shared" si="5"/>
        <v>0</v>
      </c>
    </row>
    <row r="59" spans="1:20">
      <c r="A59" t="s">
        <v>14</v>
      </c>
      <c r="B59" s="3" t="s">
        <v>4</v>
      </c>
      <c r="C59" s="3" t="s">
        <v>4</v>
      </c>
      <c r="D59" s="3" t="s">
        <v>4</v>
      </c>
      <c r="E59" s="3" t="s">
        <v>4</v>
      </c>
      <c r="F59" s="3" t="s">
        <v>4</v>
      </c>
      <c r="G59" s="3" t="s">
        <v>4</v>
      </c>
      <c r="H59" s="3" t="s">
        <v>4</v>
      </c>
      <c r="I59" s="3" t="s">
        <v>4</v>
      </c>
      <c r="J59" s="3" t="s">
        <v>4</v>
      </c>
      <c r="K59" s="3" t="s">
        <v>4</v>
      </c>
      <c r="L59" s="3" t="s">
        <v>4</v>
      </c>
      <c r="M59" s="3" t="s">
        <v>4</v>
      </c>
      <c r="N59" s="3" t="s">
        <v>4</v>
      </c>
      <c r="O59" s="3" t="s">
        <v>4</v>
      </c>
      <c r="P59" s="3" t="s">
        <v>4</v>
      </c>
      <c r="Q59" s="3" t="s">
        <v>4</v>
      </c>
      <c r="R59" s="3" t="s">
        <v>4</v>
      </c>
      <c r="S59" s="3" t="s">
        <v>4</v>
      </c>
      <c r="T59" s="9">
        <f t="shared" si="5"/>
        <v>0</v>
      </c>
    </row>
    <row r="60" spans="1:20">
      <c r="A60" t="s">
        <v>6</v>
      </c>
      <c r="B60" s="3">
        <v>1.7048273479586E-102</v>
      </c>
      <c r="C60" s="3">
        <v>1.7048273479586E-102</v>
      </c>
      <c r="D60" s="3">
        <v>1.7048273479586E-102</v>
      </c>
      <c r="E60" s="3">
        <v>1.7048273479586E-102</v>
      </c>
      <c r="F60" s="3">
        <v>1.7048273479586E-102</v>
      </c>
      <c r="G60" s="3">
        <v>1044.4441100638501</v>
      </c>
      <c r="H60" s="3">
        <v>100396.86543209</v>
      </c>
      <c r="I60" s="3">
        <v>71080.015668332999</v>
      </c>
      <c r="J60" s="3">
        <v>7.4454492630362301E-10</v>
      </c>
      <c r="K60" s="3">
        <v>1.7048273479586E-102</v>
      </c>
      <c r="L60" s="3">
        <v>1.7048273479586E-102</v>
      </c>
      <c r="M60" s="3">
        <v>22482.674973163099</v>
      </c>
      <c r="N60" s="3">
        <v>19782.915716660202</v>
      </c>
      <c r="O60" s="3">
        <v>1.7048273479586E-102</v>
      </c>
      <c r="P60" s="3">
        <v>1.7048273479586E-102</v>
      </c>
      <c r="Q60" s="3">
        <v>2.6928062877700901E-10</v>
      </c>
      <c r="R60" s="3">
        <v>2.0224169474575799E-10</v>
      </c>
      <c r="S60" s="3">
        <v>1.7048273479586E-102</v>
      </c>
      <c r="T60" s="9">
        <f t="shared" si="5"/>
        <v>214786.91590031137</v>
      </c>
    </row>
    <row r="61" spans="1:20">
      <c r="A61" s="1" t="s">
        <v>7</v>
      </c>
      <c r="B61" s="3">
        <v>5.17048273479586E-101</v>
      </c>
      <c r="C61" s="3">
        <v>5.17048273479586E-101</v>
      </c>
      <c r="D61" s="3">
        <v>5.17048273479586E-101</v>
      </c>
      <c r="E61" s="3">
        <v>5.17048273479586E-101</v>
      </c>
      <c r="F61" s="3">
        <v>5.17048273479586E-101</v>
      </c>
      <c r="G61" s="3">
        <v>31676.405502356502</v>
      </c>
      <c r="H61" s="3">
        <v>3044884.6328387898</v>
      </c>
      <c r="I61" s="3">
        <v>2155749.0513171898</v>
      </c>
      <c r="J61" s="3">
        <v>2.2580918187066901E-8</v>
      </c>
      <c r="K61" s="3">
        <v>5.17048273479586E-101</v>
      </c>
      <c r="L61" s="3">
        <v>5.17048273479586E-101</v>
      </c>
      <c r="M61" s="3">
        <v>681865.42713525996</v>
      </c>
      <c r="N61" s="3">
        <v>599985.82425014698</v>
      </c>
      <c r="O61" s="3">
        <v>5.17048273479586E-101</v>
      </c>
      <c r="P61" s="3">
        <v>5.17048273479586E-101</v>
      </c>
      <c r="Q61" s="3">
        <v>8.1668729890664992E-9</v>
      </c>
      <c r="R61" s="3">
        <v>6.1336838137358898E-9</v>
      </c>
      <c r="S61" s="3">
        <v>5.17048273479586E-101</v>
      </c>
      <c r="T61" s="9">
        <f>SUM(B61:S61)</f>
        <v>6514161.3410437806</v>
      </c>
    </row>
    <row r="62" spans="1:20">
      <c r="A62" s="1"/>
      <c r="B62" s="3"/>
      <c r="C62" s="3"/>
      <c r="D62" s="3"/>
      <c r="E62" s="3"/>
      <c r="F62" s="3"/>
      <c r="G62" s="3"/>
      <c r="H62" s="3"/>
      <c r="I62" s="3"/>
      <c r="J62" s="3"/>
      <c r="K62" s="3"/>
      <c r="L62" s="3"/>
      <c r="M62" s="3"/>
      <c r="N62" s="3"/>
      <c r="O62" s="3"/>
      <c r="P62" s="3"/>
      <c r="Q62" s="3"/>
      <c r="R62" s="3"/>
      <c r="S62" s="3"/>
      <c r="T62" s="9"/>
    </row>
    <row r="63" spans="1:20">
      <c r="T63" s="1"/>
    </row>
    <row r="64" spans="1:20" ht="17" thickBot="1">
      <c r="A64" s="2" t="s">
        <v>17</v>
      </c>
      <c r="B64" s="2">
        <v>0.1</v>
      </c>
      <c r="C64" s="2">
        <v>0.2</v>
      </c>
      <c r="D64" s="2">
        <v>0.3</v>
      </c>
      <c r="E64" s="2">
        <v>0.4</v>
      </c>
      <c r="F64" s="2">
        <v>0.5</v>
      </c>
      <c r="G64" s="2">
        <v>1.1000000000000001</v>
      </c>
      <c r="H64" s="2">
        <v>1.2</v>
      </c>
      <c r="I64" s="2">
        <v>1.3</v>
      </c>
      <c r="J64" s="2">
        <v>1.4</v>
      </c>
      <c r="K64" s="2">
        <v>1.5</v>
      </c>
      <c r="L64" s="2">
        <v>2.1</v>
      </c>
      <c r="M64" s="2">
        <v>2.2000000000000002</v>
      </c>
      <c r="N64" s="2">
        <v>2.2999999999999998</v>
      </c>
      <c r="O64" s="2">
        <v>2.4</v>
      </c>
      <c r="P64" s="2">
        <v>3.1</v>
      </c>
      <c r="Q64" s="2">
        <v>3.2</v>
      </c>
      <c r="R64" s="2">
        <v>3.3</v>
      </c>
      <c r="S64" s="2">
        <v>3.4</v>
      </c>
      <c r="T64" s="1"/>
    </row>
    <row r="65" spans="1:20" ht="17" thickTop="1">
      <c r="A65" t="s">
        <v>0</v>
      </c>
      <c r="B65" s="3">
        <v>0</v>
      </c>
      <c r="C65" s="3">
        <v>0</v>
      </c>
      <c r="D65" s="3">
        <v>0</v>
      </c>
      <c r="E65" s="3">
        <v>0</v>
      </c>
      <c r="F65" s="3">
        <v>0</v>
      </c>
      <c r="G65" s="3">
        <v>13799.3303782</v>
      </c>
      <c r="H65" s="3">
        <v>2120460.1170999999</v>
      </c>
      <c r="I65" s="3">
        <v>979786.85121999995</v>
      </c>
      <c r="J65" s="3">
        <v>4798.7995247999997</v>
      </c>
      <c r="K65" s="3">
        <v>0</v>
      </c>
      <c r="L65" s="3">
        <v>11917.205195299999</v>
      </c>
      <c r="M65" s="3">
        <v>3622294.2100999998</v>
      </c>
      <c r="N65" s="3">
        <v>2559323.6831</v>
      </c>
      <c r="O65" s="3">
        <v>0</v>
      </c>
      <c r="P65" s="3">
        <v>337.83811569</v>
      </c>
      <c r="Q65" s="3">
        <v>32712.019999</v>
      </c>
      <c r="R65" s="3">
        <v>10416.115499699999</v>
      </c>
      <c r="S65" s="3">
        <v>0</v>
      </c>
      <c r="T65" s="9">
        <f>SUM(B65:S65)</f>
        <v>9355846.170232689</v>
      </c>
    </row>
    <row r="66" spans="1:20">
      <c r="A66" t="s">
        <v>1</v>
      </c>
      <c r="B66" s="3">
        <v>5.0000000000000001E-101</v>
      </c>
      <c r="C66" s="3">
        <v>5.0000000000000001E-101</v>
      </c>
      <c r="D66" s="3">
        <v>5.0000000000000001E-101</v>
      </c>
      <c r="E66" s="3">
        <v>5.0000000000000001E-101</v>
      </c>
      <c r="F66" s="3">
        <v>5.0000000000000001E-101</v>
      </c>
      <c r="G66" s="3">
        <v>92429.727540000007</v>
      </c>
      <c r="H66" s="3">
        <v>650259.92079999996</v>
      </c>
      <c r="I66" s="3">
        <v>202154.9252</v>
      </c>
      <c r="J66" s="3">
        <v>0.16828947150000001</v>
      </c>
      <c r="K66" s="3">
        <v>5.0000000000000001E-101</v>
      </c>
      <c r="L66" s="3">
        <v>79823.005799999999</v>
      </c>
      <c r="M66" s="3">
        <v>1110812.095</v>
      </c>
      <c r="N66" s="3">
        <v>528053.51179999998</v>
      </c>
      <c r="O66" s="3">
        <v>5.0000000000000001E-101</v>
      </c>
      <c r="P66" s="3">
        <v>2262.8840770000002</v>
      </c>
      <c r="Q66" s="3">
        <v>10031.46221</v>
      </c>
      <c r="R66" s="3">
        <v>2149.109316</v>
      </c>
      <c r="S66" s="3">
        <v>5.0000000000000001E-101</v>
      </c>
      <c r="T66" s="9">
        <f t="shared" ref="T66:T72" si="6">SUM(B66:S66)</f>
        <v>2677976.8100324715</v>
      </c>
    </row>
    <row r="67" spans="1:20">
      <c r="A67" t="s">
        <v>2</v>
      </c>
      <c r="B67" s="3">
        <v>0</v>
      </c>
      <c r="C67" s="3">
        <v>0</v>
      </c>
      <c r="D67" s="3">
        <v>0</v>
      </c>
      <c r="E67" s="3">
        <v>0</v>
      </c>
      <c r="F67" s="3">
        <v>0</v>
      </c>
      <c r="G67" s="3">
        <v>-2657.45740687436</v>
      </c>
      <c r="H67" s="3">
        <v>-18695.6955156197</v>
      </c>
      <c r="I67" s="3">
        <v>-5812.1788037749102</v>
      </c>
      <c r="J67" s="3">
        <v>-4.8385093683576599E-3</v>
      </c>
      <c r="K67" s="3">
        <v>0</v>
      </c>
      <c r="L67" s="3">
        <v>-2295.0001441221102</v>
      </c>
      <c r="M67" s="3">
        <v>-31937.082463585099</v>
      </c>
      <c r="N67" s="3">
        <v>-15182.125420233901</v>
      </c>
      <c r="O67" s="3">
        <v>0</v>
      </c>
      <c r="P67" s="3">
        <v>-65.060432511263997</v>
      </c>
      <c r="Q67" s="3">
        <v>-288.41568893704198</v>
      </c>
      <c r="R67" s="3">
        <v>-61.789281668489501</v>
      </c>
      <c r="S67" s="3">
        <v>0</v>
      </c>
      <c r="T67" s="9">
        <f t="shared" si="6"/>
        <v>-76994.809995836244</v>
      </c>
    </row>
    <row r="68" spans="1:20">
      <c r="A68" t="s">
        <v>12</v>
      </c>
      <c r="B68" s="3" t="s">
        <v>4</v>
      </c>
      <c r="C68" s="3">
        <v>0</v>
      </c>
      <c r="D68" s="3">
        <v>0</v>
      </c>
      <c r="E68" s="3">
        <v>0</v>
      </c>
      <c r="F68" s="3">
        <v>0</v>
      </c>
      <c r="G68" s="3">
        <v>0.171535250815403</v>
      </c>
      <c r="H68" s="3">
        <v>143.15113569150699</v>
      </c>
      <c r="I68" s="3">
        <v>121.819136562775</v>
      </c>
      <c r="J68" s="3">
        <v>0</v>
      </c>
      <c r="K68" s="3">
        <v>0</v>
      </c>
      <c r="L68" s="3">
        <v>0</v>
      </c>
      <c r="M68" s="3">
        <v>17.376818571281699</v>
      </c>
      <c r="N68" s="3">
        <v>22.339712328479902</v>
      </c>
      <c r="O68" s="3">
        <v>0</v>
      </c>
      <c r="P68" s="3">
        <v>0</v>
      </c>
      <c r="Q68" s="3">
        <v>0</v>
      </c>
      <c r="R68" s="3">
        <v>0</v>
      </c>
      <c r="S68" s="3" t="s">
        <v>4</v>
      </c>
      <c r="T68" s="9">
        <f t="shared" si="6"/>
        <v>304.85833840485901</v>
      </c>
    </row>
    <row r="69" spans="1:20">
      <c r="A69" t="s">
        <v>13</v>
      </c>
      <c r="B69" s="3" t="s">
        <v>4</v>
      </c>
      <c r="C69" s="3" t="s">
        <v>4</v>
      </c>
      <c r="D69" s="3" t="s">
        <v>4</v>
      </c>
      <c r="E69" s="3" t="s">
        <v>4</v>
      </c>
      <c r="F69" s="3" t="s">
        <v>4</v>
      </c>
      <c r="G69" s="3" t="s">
        <v>4</v>
      </c>
      <c r="H69" s="3" t="s">
        <v>4</v>
      </c>
      <c r="I69" s="3" t="s">
        <v>4</v>
      </c>
      <c r="J69" s="3" t="s">
        <v>4</v>
      </c>
      <c r="K69" s="3" t="s">
        <v>4</v>
      </c>
      <c r="L69" s="3" t="s">
        <v>4</v>
      </c>
      <c r="M69" s="3" t="s">
        <v>4</v>
      </c>
      <c r="N69" s="3" t="s">
        <v>4</v>
      </c>
      <c r="O69" s="3" t="s">
        <v>4</v>
      </c>
      <c r="P69" s="3" t="s">
        <v>4</v>
      </c>
      <c r="Q69" s="3" t="s">
        <v>4</v>
      </c>
      <c r="R69" s="3" t="s">
        <v>4</v>
      </c>
      <c r="S69" s="3" t="s">
        <v>4</v>
      </c>
      <c r="T69" s="9">
        <f t="shared" si="6"/>
        <v>0</v>
      </c>
    </row>
    <row r="70" spans="1:20">
      <c r="A70" t="s">
        <v>14</v>
      </c>
      <c r="B70" s="3" t="s">
        <v>4</v>
      </c>
      <c r="C70" s="3" t="s">
        <v>4</v>
      </c>
      <c r="D70" s="3" t="s">
        <v>4</v>
      </c>
      <c r="E70" s="3" t="s">
        <v>4</v>
      </c>
      <c r="F70" s="3" t="s">
        <v>4</v>
      </c>
      <c r="G70" s="3" t="s">
        <v>4</v>
      </c>
      <c r="H70" s="3" t="s">
        <v>4</v>
      </c>
      <c r="I70" s="3" t="s">
        <v>4</v>
      </c>
      <c r="J70" s="3" t="s">
        <v>4</v>
      </c>
      <c r="K70" s="3" t="s">
        <v>4</v>
      </c>
      <c r="L70" s="3" t="s">
        <v>4</v>
      </c>
      <c r="M70" s="3" t="s">
        <v>4</v>
      </c>
      <c r="N70" s="3" t="s">
        <v>4</v>
      </c>
      <c r="O70" s="3" t="s">
        <v>4</v>
      </c>
      <c r="P70" s="3" t="s">
        <v>4</v>
      </c>
      <c r="Q70" s="3" t="s">
        <v>4</v>
      </c>
      <c r="R70" s="3" t="s">
        <v>4</v>
      </c>
      <c r="S70" s="3" t="s">
        <v>4</v>
      </c>
      <c r="T70" s="9">
        <f t="shared" si="6"/>
        <v>0</v>
      </c>
    </row>
    <row r="71" spans="1:20">
      <c r="A71" t="s">
        <v>6</v>
      </c>
      <c r="B71" s="3">
        <v>1.76529753094346E-102</v>
      </c>
      <c r="C71" s="3">
        <v>1.76529753094346E-102</v>
      </c>
      <c r="D71" s="3">
        <v>1.76529753094346E-102</v>
      </c>
      <c r="E71" s="3">
        <v>1.76529753094346E-102</v>
      </c>
      <c r="F71" s="3">
        <v>1.76529753094346E-102</v>
      </c>
      <c r="G71" s="3">
        <v>3656.6998693852001</v>
      </c>
      <c r="H71" s="3">
        <v>97167.889621076596</v>
      </c>
      <c r="I71" s="3">
        <v>41528.674435248897</v>
      </c>
      <c r="J71" s="3">
        <v>169.431949844039</v>
      </c>
      <c r="K71" s="3">
        <v>1.76529753094346E-102</v>
      </c>
      <c r="L71" s="3">
        <v>3157.94819740603</v>
      </c>
      <c r="M71" s="3">
        <v>165979.86193044699</v>
      </c>
      <c r="N71" s="3">
        <v>108467.556139366</v>
      </c>
      <c r="O71" s="3">
        <v>1.76529753094346E-102</v>
      </c>
      <c r="P71" s="3">
        <v>89.523948891025398</v>
      </c>
      <c r="Q71" s="3">
        <v>1498.91648207815</v>
      </c>
      <c r="R71" s="3">
        <v>441.44567753073102</v>
      </c>
      <c r="S71" s="3">
        <v>1.76529753094346E-102</v>
      </c>
      <c r="T71" s="9">
        <f t="shared" si="6"/>
        <v>422157.94825127366</v>
      </c>
    </row>
    <row r="72" spans="1:20">
      <c r="A72" s="1" t="s">
        <v>7</v>
      </c>
      <c r="B72" s="3">
        <v>5.1765297530943497E-101</v>
      </c>
      <c r="C72" s="3">
        <v>5.1765297530943497E-101</v>
      </c>
      <c r="D72" s="3">
        <v>5.1765297530943497E-101</v>
      </c>
      <c r="E72" s="3">
        <v>5.1765297530943497E-101</v>
      </c>
      <c r="F72" s="3">
        <v>5.1765297530943497E-101</v>
      </c>
      <c r="G72" s="3">
        <v>107228.471915962</v>
      </c>
      <c r="H72" s="3">
        <v>2849335.3831411502</v>
      </c>
      <c r="I72" s="3">
        <v>1217780.0911880401</v>
      </c>
      <c r="J72" s="3">
        <v>4968.3949256061696</v>
      </c>
      <c r="K72" s="3">
        <v>5.1765297530943497E-101</v>
      </c>
      <c r="L72" s="3">
        <v>92603.159048583897</v>
      </c>
      <c r="M72" s="3">
        <v>4867166.4613854298</v>
      </c>
      <c r="N72" s="3">
        <v>3180684.9653314599</v>
      </c>
      <c r="O72" s="3">
        <v>5.1765297530943497E-101</v>
      </c>
      <c r="P72" s="3">
        <v>2625.1857090697599</v>
      </c>
      <c r="Q72" s="3">
        <v>43953.983002141103</v>
      </c>
      <c r="R72" s="3">
        <v>12944.8812115622</v>
      </c>
      <c r="S72" s="3">
        <v>5.1765297530943497E-101</v>
      </c>
      <c r="T72" s="9">
        <f t="shared" si="6"/>
        <v>12379290.976859005</v>
      </c>
    </row>
    <row r="73" spans="1:20">
      <c r="A73" s="1"/>
      <c r="B73" s="3"/>
      <c r="C73" s="3"/>
      <c r="D73" s="3"/>
      <c r="E73" s="3"/>
      <c r="F73" s="3"/>
      <c r="G73" s="3"/>
      <c r="H73" s="3"/>
      <c r="I73" s="3"/>
      <c r="J73" s="3"/>
      <c r="K73" s="3"/>
      <c r="L73" s="3"/>
      <c r="M73" s="3"/>
      <c r="N73" s="3"/>
      <c r="O73" s="3"/>
      <c r="P73" s="3"/>
      <c r="Q73" s="3"/>
      <c r="R73" s="3"/>
      <c r="S73" s="3"/>
      <c r="T73" s="9"/>
    </row>
    <row r="74" spans="1:20">
      <c r="T74" s="1"/>
    </row>
    <row r="75" spans="1:20" ht="17" thickBot="1">
      <c r="A75" s="2" t="s">
        <v>18</v>
      </c>
      <c r="B75" s="2">
        <v>0.1</v>
      </c>
      <c r="C75" s="2">
        <v>0.2</v>
      </c>
      <c r="D75" s="2">
        <v>0.3</v>
      </c>
      <c r="E75" s="2">
        <v>0.4</v>
      </c>
      <c r="F75" s="2">
        <v>0.5</v>
      </c>
      <c r="G75" s="2">
        <v>1.1000000000000001</v>
      </c>
      <c r="H75" s="2">
        <v>1.2</v>
      </c>
      <c r="I75" s="2">
        <v>1.3</v>
      </c>
      <c r="J75" s="2">
        <v>1.4</v>
      </c>
      <c r="K75" s="2">
        <v>1.5</v>
      </c>
      <c r="L75" s="2">
        <v>2.1</v>
      </c>
      <c r="M75" s="2">
        <v>2.2000000000000002</v>
      </c>
      <c r="N75" s="2">
        <v>2.2999999999999998</v>
      </c>
      <c r="O75" s="2">
        <v>2.4</v>
      </c>
      <c r="P75" s="2">
        <v>3.1</v>
      </c>
      <c r="Q75" s="2">
        <v>3.2</v>
      </c>
      <c r="R75" s="2">
        <v>3.3</v>
      </c>
      <c r="S75" s="2">
        <v>3.4</v>
      </c>
      <c r="T75" s="1"/>
    </row>
    <row r="76" spans="1:20" ht="17" thickTop="1">
      <c r="A76" t="s">
        <v>0</v>
      </c>
      <c r="B76" s="3">
        <v>0</v>
      </c>
      <c r="C76" s="3">
        <v>0</v>
      </c>
      <c r="D76" s="3">
        <v>0</v>
      </c>
      <c r="E76" s="3">
        <v>0</v>
      </c>
      <c r="F76" s="3">
        <v>0</v>
      </c>
      <c r="G76" s="3">
        <v>12729.2506519</v>
      </c>
      <c r="H76" s="3">
        <v>3030463.0167899998</v>
      </c>
      <c r="I76" s="3">
        <v>1264030.97902</v>
      </c>
      <c r="J76" s="3">
        <v>8025.2992193</v>
      </c>
      <c r="K76" s="3">
        <v>0</v>
      </c>
      <c r="L76" s="3">
        <v>210.00264081500001</v>
      </c>
      <c r="M76" s="3">
        <v>502674.99485700001</v>
      </c>
      <c r="N76" s="3">
        <v>398367.00053800002</v>
      </c>
      <c r="O76" s="3">
        <v>0</v>
      </c>
      <c r="P76" s="3">
        <v>0</v>
      </c>
      <c r="Q76" s="3">
        <v>4.8732675043099999E-9</v>
      </c>
      <c r="R76" s="3">
        <v>5.15993826575E-9</v>
      </c>
      <c r="S76" s="3">
        <v>0</v>
      </c>
      <c r="T76" s="9">
        <f>SUM(B76:S76)</f>
        <v>5216500.5437170258</v>
      </c>
    </row>
    <row r="77" spans="1:20">
      <c r="A77" t="s">
        <v>1</v>
      </c>
      <c r="B77" s="3">
        <v>5.0000000000000001E-101</v>
      </c>
      <c r="C77" s="3">
        <v>5.0000000000000001E-101</v>
      </c>
      <c r="D77" s="3">
        <v>5.0000000000000001E-101</v>
      </c>
      <c r="E77" s="3">
        <v>5.0000000000000001E-101</v>
      </c>
      <c r="F77" s="3">
        <v>5.0000000000000001E-101</v>
      </c>
      <c r="G77" s="3">
        <v>63216.634980000003</v>
      </c>
      <c r="H77" s="3">
        <v>678688.56940000004</v>
      </c>
      <c r="I77" s="3">
        <v>197133.33780000001</v>
      </c>
      <c r="J77" s="3">
        <v>179.59454919999999</v>
      </c>
      <c r="K77" s="3">
        <v>5.0000000000000001E-101</v>
      </c>
      <c r="L77" s="3">
        <v>1042.9255149999999</v>
      </c>
      <c r="M77" s="3">
        <v>112576.7816</v>
      </c>
      <c r="N77" s="3">
        <v>62127.76253</v>
      </c>
      <c r="O77" s="3">
        <v>5.0000000000000001E-101</v>
      </c>
      <c r="P77" s="3">
        <v>5.0000000000000001E-101</v>
      </c>
      <c r="Q77" s="3">
        <v>1.0913945929999999E-9</v>
      </c>
      <c r="R77" s="3">
        <v>8.0472383210000001E-10</v>
      </c>
      <c r="S77" s="3">
        <v>5.0000000000000001E-101</v>
      </c>
      <c r="T77" s="9">
        <f t="shared" ref="T77:T83" si="7">SUM(B77:S77)</f>
        <v>1114965.6063742018</v>
      </c>
    </row>
    <row r="78" spans="1:20">
      <c r="A78" t="s">
        <v>2</v>
      </c>
      <c r="B78" s="3">
        <v>0</v>
      </c>
      <c r="C78" s="3">
        <v>0</v>
      </c>
      <c r="D78" s="3">
        <v>0</v>
      </c>
      <c r="E78" s="3">
        <v>0</v>
      </c>
      <c r="F78" s="3">
        <v>0</v>
      </c>
      <c r="G78" s="3">
        <v>4052.8155750825299</v>
      </c>
      <c r="H78" s="3">
        <v>43510.693124906102</v>
      </c>
      <c r="I78" s="3">
        <v>12638.2092682976</v>
      </c>
      <c r="J78" s="3">
        <v>11.513798324455401</v>
      </c>
      <c r="K78" s="3">
        <v>0</v>
      </c>
      <c r="L78" s="3">
        <v>66.861907050251602</v>
      </c>
      <c r="M78" s="3">
        <v>7217.2923148141399</v>
      </c>
      <c r="N78" s="3">
        <v>3983.0080124399701</v>
      </c>
      <c r="O78" s="3">
        <v>0</v>
      </c>
      <c r="P78" s="3">
        <v>0</v>
      </c>
      <c r="Q78" s="3">
        <v>6.9969257405353703E-11</v>
      </c>
      <c r="R78" s="3">
        <v>5.1590808048919301E-11</v>
      </c>
      <c r="S78" s="3">
        <v>0</v>
      </c>
      <c r="T78" s="9">
        <f t="shared" si="7"/>
        <v>71480.394000915185</v>
      </c>
    </row>
    <row r="79" spans="1:20">
      <c r="A79" t="s">
        <v>12</v>
      </c>
      <c r="B79" s="3" t="s">
        <v>4</v>
      </c>
      <c r="C79" s="3">
        <v>0</v>
      </c>
      <c r="D79" s="3">
        <v>0</v>
      </c>
      <c r="E79" s="3">
        <v>0</v>
      </c>
      <c r="F79" s="3">
        <v>0</v>
      </c>
      <c r="G79" s="3">
        <v>9.5471285905054395E-2</v>
      </c>
      <c r="H79" s="3">
        <v>79.673553618110603</v>
      </c>
      <c r="I79" s="3">
        <v>67.800813886396696</v>
      </c>
      <c r="J79" s="3">
        <v>0</v>
      </c>
      <c r="K79" s="3">
        <v>0</v>
      </c>
      <c r="L79" s="3">
        <v>0</v>
      </c>
      <c r="M79" s="3">
        <v>9.6714069327033005</v>
      </c>
      <c r="N79" s="3">
        <v>12.433602146559201</v>
      </c>
      <c r="O79" s="3">
        <v>0</v>
      </c>
      <c r="P79" s="3">
        <v>0</v>
      </c>
      <c r="Q79" s="3">
        <v>0</v>
      </c>
      <c r="R79" s="3">
        <v>0</v>
      </c>
      <c r="S79" s="3" t="s">
        <v>4</v>
      </c>
      <c r="T79" s="9">
        <f t="shared" si="7"/>
        <v>169.67484786967484</v>
      </c>
    </row>
    <row r="80" spans="1:20">
      <c r="A80" t="s">
        <v>13</v>
      </c>
      <c r="B80" s="3" t="s">
        <v>4</v>
      </c>
      <c r="C80" s="3" t="s">
        <v>4</v>
      </c>
      <c r="D80" s="3" t="s">
        <v>4</v>
      </c>
      <c r="E80" s="3" t="s">
        <v>4</v>
      </c>
      <c r="F80" s="3" t="s">
        <v>4</v>
      </c>
      <c r="G80" s="3" t="s">
        <v>4</v>
      </c>
      <c r="H80" s="3" t="s">
        <v>4</v>
      </c>
      <c r="I80" s="3" t="s">
        <v>4</v>
      </c>
      <c r="J80" s="3" t="s">
        <v>4</v>
      </c>
      <c r="K80" s="3" t="s">
        <v>4</v>
      </c>
      <c r="L80" s="3" t="s">
        <v>4</v>
      </c>
      <c r="M80" s="3" t="s">
        <v>4</v>
      </c>
      <c r="N80" s="3" t="s">
        <v>4</v>
      </c>
      <c r="O80" s="3" t="s">
        <v>4</v>
      </c>
      <c r="P80" s="3" t="s">
        <v>4</v>
      </c>
      <c r="Q80" s="3" t="s">
        <v>4</v>
      </c>
      <c r="R80" s="3" t="s">
        <v>4</v>
      </c>
      <c r="S80" s="3" t="s">
        <v>4</v>
      </c>
      <c r="T80" s="9">
        <f t="shared" si="7"/>
        <v>0</v>
      </c>
    </row>
    <row r="81" spans="1:22">
      <c r="A81" t="s">
        <v>14</v>
      </c>
      <c r="B81" s="3" t="s">
        <v>4</v>
      </c>
      <c r="C81" s="3" t="s">
        <v>4</v>
      </c>
      <c r="D81" s="3" t="s">
        <v>4</v>
      </c>
      <c r="E81" s="3" t="s">
        <v>4</v>
      </c>
      <c r="F81" s="3" t="s">
        <v>4</v>
      </c>
      <c r="G81" s="3" t="s">
        <v>4</v>
      </c>
      <c r="H81" s="3" t="s">
        <v>4</v>
      </c>
      <c r="I81" s="3" t="s">
        <v>4</v>
      </c>
      <c r="J81" s="3" t="s">
        <v>4</v>
      </c>
      <c r="K81" s="3" t="s">
        <v>4</v>
      </c>
      <c r="L81" s="3" t="s">
        <v>4</v>
      </c>
      <c r="M81" s="3" t="s">
        <v>4</v>
      </c>
      <c r="N81" s="3" t="s">
        <v>4</v>
      </c>
      <c r="O81" s="3" t="s">
        <v>4</v>
      </c>
      <c r="P81" s="3" t="s">
        <v>4</v>
      </c>
      <c r="Q81" s="3" t="s">
        <v>4</v>
      </c>
      <c r="R81" s="3" t="s">
        <v>4</v>
      </c>
      <c r="S81" s="3" t="s">
        <v>4</v>
      </c>
      <c r="T81" s="9">
        <f t="shared" si="7"/>
        <v>0</v>
      </c>
    </row>
    <row r="82" spans="1:22">
      <c r="A82" t="s">
        <v>6</v>
      </c>
      <c r="B82" s="3">
        <v>1.7344199529228199E-102</v>
      </c>
      <c r="C82" s="3">
        <v>1.7344199529228199E-102</v>
      </c>
      <c r="D82" s="3">
        <v>1.7344199529228199E-102</v>
      </c>
      <c r="E82" s="3">
        <v>1.7344199529228199E-102</v>
      </c>
      <c r="F82" s="3">
        <v>1.7344199529228199E-102</v>
      </c>
      <c r="G82" s="3">
        <v>2775.0301833720901</v>
      </c>
      <c r="H82" s="3">
        <v>130176.610424514</v>
      </c>
      <c r="I82" s="3">
        <v>51126.202060000403</v>
      </c>
      <c r="J82" s="3">
        <v>285.01402450492702</v>
      </c>
      <c r="K82" s="3">
        <v>1.7344199529228199E-102</v>
      </c>
      <c r="L82" s="3">
        <v>45.781404374055001</v>
      </c>
      <c r="M82" s="3">
        <v>21592.790944725501</v>
      </c>
      <c r="N82" s="3">
        <v>16112.421578773599</v>
      </c>
      <c r="O82" s="3">
        <v>1.7344199529228199E-102</v>
      </c>
      <c r="P82" s="3">
        <v>1.7344199529228199E-102</v>
      </c>
      <c r="Q82" s="3">
        <v>2.0933170060303901E-10</v>
      </c>
      <c r="R82" s="3">
        <v>2.0869418163641899E-10</v>
      </c>
      <c r="S82" s="3">
        <v>1.7344199529228199E-102</v>
      </c>
      <c r="T82" s="9">
        <f t="shared" si="7"/>
        <v>222113.850620265</v>
      </c>
    </row>
    <row r="83" spans="1:22">
      <c r="A83" s="1" t="s">
        <v>7</v>
      </c>
      <c r="B83" s="3">
        <v>5.1734419952922798E-101</v>
      </c>
      <c r="C83" s="3">
        <v>5.1734419952922798E-101</v>
      </c>
      <c r="D83" s="3">
        <v>5.1734419952922798E-101</v>
      </c>
      <c r="E83" s="3">
        <v>5.1734419952922798E-101</v>
      </c>
      <c r="F83" s="3">
        <v>5.1734419952922798E-101</v>
      </c>
      <c r="G83" s="3">
        <v>82773.826861640497</v>
      </c>
      <c r="H83" s="3">
        <v>3882918.5632930398</v>
      </c>
      <c r="I83" s="3">
        <v>1524996.52896218</v>
      </c>
      <c r="J83" s="3">
        <v>8501.4215913293792</v>
      </c>
      <c r="K83" s="3">
        <v>5.1734419952922798E-101</v>
      </c>
      <c r="L83" s="3">
        <v>1365.5714672393101</v>
      </c>
      <c r="M83" s="3">
        <v>644071.53112347203</v>
      </c>
      <c r="N83" s="3">
        <v>480602.62626136001</v>
      </c>
      <c r="O83" s="3">
        <v>5.1734419952922798E-101</v>
      </c>
      <c r="P83" s="3">
        <v>5.1734419952922798E-101</v>
      </c>
      <c r="Q83" s="3">
        <v>6.2439630553183902E-9</v>
      </c>
      <c r="R83" s="3">
        <v>6.2249470875353403E-9</v>
      </c>
      <c r="S83" s="3">
        <v>5.1734419952922798E-101</v>
      </c>
      <c r="T83" s="9">
        <f t="shared" si="7"/>
        <v>6625230.0695602745</v>
      </c>
    </row>
    <row r="84" spans="1:22">
      <c r="A84" s="1"/>
      <c r="B84" s="3"/>
      <c r="C84" s="3"/>
      <c r="D84" s="3"/>
      <c r="E84" s="3"/>
      <c r="F84" s="3"/>
      <c r="G84" s="3"/>
      <c r="H84" s="3"/>
      <c r="I84" s="3"/>
      <c r="J84" s="3"/>
      <c r="K84" s="3"/>
      <c r="L84" s="3"/>
      <c r="M84" s="3"/>
      <c r="N84" s="3"/>
      <c r="O84" s="3"/>
      <c r="P84" s="3"/>
      <c r="Q84" s="3"/>
      <c r="R84" s="3"/>
      <c r="S84" s="3"/>
      <c r="T84" s="9"/>
    </row>
    <row r="85" spans="1:22">
      <c r="A85" s="1"/>
      <c r="B85" s="3"/>
      <c r="C85" s="3"/>
      <c r="D85" s="3"/>
      <c r="E85" s="3"/>
      <c r="F85" s="3"/>
      <c r="G85" s="3"/>
      <c r="H85" s="3"/>
      <c r="I85" s="3"/>
      <c r="J85" s="3"/>
      <c r="K85" s="3"/>
      <c r="L85" s="3"/>
      <c r="M85" s="3"/>
      <c r="N85" s="3"/>
      <c r="O85" s="3"/>
      <c r="P85" s="3"/>
      <c r="Q85" s="3"/>
      <c r="R85" s="3"/>
      <c r="S85" s="3"/>
      <c r="T85" s="9"/>
    </row>
    <row r="87" spans="1:22">
      <c r="T87" s="1" t="s">
        <v>24</v>
      </c>
      <c r="U87" s="1" t="s">
        <v>32</v>
      </c>
      <c r="V87" s="1" t="s">
        <v>25</v>
      </c>
    </row>
    <row r="88" spans="1:22">
      <c r="S88" s="4" t="s">
        <v>0</v>
      </c>
      <c r="T88" s="5">
        <f>SUM(T2+T12+T22+T32+T43+T54+T65+T76)</f>
        <v>36312660.409505017</v>
      </c>
      <c r="U88" s="11">
        <v>36312664</v>
      </c>
      <c r="V88" s="5">
        <f>T88-U88</f>
        <v>-3.5904949828982353</v>
      </c>
    </row>
    <row r="89" spans="1:22">
      <c r="S89" s="1" t="s">
        <v>21</v>
      </c>
      <c r="T89" s="5">
        <f>SUM(T3+T13+T23+T33+T44+T55+T66+T77)</f>
        <v>18692034.421456799</v>
      </c>
      <c r="U89" s="11">
        <v>18598280</v>
      </c>
      <c r="V89" s="8">
        <f>T89-U89</f>
        <v>93754.421456798911</v>
      </c>
    </row>
    <row r="90" spans="1:22">
      <c r="S90" s="4" t="s">
        <v>26</v>
      </c>
      <c r="T90" s="8">
        <f>SUM(T4,T14,T24,T34,T45,T56,T67,T78)</f>
        <v>-93754.420398027447</v>
      </c>
    </row>
    <row r="91" spans="1:22">
      <c r="N91" t="s">
        <v>30</v>
      </c>
      <c r="O91" s="5">
        <f>SUM(T83,T72,T61,T50,T39,T28,T18,T8)</f>
        <v>58803659.056555375</v>
      </c>
      <c r="P91" s="5">
        <f>SUM(T88:T90,T92,T95)</f>
        <v>58803659.056555368</v>
      </c>
      <c r="S91" s="4" t="s">
        <v>22</v>
      </c>
      <c r="T91" s="6">
        <f>SUM(T88:T90)</f>
        <v>54910940.410563789</v>
      </c>
      <c r="U91" s="13">
        <f>SUM(U88:U89)</f>
        <v>54910944</v>
      </c>
      <c r="V91" s="5">
        <f>T91-U91</f>
        <v>-3.5894362106919289</v>
      </c>
    </row>
    <row r="92" spans="1:22">
      <c r="N92" t="s">
        <v>29</v>
      </c>
      <c r="O92" s="5">
        <f>O91+T96+T93</f>
        <v>59535195.088199802</v>
      </c>
      <c r="R92" s="5">
        <f>T88+T92</f>
        <v>38275762.078941569</v>
      </c>
      <c r="S92" s="1" t="s">
        <v>23</v>
      </c>
      <c r="T92" s="6">
        <f>SUM(T79:T81,T68:T70,T57:T59,T46:T48,T35:T37,T25:T26,T15:T16,T5:T6)</f>
        <v>1963101.6694365544</v>
      </c>
      <c r="U92" s="11">
        <v>1976336</v>
      </c>
      <c r="V92" s="5">
        <f>T92-U92</f>
        <v>-13234.330563445576</v>
      </c>
    </row>
    <row r="93" spans="1:22">
      <c r="S93" s="1" t="s">
        <v>20</v>
      </c>
      <c r="T93" s="3">
        <v>706709</v>
      </c>
    </row>
    <row r="94" spans="1:22">
      <c r="S94" s="1" t="s">
        <v>31</v>
      </c>
      <c r="T94" s="6">
        <f>T91+T93+T92</f>
        <v>57580751.080000341</v>
      </c>
      <c r="U94" s="7">
        <v>57593989</v>
      </c>
      <c r="V94" s="5">
        <f>T94-U94</f>
        <v>-13237.919999659061</v>
      </c>
    </row>
    <row r="95" spans="1:22">
      <c r="S95" s="4" t="s">
        <v>19</v>
      </c>
      <c r="T95" s="5">
        <f>SUM(T7,T17,T27,T38,T49,T60,T71,T82)</f>
        <v>1929616.976555028</v>
      </c>
    </row>
    <row r="96" spans="1:22">
      <c r="S96" s="1" t="s">
        <v>27</v>
      </c>
      <c r="T96" s="11">
        <v>24827.031644426199</v>
      </c>
    </row>
    <row r="97" spans="19:22">
      <c r="S97" s="1" t="s">
        <v>28</v>
      </c>
      <c r="T97" s="3">
        <f>T95+T96</f>
        <v>1954444.0081994543</v>
      </c>
      <c r="U97" s="11">
        <v>1954409</v>
      </c>
      <c r="V97" s="5">
        <f>T97-U97</f>
        <v>35.008199454285204</v>
      </c>
    </row>
    <row r="98" spans="19:22">
      <c r="S98" s="1"/>
    </row>
    <row r="99" spans="19:22">
      <c r="S99" s="1" t="s">
        <v>29</v>
      </c>
      <c r="T99" s="5">
        <f>T94+T97</f>
        <v>59535195.088199794</v>
      </c>
      <c r="U99" s="12">
        <f>U94+U97</f>
        <v>59548398</v>
      </c>
      <c r="V99" s="5">
        <f>T99-U99</f>
        <v>-13202.911800205708</v>
      </c>
    </row>
    <row r="100" spans="19:22">
      <c r="V100" s="14">
        <f>V99/T99</f>
        <v>-2.2176649930593067E-4</v>
      </c>
    </row>
  </sheetData>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5EFB-AFC7-4E0D-A1E7-A65CFFCD7DBD}">
  <dimension ref="A1:W111"/>
  <sheetViews>
    <sheetView tabSelected="1" workbookViewId="0">
      <pane xSplit="1" ySplit="1" topLeftCell="B55" activePane="bottomRight" state="frozen"/>
      <selection pane="topRight" activeCell="B1" sqref="B1"/>
      <selection pane="bottomLeft" activeCell="A2" sqref="A2"/>
      <selection pane="bottomRight" activeCell="T97" sqref="T97"/>
    </sheetView>
  </sheetViews>
  <sheetFormatPr baseColWidth="10" defaultColWidth="8.83203125" defaultRowHeight="16"/>
  <cols>
    <col min="1" max="1" width="24.33203125" customWidth="1"/>
    <col min="8" max="8" width="11.1640625" bestFit="1" customWidth="1"/>
    <col min="9" max="9" width="12.5" bestFit="1" customWidth="1"/>
    <col min="14" max="14" width="10.1640625" bestFit="1" customWidth="1"/>
    <col min="19" max="19" width="25" customWidth="1"/>
    <col min="20" max="20" width="11.1640625" bestFit="1" customWidth="1"/>
    <col min="21" max="21" width="14.83203125" customWidth="1"/>
    <col min="22" max="22" width="13.5" customWidth="1"/>
  </cols>
  <sheetData>
    <row r="1" spans="1:20" ht="17" thickBot="1">
      <c r="A1" s="2" t="s">
        <v>33</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5" t="s">
        <v>35</v>
      </c>
    </row>
    <row r="2" spans="1:20" ht="17" thickTop="1">
      <c r="A2" t="s">
        <v>0</v>
      </c>
      <c r="B2" s="3">
        <v>0</v>
      </c>
      <c r="C2" s="3">
        <v>0</v>
      </c>
      <c r="D2" s="3">
        <v>1.8816245300000001E-9</v>
      </c>
      <c r="E2" s="3">
        <v>0</v>
      </c>
      <c r="F2" s="3">
        <v>0</v>
      </c>
      <c r="G2" s="3">
        <v>1.1297805579999999E-9</v>
      </c>
      <c r="H2" s="3">
        <v>194711.92559999999</v>
      </c>
      <c r="I2" s="3">
        <v>393236.07610000001</v>
      </c>
      <c r="J2" s="3">
        <v>1384.4308840000001</v>
      </c>
      <c r="K2" s="3">
        <v>0</v>
      </c>
      <c r="L2" s="3">
        <v>1.1297805579999999E-9</v>
      </c>
      <c r="M2" s="3">
        <v>210.3851402</v>
      </c>
      <c r="N2" s="3">
        <v>1.8816245300000001E-9</v>
      </c>
      <c r="O2" s="3">
        <v>0</v>
      </c>
      <c r="P2" s="3">
        <v>0</v>
      </c>
      <c r="Q2" s="3">
        <v>0</v>
      </c>
      <c r="R2" s="3">
        <v>1.8816245300000001E-9</v>
      </c>
      <c r="S2" s="3">
        <v>0</v>
      </c>
      <c r="T2" s="9">
        <f>SUM(B2:S2)</f>
        <v>589542.81772420788</v>
      </c>
    </row>
    <row r="3" spans="1:20">
      <c r="A3" t="s">
        <v>1</v>
      </c>
      <c r="B3" s="3">
        <v>5.0000000000000001E-101</v>
      </c>
      <c r="C3" s="3">
        <v>5.0000000000000001E-101</v>
      </c>
      <c r="D3" s="3">
        <v>1.7070410570000001E-9</v>
      </c>
      <c r="E3" s="3">
        <v>5.0000000000000001E-101</v>
      </c>
      <c r="F3" s="3">
        <v>5.0000000000000001E-101</v>
      </c>
      <c r="G3" s="3">
        <v>2.4588850289999998E-9</v>
      </c>
      <c r="H3" s="3">
        <v>411366.86979999999</v>
      </c>
      <c r="I3" s="3">
        <v>356750.30619999999</v>
      </c>
      <c r="J3" s="3">
        <v>2208.780604</v>
      </c>
      <c r="K3" s="3">
        <v>5.0000000000000001E-101</v>
      </c>
      <c r="L3" s="3">
        <v>2.4588850289999998E-9</v>
      </c>
      <c r="M3" s="3">
        <v>444.47958849999998</v>
      </c>
      <c r="N3" s="3">
        <v>1.7070410570000001E-9</v>
      </c>
      <c r="O3" s="3">
        <v>5.0000000000000001E-101</v>
      </c>
      <c r="P3" s="3">
        <v>5.0000000000000001E-101</v>
      </c>
      <c r="Q3" s="3">
        <v>5.0000000000000001E-101</v>
      </c>
      <c r="R3" s="3">
        <v>1.7070410570000001E-9</v>
      </c>
      <c r="S3" s="3">
        <v>5.0000000000000001E-101</v>
      </c>
      <c r="T3" s="9">
        <f t="shared" ref="T3:T8" si="0">SUM(B3:S3)</f>
        <v>770770.43619251007</v>
      </c>
    </row>
    <row r="4" spans="1:20">
      <c r="A4" t="s">
        <v>2</v>
      </c>
      <c r="B4" s="3">
        <v>0</v>
      </c>
      <c r="C4" s="3">
        <v>0</v>
      </c>
      <c r="D4" s="3">
        <v>3.4633798600472401E-15</v>
      </c>
      <c r="E4" s="3">
        <v>0</v>
      </c>
      <c r="F4" s="3">
        <v>0</v>
      </c>
      <c r="G4" s="3">
        <v>4.98878035384549E-15</v>
      </c>
      <c r="H4" s="3">
        <v>0.83461362925086902</v>
      </c>
      <c r="I4" s="3">
        <v>0.72380322679387799</v>
      </c>
      <c r="J4" s="3">
        <v>4.4813487216907397E-3</v>
      </c>
      <c r="K4" s="3">
        <v>0</v>
      </c>
      <c r="L4" s="3">
        <v>4.98878035384549E-15</v>
      </c>
      <c r="M4" s="3">
        <v>9.0179533092944102E-4</v>
      </c>
      <c r="N4" s="3">
        <v>3.4633798600472401E-15</v>
      </c>
      <c r="O4" s="3">
        <v>0</v>
      </c>
      <c r="P4" s="3">
        <v>0</v>
      </c>
      <c r="Q4" s="3">
        <v>0</v>
      </c>
      <c r="R4" s="3">
        <v>3.4633798600472401E-15</v>
      </c>
      <c r="S4" s="3">
        <v>0</v>
      </c>
      <c r="T4" s="9">
        <f t="shared" si="0"/>
        <v>1.5638000000973875</v>
      </c>
    </row>
    <row r="5" spans="1:20">
      <c r="A5" t="s">
        <v>3</v>
      </c>
      <c r="B5" s="3" t="s">
        <v>4</v>
      </c>
      <c r="C5" s="3">
        <v>0</v>
      </c>
      <c r="D5" s="3">
        <v>0</v>
      </c>
      <c r="E5" s="3">
        <v>0</v>
      </c>
      <c r="F5" s="3">
        <v>0</v>
      </c>
      <c r="G5" s="3">
        <v>0</v>
      </c>
      <c r="H5" s="3">
        <v>119289.94554825799</v>
      </c>
      <c r="I5" s="3">
        <v>418599.27935174201</v>
      </c>
      <c r="J5" s="3">
        <v>0</v>
      </c>
      <c r="K5" s="3">
        <v>0</v>
      </c>
      <c r="L5" s="3">
        <v>0</v>
      </c>
      <c r="M5" s="3">
        <v>0</v>
      </c>
      <c r="N5" s="3">
        <v>0</v>
      </c>
      <c r="O5" s="3">
        <v>0</v>
      </c>
      <c r="P5" s="3">
        <v>0</v>
      </c>
      <c r="Q5" s="3">
        <v>0</v>
      </c>
      <c r="R5" s="3">
        <v>0</v>
      </c>
      <c r="S5" s="3" t="s">
        <v>4</v>
      </c>
      <c r="T5" s="9">
        <f t="shared" si="0"/>
        <v>537889.22490000003</v>
      </c>
    </row>
    <row r="6" spans="1:20">
      <c r="A6" t="s">
        <v>5</v>
      </c>
      <c r="B6" s="3" t="s">
        <v>4</v>
      </c>
      <c r="C6" s="3">
        <v>0</v>
      </c>
      <c r="D6" s="3">
        <v>0</v>
      </c>
      <c r="E6" s="3">
        <v>0</v>
      </c>
      <c r="F6" s="3">
        <v>0</v>
      </c>
      <c r="G6" s="3">
        <v>0</v>
      </c>
      <c r="H6" s="3">
        <v>2252.73630409202</v>
      </c>
      <c r="I6" s="3">
        <v>600.72945511440605</v>
      </c>
      <c r="J6" s="3">
        <v>0</v>
      </c>
      <c r="K6" s="3">
        <v>0</v>
      </c>
      <c r="L6" s="3">
        <v>0</v>
      </c>
      <c r="M6" s="3">
        <v>16.688338793575099</v>
      </c>
      <c r="N6" s="3">
        <v>0</v>
      </c>
      <c r="O6" s="3">
        <v>0</v>
      </c>
      <c r="P6" s="3">
        <v>0</v>
      </c>
      <c r="Q6" s="3">
        <v>0</v>
      </c>
      <c r="R6" s="3">
        <v>0</v>
      </c>
      <c r="S6" s="3" t="s">
        <v>4</v>
      </c>
      <c r="T6" s="9">
        <f t="shared" si="0"/>
        <v>2870.1540980000009</v>
      </c>
    </row>
    <row r="7" spans="1:20">
      <c r="A7" t="s">
        <v>6</v>
      </c>
      <c r="B7" s="3">
        <v>5.0303751436617E-103</v>
      </c>
      <c r="C7" s="3">
        <v>5.0303751436617E-103</v>
      </c>
      <c r="D7" s="3">
        <v>3.6104703179717697E-11</v>
      </c>
      <c r="E7" s="3">
        <v>5.0303751436617E-103</v>
      </c>
      <c r="F7" s="3">
        <v>5.0303751436617E-103</v>
      </c>
      <c r="G7" s="3">
        <v>3.6104718526391201E-11</v>
      </c>
      <c r="H7" s="3">
        <v>7320.4263831685603</v>
      </c>
      <c r="I7" s="3">
        <v>11762.8996022664</v>
      </c>
      <c r="J7" s="3">
        <v>36.150448596040199</v>
      </c>
      <c r="K7" s="3">
        <v>5.0303751436617E-103</v>
      </c>
      <c r="L7" s="3">
        <v>3.6104718526391201E-11</v>
      </c>
      <c r="M7" s="3">
        <v>6.7563367894765296</v>
      </c>
      <c r="N7" s="3">
        <v>3.6104703179717697E-11</v>
      </c>
      <c r="O7" s="3">
        <v>5.0303751436617E-103</v>
      </c>
      <c r="P7" s="3">
        <v>5.0303751436617E-103</v>
      </c>
      <c r="Q7" s="3">
        <v>5.0303751436617E-103</v>
      </c>
      <c r="R7" s="3">
        <v>3.6104703179717697E-11</v>
      </c>
      <c r="S7" s="3">
        <v>5.0303751436617E-103</v>
      </c>
      <c r="T7" s="9">
        <f t="shared" si="0"/>
        <v>19126.232770820658</v>
      </c>
    </row>
    <row r="8" spans="1:20">
      <c r="A8" s="16" t="s">
        <v>7</v>
      </c>
      <c r="B8" s="17">
        <v>5.0503037514366197E-101</v>
      </c>
      <c r="C8" s="17">
        <v>5.0503037514366197E-101</v>
      </c>
      <c r="D8" s="17">
        <v>3.6247737535595799E-9</v>
      </c>
      <c r="E8" s="17">
        <v>5.0503037514366197E-101</v>
      </c>
      <c r="F8" s="17">
        <v>5.0503037514366197E-101</v>
      </c>
      <c r="G8" s="17">
        <v>3.6247752943067401E-9</v>
      </c>
      <c r="H8" s="17">
        <v>734942.73824914696</v>
      </c>
      <c r="I8" s="17">
        <v>1180950.0145123501</v>
      </c>
      <c r="J8" s="17">
        <v>3629.3664179447601</v>
      </c>
      <c r="K8" s="17">
        <v>5.0503037514366197E-101</v>
      </c>
      <c r="L8" s="17">
        <v>3.6247752943067401E-9</v>
      </c>
      <c r="M8" s="17">
        <v>678.31030607838204</v>
      </c>
      <c r="N8" s="17">
        <v>3.6247737535595799E-9</v>
      </c>
      <c r="O8" s="17">
        <v>5.0503037514366197E-101</v>
      </c>
      <c r="P8" s="17">
        <v>5.0503037514366197E-101</v>
      </c>
      <c r="Q8" s="17">
        <v>5.0503037514366197E-101</v>
      </c>
      <c r="R8" s="17">
        <v>3.6247737535595799E-9</v>
      </c>
      <c r="S8" s="17">
        <v>5.0503037514366197E-101</v>
      </c>
      <c r="T8" s="18">
        <f t="shared" si="0"/>
        <v>1920200.4294855383</v>
      </c>
    </row>
    <row r="9" spans="1:20">
      <c r="A9" s="19"/>
      <c r="B9" s="19"/>
      <c r="C9" s="19"/>
      <c r="D9" s="19"/>
      <c r="E9" s="19"/>
      <c r="F9" s="19"/>
      <c r="G9" s="19"/>
      <c r="H9" s="19"/>
      <c r="I9" s="19"/>
      <c r="J9" s="19"/>
      <c r="K9" s="19"/>
      <c r="L9" s="19"/>
      <c r="M9" s="19"/>
      <c r="N9" s="19"/>
      <c r="O9" s="19"/>
      <c r="P9" s="19"/>
      <c r="Q9" s="19"/>
      <c r="R9" s="19"/>
      <c r="S9" s="19"/>
      <c r="T9" s="20"/>
    </row>
    <row r="10" spans="1:20">
      <c r="A10" s="19"/>
      <c r="B10" s="19"/>
      <c r="C10" s="19"/>
      <c r="D10" s="19"/>
      <c r="E10" s="19"/>
      <c r="F10" s="19"/>
      <c r="G10" s="19"/>
      <c r="H10" s="19"/>
      <c r="I10" s="19"/>
      <c r="J10" s="19"/>
      <c r="K10" s="19"/>
      <c r="L10" s="19"/>
      <c r="M10" s="19"/>
      <c r="N10" s="19"/>
      <c r="O10" s="19"/>
      <c r="P10" s="19"/>
      <c r="Q10" s="19"/>
      <c r="R10" s="19"/>
      <c r="S10" s="19"/>
      <c r="T10" s="20"/>
    </row>
    <row r="11" spans="1:20" ht="17"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5" t="s">
        <v>35</v>
      </c>
    </row>
    <row r="12" spans="1:20" ht="17" thickTop="1">
      <c r="A12" t="s">
        <v>0</v>
      </c>
      <c r="B12" s="3">
        <v>0</v>
      </c>
      <c r="C12" s="3">
        <v>0</v>
      </c>
      <c r="D12" s="3">
        <v>2633.035382</v>
      </c>
      <c r="E12" s="3">
        <v>0</v>
      </c>
      <c r="F12" s="3">
        <v>0</v>
      </c>
      <c r="G12" s="3">
        <v>2.2273047110000002E-9</v>
      </c>
      <c r="H12" s="3">
        <v>12189017.16</v>
      </c>
      <c r="I12" s="3">
        <v>1824203.3130000001</v>
      </c>
      <c r="J12" s="3">
        <v>6.3949378339999997E-9</v>
      </c>
      <c r="K12" s="3">
        <v>0</v>
      </c>
      <c r="L12" s="3">
        <v>2165.0702150000002</v>
      </c>
      <c r="M12" s="3">
        <v>32877.753190000003</v>
      </c>
      <c r="N12" s="3">
        <v>4.123653854E-8</v>
      </c>
      <c r="O12" s="3">
        <v>0</v>
      </c>
      <c r="P12" s="3">
        <v>0</v>
      </c>
      <c r="Q12" s="3">
        <v>0</v>
      </c>
      <c r="R12" s="3">
        <v>766.44422689999999</v>
      </c>
      <c r="S12" s="3">
        <v>0</v>
      </c>
      <c r="T12" s="9">
        <f t="shared" ref="T12:T18" si="1">SUM(B12:S12)</f>
        <v>14051662.77601395</v>
      </c>
    </row>
    <row r="13" spans="1:20">
      <c r="A13" t="s">
        <v>1</v>
      </c>
      <c r="B13" s="3">
        <v>5.0000000000000001E-101</v>
      </c>
      <c r="C13" s="3">
        <v>5.0000000000000001E-101</v>
      </c>
      <c r="D13" s="3">
        <v>460.40144070000002</v>
      </c>
      <c r="E13" s="3">
        <v>5.0000000000000001E-101</v>
      </c>
      <c r="F13" s="3">
        <v>5.0000000000000001E-101</v>
      </c>
      <c r="G13" s="3">
        <v>1.361360876E-9</v>
      </c>
      <c r="H13" s="3">
        <v>7166856.2290000003</v>
      </c>
      <c r="I13" s="3">
        <v>318972.4828</v>
      </c>
      <c r="J13" s="3">
        <v>2.576726133E-9</v>
      </c>
      <c r="K13" s="3">
        <v>5.0000000000000001E-101</v>
      </c>
      <c r="L13" s="3">
        <v>1323.3222510000001</v>
      </c>
      <c r="M13" s="3">
        <v>19331.347809999999</v>
      </c>
      <c r="N13" s="3">
        <v>7.2104468800000002E-9</v>
      </c>
      <c r="O13" s="3">
        <v>5.0000000000000001E-101</v>
      </c>
      <c r="P13" s="3">
        <v>5.0000000000000001E-101</v>
      </c>
      <c r="Q13" s="3">
        <v>5.0000000000000001E-101</v>
      </c>
      <c r="R13" s="3">
        <v>134.01719879999999</v>
      </c>
      <c r="S13" s="3">
        <v>5.0000000000000001E-101</v>
      </c>
      <c r="T13" s="9">
        <f t="shared" si="1"/>
        <v>7507077.8005005131</v>
      </c>
    </row>
    <row r="14" spans="1:20">
      <c r="A14" t="s">
        <v>2</v>
      </c>
      <c r="B14" s="3">
        <v>0</v>
      </c>
      <c r="C14" s="3">
        <v>0</v>
      </c>
      <c r="D14" s="3">
        <v>1.0806105331135201E-2</v>
      </c>
      <c r="E14" s="3">
        <v>0</v>
      </c>
      <c r="F14" s="3">
        <v>0</v>
      </c>
      <c r="G14" s="3">
        <v>3.1952569469195897E-14</v>
      </c>
      <c r="H14" s="3">
        <v>168.213642413869</v>
      </c>
      <c r="I14" s="3">
        <v>7.4866191612122597</v>
      </c>
      <c r="J14" s="3">
        <v>6.04784684658407E-14</v>
      </c>
      <c r="K14" s="3">
        <v>0</v>
      </c>
      <c r="L14" s="3">
        <v>3.1059763004470501E-2</v>
      </c>
      <c r="M14" s="3">
        <v>0.45372703524493901</v>
      </c>
      <c r="N14" s="3">
        <v>1.6923676076066199E-13</v>
      </c>
      <c r="O14" s="3">
        <v>0</v>
      </c>
      <c r="P14" s="3">
        <v>0</v>
      </c>
      <c r="Q14" s="3">
        <v>0</v>
      </c>
      <c r="R14" s="3">
        <v>3.1455244021037199E-3</v>
      </c>
      <c r="S14" s="3">
        <v>0</v>
      </c>
      <c r="T14" s="9">
        <f t="shared" si="1"/>
        <v>176.19900000306416</v>
      </c>
    </row>
    <row r="15" spans="1:20">
      <c r="A15" t="s">
        <v>3</v>
      </c>
      <c r="B15" s="3" t="s">
        <v>4</v>
      </c>
      <c r="C15" s="3">
        <v>0</v>
      </c>
      <c r="D15" s="3">
        <v>0</v>
      </c>
      <c r="E15" s="3">
        <v>0</v>
      </c>
      <c r="F15" s="3">
        <v>0</v>
      </c>
      <c r="G15" s="3">
        <v>0</v>
      </c>
      <c r="H15" s="3">
        <v>8689.1868900045793</v>
      </c>
      <c r="I15" s="3">
        <v>30491.147879995398</v>
      </c>
      <c r="J15" s="3">
        <v>0</v>
      </c>
      <c r="K15" s="3">
        <v>0</v>
      </c>
      <c r="L15" s="3">
        <v>0</v>
      </c>
      <c r="M15" s="3">
        <v>0</v>
      </c>
      <c r="N15" s="3">
        <v>0</v>
      </c>
      <c r="O15" s="3">
        <v>0</v>
      </c>
      <c r="P15" s="3">
        <v>0</v>
      </c>
      <c r="Q15" s="3">
        <v>0</v>
      </c>
      <c r="R15" s="3">
        <v>0</v>
      </c>
      <c r="S15" s="3" t="s">
        <v>4</v>
      </c>
      <c r="T15" s="9">
        <f t="shared" si="1"/>
        <v>39180.334769999979</v>
      </c>
    </row>
    <row r="16" spans="1:20">
      <c r="A16" t="s">
        <v>5</v>
      </c>
      <c r="B16" s="3" t="s">
        <v>4</v>
      </c>
      <c r="C16" s="3">
        <v>0</v>
      </c>
      <c r="D16" s="3">
        <v>0</v>
      </c>
      <c r="E16" s="3">
        <v>0</v>
      </c>
      <c r="F16" s="3">
        <v>0</v>
      </c>
      <c r="G16" s="3">
        <v>0</v>
      </c>
      <c r="H16" s="3">
        <v>613516.26007918001</v>
      </c>
      <c r="I16" s="3">
        <v>163604.27447798601</v>
      </c>
      <c r="J16" s="3">
        <v>0</v>
      </c>
      <c r="K16" s="3">
        <v>0</v>
      </c>
      <c r="L16" s="3">
        <v>0</v>
      </c>
      <c r="M16" s="3">
        <v>4544.9470428343002</v>
      </c>
      <c r="N16" s="3">
        <v>0</v>
      </c>
      <c r="O16" s="3">
        <v>0</v>
      </c>
      <c r="P16" s="3">
        <v>0</v>
      </c>
      <c r="Q16" s="3">
        <v>0</v>
      </c>
      <c r="R16" s="3">
        <v>0</v>
      </c>
      <c r="S16" s="3" t="s">
        <v>4</v>
      </c>
      <c r="T16" s="9">
        <f t="shared" si="1"/>
        <v>781665.48160000029</v>
      </c>
    </row>
    <row r="17" spans="1:20">
      <c r="A17" t="s">
        <v>6</v>
      </c>
      <c r="B17" s="3">
        <v>6.77217891346557E-103</v>
      </c>
      <c r="C17" s="3">
        <v>6.77217891346557E-103</v>
      </c>
      <c r="D17" s="3">
        <v>41.898761603411103</v>
      </c>
      <c r="E17" s="3">
        <v>6.77217891346557E-103</v>
      </c>
      <c r="F17" s="3">
        <v>6.77217891346557E-103</v>
      </c>
      <c r="G17" s="3">
        <v>4.8606603608556303E-11</v>
      </c>
      <c r="H17" s="3">
        <v>270592.52679477102</v>
      </c>
      <c r="I17" s="3">
        <v>31656.939118767801</v>
      </c>
      <c r="J17" s="3">
        <v>1.2151624621404999E-10</v>
      </c>
      <c r="K17" s="3">
        <v>6.77217891346557E-103</v>
      </c>
      <c r="L17" s="3">
        <v>47.248456484818902</v>
      </c>
      <c r="M17" s="3">
        <v>768.70328026030995</v>
      </c>
      <c r="N17" s="3">
        <v>6.5618559836784095E-10</v>
      </c>
      <c r="O17" s="3">
        <v>6.77217891346557E-103</v>
      </c>
      <c r="P17" s="3">
        <v>6.77217891346557E-103</v>
      </c>
      <c r="Q17" s="3">
        <v>6.77217891346557E-103</v>
      </c>
      <c r="R17" s="3">
        <v>12.1962143631374</v>
      </c>
      <c r="S17" s="3">
        <v>6.77217891346557E-103</v>
      </c>
      <c r="T17" s="9">
        <f t="shared" si="1"/>
        <v>303119.51262625132</v>
      </c>
    </row>
    <row r="18" spans="1:20">
      <c r="A18" s="16" t="s">
        <v>7</v>
      </c>
      <c r="B18" s="17">
        <v>5.0677217891346603E-101</v>
      </c>
      <c r="C18" s="17">
        <v>5.0677217891346603E-101</v>
      </c>
      <c r="D18" s="17">
        <v>3135.3463904087398</v>
      </c>
      <c r="E18" s="17">
        <v>5.0677217891346603E-101</v>
      </c>
      <c r="F18" s="17">
        <v>5.0677217891346603E-101</v>
      </c>
      <c r="G18" s="17">
        <v>3.6373041431780301E-9</v>
      </c>
      <c r="H18" s="17">
        <v>20248839.576406401</v>
      </c>
      <c r="I18" s="17">
        <v>2368935.6438959101</v>
      </c>
      <c r="J18" s="17">
        <v>9.09324069168252E-9</v>
      </c>
      <c r="K18" s="17">
        <v>5.0677217891346603E-101</v>
      </c>
      <c r="L18" s="17">
        <v>3535.6719822478199</v>
      </c>
      <c r="M18" s="17">
        <v>57523.205050129902</v>
      </c>
      <c r="N18" s="17">
        <v>4.9103340255128602E-8</v>
      </c>
      <c r="O18" s="17">
        <v>5.0677217891346603E-101</v>
      </c>
      <c r="P18" s="17">
        <v>5.0677217891346603E-101</v>
      </c>
      <c r="Q18" s="17">
        <v>5.0677217891346603E-101</v>
      </c>
      <c r="R18" s="17">
        <v>912.66078558753998</v>
      </c>
      <c r="S18" s="17">
        <v>5.0677217891346603E-101</v>
      </c>
      <c r="T18" s="18">
        <f t="shared" si="1"/>
        <v>22682882.104510743</v>
      </c>
    </row>
    <row r="19" spans="1:20">
      <c r="A19" s="20"/>
      <c r="B19" s="21"/>
      <c r="C19" s="21"/>
      <c r="D19" s="21"/>
      <c r="E19" s="21"/>
      <c r="F19" s="21"/>
      <c r="G19" s="21"/>
      <c r="H19" s="21"/>
      <c r="I19" s="21"/>
      <c r="J19" s="21"/>
      <c r="K19" s="21"/>
      <c r="L19" s="21"/>
      <c r="M19" s="21"/>
      <c r="N19" s="21"/>
      <c r="O19" s="21"/>
      <c r="P19" s="21"/>
      <c r="Q19" s="21"/>
      <c r="R19" s="21"/>
      <c r="S19" s="21"/>
      <c r="T19" s="20"/>
    </row>
    <row r="20" spans="1:20">
      <c r="A20" s="19"/>
      <c r="B20" s="19"/>
      <c r="C20" s="19"/>
      <c r="D20" s="19"/>
      <c r="E20" s="19"/>
      <c r="F20" s="19"/>
      <c r="G20" s="19"/>
      <c r="H20" s="19"/>
      <c r="I20" s="19"/>
      <c r="J20" s="19"/>
      <c r="K20" s="19"/>
      <c r="L20" s="19"/>
      <c r="M20" s="19"/>
      <c r="N20" s="19"/>
      <c r="O20" s="19"/>
      <c r="P20" s="19"/>
      <c r="Q20" s="19"/>
      <c r="R20" s="19"/>
      <c r="S20" s="19"/>
      <c r="T20" s="20"/>
    </row>
    <row r="21" spans="1:20" ht="17"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5" t="s">
        <v>35</v>
      </c>
    </row>
    <row r="22" spans="1:20" ht="17" thickTop="1">
      <c r="A22" t="s">
        <v>0</v>
      </c>
      <c r="B22" s="3">
        <v>0</v>
      </c>
      <c r="C22" s="3">
        <v>0</v>
      </c>
      <c r="D22" s="3">
        <v>4.8011058940000001E-9</v>
      </c>
      <c r="E22" s="3">
        <v>0</v>
      </c>
      <c r="F22" s="3">
        <v>0</v>
      </c>
      <c r="G22" s="3">
        <v>6826.9108230000002</v>
      </c>
      <c r="H22" s="3">
        <v>726826.42850000004</v>
      </c>
      <c r="I22" s="3">
        <v>7275597.102</v>
      </c>
      <c r="J22" s="3">
        <v>53440.422160000002</v>
      </c>
      <c r="K22" s="3">
        <v>0</v>
      </c>
      <c r="L22" s="3">
        <v>2.4317328020000002E-9</v>
      </c>
      <c r="M22" s="3">
        <v>9025.7385109999996</v>
      </c>
      <c r="N22" s="3">
        <v>85416.657640000005</v>
      </c>
      <c r="O22" s="3">
        <v>0</v>
      </c>
      <c r="P22" s="3">
        <v>0</v>
      </c>
      <c r="Q22" s="3">
        <v>0</v>
      </c>
      <c r="R22" s="3">
        <v>4.8011058940000001E-9</v>
      </c>
      <c r="S22" s="3">
        <v>0</v>
      </c>
      <c r="T22" s="9">
        <f t="shared" ref="T22:T28" si="2">SUM(B22:S22)</f>
        <v>8157133.2596340114</v>
      </c>
    </row>
    <row r="23" spans="1:20">
      <c r="A23" t="s">
        <v>1</v>
      </c>
      <c r="B23" s="3">
        <v>5.0000000000000001E-101</v>
      </c>
      <c r="C23" s="3">
        <v>5.0000000000000001E-101</v>
      </c>
      <c r="D23" s="3">
        <v>5.8189248610000003E-10</v>
      </c>
      <c r="E23" s="3">
        <v>5.0000000000000001E-101</v>
      </c>
      <c r="F23" s="3">
        <v>5.0000000000000001E-101</v>
      </c>
      <c r="G23" s="3">
        <v>3248.0036230000001</v>
      </c>
      <c r="H23" s="3">
        <v>331744.86139999999</v>
      </c>
      <c r="I23" s="3">
        <v>881800.02249999996</v>
      </c>
      <c r="J23" s="3">
        <v>16228.7426</v>
      </c>
      <c r="K23" s="3">
        <v>5.0000000000000001E-101</v>
      </c>
      <c r="L23" s="3">
        <v>1.156932785E-9</v>
      </c>
      <c r="M23" s="3">
        <v>4119.6113050000004</v>
      </c>
      <c r="N23" s="3">
        <v>10352.47136</v>
      </c>
      <c r="O23" s="3">
        <v>5.0000000000000001E-101</v>
      </c>
      <c r="P23" s="3">
        <v>5.0000000000000001E-101</v>
      </c>
      <c r="Q23" s="3">
        <v>5.0000000000000001E-101</v>
      </c>
      <c r="R23" s="3">
        <v>5.8189248610000003E-10</v>
      </c>
      <c r="S23" s="3">
        <v>5.0000000000000001E-101</v>
      </c>
      <c r="T23" s="9">
        <f t="shared" si="2"/>
        <v>1247493.7127880023</v>
      </c>
    </row>
    <row r="24" spans="1:20">
      <c r="A24" t="s">
        <v>2</v>
      </c>
      <c r="B24" s="3">
        <v>0</v>
      </c>
      <c r="C24" s="3">
        <v>0</v>
      </c>
      <c r="D24" s="3">
        <v>-1.5725403008980298E-14</v>
      </c>
      <c r="E24" s="3">
        <v>0</v>
      </c>
      <c r="F24" s="3">
        <v>0</v>
      </c>
      <c r="G24" s="3">
        <v>-8.7775950290090901E-2</v>
      </c>
      <c r="H24" s="3">
        <v>-8.9652672392307302</v>
      </c>
      <c r="I24" s="3">
        <v>-23.830279746964798</v>
      </c>
      <c r="J24" s="3">
        <v>-0.43857503548856502</v>
      </c>
      <c r="K24" s="3">
        <v>0</v>
      </c>
      <c r="L24" s="3">
        <v>-3.1265628495570297E-14</v>
      </c>
      <c r="M24" s="3">
        <v>-0.111330786267325</v>
      </c>
      <c r="N24" s="3">
        <v>-0.27977124323068697</v>
      </c>
      <c r="O24" s="3">
        <v>0</v>
      </c>
      <c r="P24" s="3">
        <v>0</v>
      </c>
      <c r="Q24" s="3">
        <v>0</v>
      </c>
      <c r="R24" s="3">
        <v>-1.5725403008980298E-14</v>
      </c>
      <c r="S24" s="3">
        <v>0</v>
      </c>
      <c r="T24" s="9">
        <f t="shared" si="2"/>
        <v>-33.713000001472246</v>
      </c>
    </row>
    <row r="25" spans="1:20">
      <c r="A25" t="s">
        <v>3</v>
      </c>
      <c r="B25" s="3" t="s">
        <v>4</v>
      </c>
      <c r="C25" s="3">
        <v>0</v>
      </c>
      <c r="D25" s="3">
        <v>0</v>
      </c>
      <c r="E25" s="3">
        <v>0</v>
      </c>
      <c r="F25" s="3">
        <v>0</v>
      </c>
      <c r="G25" s="3">
        <v>0</v>
      </c>
      <c r="H25" s="3">
        <v>750.79757478663998</v>
      </c>
      <c r="I25" s="3">
        <v>2634.6170442133598</v>
      </c>
      <c r="J25" s="3">
        <v>0</v>
      </c>
      <c r="K25" s="3">
        <v>0</v>
      </c>
      <c r="L25" s="3">
        <v>0</v>
      </c>
      <c r="M25" s="3">
        <v>0</v>
      </c>
      <c r="N25" s="3">
        <v>0</v>
      </c>
      <c r="O25" s="3">
        <v>0</v>
      </c>
      <c r="P25" s="3">
        <v>0</v>
      </c>
      <c r="Q25" s="3">
        <v>0</v>
      </c>
      <c r="R25" s="3">
        <v>0</v>
      </c>
      <c r="S25" s="3" t="s">
        <v>4</v>
      </c>
      <c r="T25" s="9">
        <f t="shared" si="2"/>
        <v>3385.4146189999997</v>
      </c>
    </row>
    <row r="26" spans="1:20">
      <c r="A26" t="s">
        <v>5</v>
      </c>
      <c r="B26" s="3" t="s">
        <v>4</v>
      </c>
      <c r="C26" s="3">
        <v>0</v>
      </c>
      <c r="D26" s="3">
        <v>0</v>
      </c>
      <c r="E26" s="3">
        <v>0</v>
      </c>
      <c r="F26" s="3">
        <v>0</v>
      </c>
      <c r="G26" s="3">
        <v>0</v>
      </c>
      <c r="H26" s="3">
        <v>49881.0258732004</v>
      </c>
      <c r="I26" s="3">
        <v>13301.6018958477</v>
      </c>
      <c r="J26" s="3">
        <v>0</v>
      </c>
      <c r="K26" s="3">
        <v>0</v>
      </c>
      <c r="L26" s="3">
        <v>0</v>
      </c>
      <c r="M26" s="3">
        <v>369.52015095196498</v>
      </c>
      <c r="N26" s="3">
        <v>0</v>
      </c>
      <c r="O26" s="3">
        <v>0</v>
      </c>
      <c r="P26" s="3">
        <v>0</v>
      </c>
      <c r="Q26" s="3">
        <v>0</v>
      </c>
      <c r="R26" s="3">
        <v>0</v>
      </c>
      <c r="S26" s="3" t="s">
        <v>4</v>
      </c>
      <c r="T26" s="9">
        <f t="shared" si="2"/>
        <v>63552.147920000069</v>
      </c>
    </row>
    <row r="27" spans="1:20">
      <c r="A27" t="s">
        <v>6</v>
      </c>
      <c r="B27" s="3">
        <v>6.9804257055118005E-103</v>
      </c>
      <c r="C27" s="3">
        <v>6.9804257055118005E-103</v>
      </c>
      <c r="D27" s="3">
        <v>7.5151020990342002E-11</v>
      </c>
      <c r="E27" s="3">
        <v>6.9804257055118005E-103</v>
      </c>
      <c r="F27" s="3">
        <v>6.9804257055118005E-103</v>
      </c>
      <c r="G27" s="3">
        <v>140.653158132382</v>
      </c>
      <c r="H27" s="3">
        <v>15485.2946873322</v>
      </c>
      <c r="I27" s="3">
        <v>114106.359649537</v>
      </c>
      <c r="J27" s="3">
        <v>972.63473426357803</v>
      </c>
      <c r="K27" s="3">
        <v>6.9804257055118005E-103</v>
      </c>
      <c r="L27" s="3">
        <v>5.0100390529167102E-11</v>
      </c>
      <c r="M27" s="3">
        <v>188.677537175357</v>
      </c>
      <c r="N27" s="3">
        <v>1337.01467388739</v>
      </c>
      <c r="O27" s="3">
        <v>6.9804257055118005E-103</v>
      </c>
      <c r="P27" s="3">
        <v>6.9804257055118005E-103</v>
      </c>
      <c r="Q27" s="3">
        <v>6.9804257055118005E-103</v>
      </c>
      <c r="R27" s="3">
        <v>7.5151020990342002E-11</v>
      </c>
      <c r="S27" s="3">
        <v>6.9804257055118005E-103</v>
      </c>
      <c r="T27" s="9">
        <f t="shared" si="2"/>
        <v>132230.63444032811</v>
      </c>
    </row>
    <row r="28" spans="1:20">
      <c r="A28" s="16" t="s">
        <v>7</v>
      </c>
      <c r="B28" s="17">
        <v>5.0698042570551201E-101</v>
      </c>
      <c r="C28" s="17">
        <v>5.0698042570551201E-101</v>
      </c>
      <c r="D28" s="17">
        <v>5.45813367568733E-9</v>
      </c>
      <c r="E28" s="17">
        <v>5.0698042570551201E-101</v>
      </c>
      <c r="F28" s="17">
        <v>5.0698042570551201E-101</v>
      </c>
      <c r="G28" s="17">
        <v>10215.4798281821</v>
      </c>
      <c r="H28" s="17">
        <v>1124679.4427680799</v>
      </c>
      <c r="I28" s="17">
        <v>8287415.8728098497</v>
      </c>
      <c r="J28" s="17">
        <v>70641.3609192281</v>
      </c>
      <c r="K28" s="17">
        <v>5.0698042570551201E-101</v>
      </c>
      <c r="L28" s="17">
        <v>3.63873471190067E-9</v>
      </c>
      <c r="M28" s="17">
        <v>13703.436173341101</v>
      </c>
      <c r="N28" s="17">
        <v>97105.863902644196</v>
      </c>
      <c r="O28" s="17">
        <v>5.0698042570551201E-101</v>
      </c>
      <c r="P28" s="17">
        <v>5.0698042570551201E-101</v>
      </c>
      <c r="Q28" s="17">
        <v>5.0698042570551201E-101</v>
      </c>
      <c r="R28" s="17">
        <v>5.45813367568733E-9</v>
      </c>
      <c r="S28" s="17">
        <v>5.0698042570551201E-101</v>
      </c>
      <c r="T28" s="18">
        <f t="shared" si="2"/>
        <v>9603761.4564013388</v>
      </c>
    </row>
    <row r="29" spans="1:20">
      <c r="A29" s="19"/>
      <c r="B29" s="19"/>
      <c r="C29" s="19"/>
      <c r="D29" s="19"/>
      <c r="E29" s="19"/>
      <c r="F29" s="19"/>
      <c r="G29" s="19"/>
      <c r="H29" s="19"/>
      <c r="I29" s="19"/>
      <c r="J29" s="19"/>
      <c r="K29" s="19"/>
      <c r="L29" s="19"/>
      <c r="M29" s="19"/>
      <c r="N29" s="19"/>
      <c r="O29" s="19"/>
      <c r="P29" s="19"/>
      <c r="Q29" s="19"/>
      <c r="R29" s="19"/>
      <c r="S29" s="19"/>
      <c r="T29" s="20"/>
    </row>
    <row r="30" spans="1:20">
      <c r="A30" s="19"/>
      <c r="B30" s="19"/>
      <c r="C30" s="19"/>
      <c r="D30" s="19"/>
      <c r="E30" s="19"/>
      <c r="F30" s="19"/>
      <c r="G30" s="19"/>
      <c r="H30" s="19"/>
      <c r="I30" s="19"/>
      <c r="J30" s="19"/>
      <c r="K30" s="19"/>
      <c r="L30" s="19"/>
      <c r="M30" s="19"/>
      <c r="N30" s="19"/>
      <c r="O30" s="19"/>
      <c r="P30" s="19"/>
      <c r="Q30" s="19"/>
      <c r="R30" s="19"/>
      <c r="S30" s="19"/>
      <c r="T30" s="20"/>
    </row>
    <row r="31" spans="1:20" ht="17" thickBot="1">
      <c r="A31" s="2" t="s">
        <v>34</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5" t="s">
        <v>35</v>
      </c>
    </row>
    <row r="32" spans="1:20" ht="17" thickTop="1">
      <c r="A32" t="s">
        <v>0</v>
      </c>
      <c r="B32" s="3">
        <v>0</v>
      </c>
      <c r="C32" s="3">
        <v>0</v>
      </c>
      <c r="D32" s="3">
        <v>0</v>
      </c>
      <c r="E32" s="3">
        <v>0</v>
      </c>
      <c r="F32" s="3">
        <v>0</v>
      </c>
      <c r="G32" s="3">
        <v>25.337981405520001</v>
      </c>
      <c r="H32" s="3">
        <v>1223832.87102</v>
      </c>
      <c r="I32" s="3">
        <v>964376.70022300002</v>
      </c>
      <c r="J32" s="3">
        <v>2.1670856532939999E-4</v>
      </c>
      <c r="K32" s="3">
        <v>3.533120439565E-5</v>
      </c>
      <c r="L32" s="3">
        <v>33.863780306899997</v>
      </c>
      <c r="M32" s="3">
        <v>6812.6811929200003</v>
      </c>
      <c r="N32" s="3">
        <v>39649.639400640001</v>
      </c>
      <c r="O32" s="3">
        <v>1.6346057309859999E-5</v>
      </c>
      <c r="P32" s="3">
        <v>0</v>
      </c>
      <c r="Q32" s="3">
        <v>0</v>
      </c>
      <c r="R32" s="3">
        <v>1.1871013748460001E-7</v>
      </c>
      <c r="S32" s="3">
        <v>0</v>
      </c>
      <c r="T32" s="9">
        <f t="shared" ref="T32:T40" si="3">SUM(B32:S32)</f>
        <v>2234731.0938667771</v>
      </c>
    </row>
    <row r="33" spans="1:20">
      <c r="A33" t="s">
        <v>1</v>
      </c>
      <c r="B33" s="3">
        <v>5.0000000000000001E-101</v>
      </c>
      <c r="C33" s="3">
        <v>5.0000000000000001E-101</v>
      </c>
      <c r="D33" s="3">
        <v>5.0000000000000001E-101</v>
      </c>
      <c r="E33" s="3">
        <v>5.0000000000000001E-101</v>
      </c>
      <c r="F33" s="3">
        <v>5.0000000000000001E-101</v>
      </c>
      <c r="G33" s="3">
        <v>3855.7791459999999</v>
      </c>
      <c r="H33" s="3">
        <v>2867032.1209999998</v>
      </c>
      <c r="I33" s="3">
        <v>1438307.6569999999</v>
      </c>
      <c r="J33" s="3">
        <v>2.1121329170000001E-4</v>
      </c>
      <c r="K33" s="3">
        <v>1.5859846199999999E-5</v>
      </c>
      <c r="L33" s="3">
        <v>5153.1831140000004</v>
      </c>
      <c r="M33" s="3">
        <v>15959.839180000001</v>
      </c>
      <c r="N33" s="3">
        <v>59134.96243</v>
      </c>
      <c r="O33" s="3">
        <v>1.5931555650000001E-5</v>
      </c>
      <c r="P33" s="3">
        <v>5.0000000000000001E-101</v>
      </c>
      <c r="Q33" s="3">
        <v>5.0000000000000001E-101</v>
      </c>
      <c r="R33" s="3">
        <v>1.7704876070000001E-7</v>
      </c>
      <c r="S33" s="3">
        <v>5.0000000000000001E-101</v>
      </c>
      <c r="T33" s="9">
        <f t="shared" si="3"/>
        <v>4389443.5421131812</v>
      </c>
    </row>
    <row r="34" spans="1:20">
      <c r="A34" t="s">
        <v>2</v>
      </c>
      <c r="B34" s="3">
        <v>0</v>
      </c>
      <c r="C34" s="3">
        <v>0</v>
      </c>
      <c r="D34" s="3">
        <v>0</v>
      </c>
      <c r="E34" s="3">
        <v>0</v>
      </c>
      <c r="F34" s="3">
        <v>0</v>
      </c>
      <c r="G34" s="3">
        <v>8.1380939549782703</v>
      </c>
      <c r="H34" s="3">
        <v>6051.2223063973397</v>
      </c>
      <c r="I34" s="3">
        <v>3035.7244027749398</v>
      </c>
      <c r="J34" s="3">
        <v>4.4579151107983799E-7</v>
      </c>
      <c r="K34" s="3">
        <v>3.3474147148690403E-8</v>
      </c>
      <c r="L34" s="3">
        <v>10.8764238677444</v>
      </c>
      <c r="M34" s="3">
        <v>33.6851945777304</v>
      </c>
      <c r="N34" s="3">
        <v>124.811578161943</v>
      </c>
      <c r="O34" s="3">
        <v>3.3625498727615799E-8</v>
      </c>
      <c r="P34" s="3">
        <v>0</v>
      </c>
      <c r="Q34" s="3">
        <v>0</v>
      </c>
      <c r="R34" s="3">
        <v>3.73683085754501E-10</v>
      </c>
      <c r="S34" s="3">
        <v>0</v>
      </c>
      <c r="T34" s="9">
        <f t="shared" si="3"/>
        <v>9264.4580002479415</v>
      </c>
    </row>
    <row r="35" spans="1:20">
      <c r="A35" t="s">
        <v>12</v>
      </c>
      <c r="B35" s="3" t="s">
        <v>4</v>
      </c>
      <c r="C35" s="3">
        <v>0</v>
      </c>
      <c r="D35" s="3">
        <v>0</v>
      </c>
      <c r="E35" s="3">
        <v>0</v>
      </c>
      <c r="F35" s="3">
        <v>0</v>
      </c>
      <c r="G35" s="3">
        <v>0</v>
      </c>
      <c r="H35" s="3">
        <v>204777.06170583799</v>
      </c>
      <c r="I35" s="3">
        <v>184887.94619627099</v>
      </c>
      <c r="J35" s="3">
        <v>1646.3098373161799</v>
      </c>
      <c r="K35" s="3">
        <v>0</v>
      </c>
      <c r="L35" s="3">
        <v>0</v>
      </c>
      <c r="M35" s="3">
        <v>3970.1629569952102</v>
      </c>
      <c r="N35" s="3">
        <v>8638.3400154110604</v>
      </c>
      <c r="O35" s="3">
        <v>322.92231973180498</v>
      </c>
      <c r="P35" s="3">
        <v>0</v>
      </c>
      <c r="Q35" s="3">
        <v>0</v>
      </c>
      <c r="R35" s="3">
        <v>0</v>
      </c>
      <c r="S35" s="3" t="s">
        <v>4</v>
      </c>
      <c r="T35" s="9">
        <f t="shared" si="3"/>
        <v>404242.74303156318</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v>0</v>
      </c>
      <c r="D37" s="3">
        <v>0</v>
      </c>
      <c r="E37" s="3">
        <v>0</v>
      </c>
      <c r="F37" s="3">
        <v>0</v>
      </c>
      <c r="G37" s="3">
        <v>58.541009000644998</v>
      </c>
      <c r="H37" s="3">
        <v>35210.1188143572</v>
      </c>
      <c r="I37" s="3">
        <v>115501.074467315</v>
      </c>
      <c r="J37" s="3">
        <v>233.95364543303</v>
      </c>
      <c r="K37" s="3">
        <v>0</v>
      </c>
      <c r="L37" s="3">
        <v>58.541009000644998</v>
      </c>
      <c r="M37" s="3">
        <v>4683.0654871594197</v>
      </c>
      <c r="N37" s="3">
        <v>11008.7456614352</v>
      </c>
      <c r="O37" s="3">
        <v>222.49771194439001</v>
      </c>
      <c r="P37" s="3">
        <v>0</v>
      </c>
      <c r="Q37" s="3">
        <v>0</v>
      </c>
      <c r="R37" s="3">
        <v>0</v>
      </c>
      <c r="S37" s="3" t="s">
        <v>4</v>
      </c>
      <c r="T37" s="9">
        <f t="shared" si="3"/>
        <v>166976.53780564555</v>
      </c>
    </row>
    <row r="38" spans="1:20">
      <c r="A38" t="s">
        <v>58</v>
      </c>
      <c r="B38" s="3" t="s">
        <v>4</v>
      </c>
      <c r="C38" s="3">
        <v>0</v>
      </c>
      <c r="D38" s="3">
        <v>0</v>
      </c>
      <c r="E38" s="3">
        <v>0</v>
      </c>
      <c r="F38" s="3">
        <v>0</v>
      </c>
      <c r="G38" s="3">
        <v>427.20056725000001</v>
      </c>
      <c r="H38" s="3">
        <v>81801.251314527399</v>
      </c>
      <c r="I38" s="3">
        <v>66639.056813061005</v>
      </c>
      <c r="J38" s="3">
        <v>0</v>
      </c>
      <c r="K38" s="3">
        <v>0</v>
      </c>
      <c r="L38" s="3">
        <v>0</v>
      </c>
      <c r="M38" s="3">
        <v>8949.0458418572107</v>
      </c>
      <c r="N38" s="3">
        <v>12797.4780508034</v>
      </c>
      <c r="O38" s="3">
        <v>0</v>
      </c>
      <c r="P38" s="3">
        <v>0</v>
      </c>
      <c r="Q38" s="3">
        <v>0</v>
      </c>
      <c r="R38" s="3">
        <v>265.99284471344799</v>
      </c>
      <c r="S38" s="3" t="s">
        <v>4</v>
      </c>
      <c r="T38" s="9">
        <f t="shared" si="3"/>
        <v>170880.02543221242</v>
      </c>
    </row>
    <row r="39" spans="1:20">
      <c r="A39" t="s">
        <v>6</v>
      </c>
      <c r="B39" s="3">
        <v>6.3139124672387404E-103</v>
      </c>
      <c r="C39" s="3">
        <v>6.3139124672387404E-103</v>
      </c>
      <c r="D39" s="3">
        <v>6.3139124672387404E-103</v>
      </c>
      <c r="E39" s="3">
        <v>6.3139124672387404E-103</v>
      </c>
      <c r="F39" s="3">
        <v>6.3139124672387404E-103</v>
      </c>
      <c r="G39" s="3">
        <v>55.2466936491331</v>
      </c>
      <c r="H39" s="3">
        <v>55798.628708884899</v>
      </c>
      <c r="I39" s="3">
        <v>35013.778340540099</v>
      </c>
      <c r="J39" s="3">
        <v>23.7436435001996</v>
      </c>
      <c r="K39" s="3">
        <v>6.46854330803872E-7</v>
      </c>
      <c r="L39" s="3">
        <v>66.377711297895502</v>
      </c>
      <c r="M39" s="3">
        <v>510.27120945847901</v>
      </c>
      <c r="N39" s="3">
        <v>1658.71502772647</v>
      </c>
      <c r="O39" s="3">
        <v>6.8874690837848203</v>
      </c>
      <c r="P39" s="3">
        <v>6.3139124672387404E-103</v>
      </c>
      <c r="Q39" s="3">
        <v>6.3139124672387404E-103</v>
      </c>
      <c r="R39" s="3">
        <v>3.3589110806045799</v>
      </c>
      <c r="S39" s="3">
        <v>6.3139124672387404E-103</v>
      </c>
      <c r="T39" s="9">
        <f t="shared" si="3"/>
        <v>93137.007715868429</v>
      </c>
    </row>
    <row r="40" spans="1:20">
      <c r="A40" s="16" t="s">
        <v>7</v>
      </c>
      <c r="B40" s="17">
        <v>5.0631391246723899E-101</v>
      </c>
      <c r="C40" s="17">
        <v>5.0631391246723899E-101</v>
      </c>
      <c r="D40" s="17">
        <v>5.0631391246723899E-101</v>
      </c>
      <c r="E40" s="17">
        <v>5.0631391246723899E-101</v>
      </c>
      <c r="F40" s="17">
        <v>5.0631391246723899E-101</v>
      </c>
      <c r="G40" s="17">
        <v>4430.2434912602803</v>
      </c>
      <c r="H40" s="17">
        <v>4474503.2748699998</v>
      </c>
      <c r="I40" s="17">
        <v>2807761.9374429602</v>
      </c>
      <c r="J40" s="17">
        <v>1904.0075546170599</v>
      </c>
      <c r="K40" s="17">
        <v>5.1871379073602598E-5</v>
      </c>
      <c r="L40" s="17">
        <v>5322.8420384731899</v>
      </c>
      <c r="M40" s="17">
        <v>40918.751062967996</v>
      </c>
      <c r="N40" s="17">
        <v>133012.69216417801</v>
      </c>
      <c r="O40" s="17">
        <v>552.30753307121802</v>
      </c>
      <c r="P40" s="17">
        <v>5.0631391246723899E-101</v>
      </c>
      <c r="Q40" s="17">
        <v>5.0631391246723899E-101</v>
      </c>
      <c r="R40" s="17">
        <v>269.35175609018501</v>
      </c>
      <c r="S40" s="17">
        <v>5.0631391246723899E-101</v>
      </c>
      <c r="T40" s="9">
        <f t="shared" si="3"/>
        <v>7468675.4079654887</v>
      </c>
    </row>
    <row r="41" spans="1:20">
      <c r="A41" s="19"/>
      <c r="B41" s="19"/>
      <c r="C41" s="19"/>
      <c r="D41" s="19"/>
      <c r="E41" s="19"/>
      <c r="F41" s="19"/>
      <c r="G41" s="19"/>
      <c r="H41" s="19"/>
      <c r="I41" s="19"/>
      <c r="J41" s="19"/>
      <c r="K41" s="19"/>
      <c r="L41" s="19"/>
      <c r="M41" s="19"/>
      <c r="N41" s="19"/>
      <c r="O41" s="19"/>
      <c r="P41" s="19"/>
      <c r="Q41" s="19"/>
      <c r="R41" s="19"/>
      <c r="S41" s="19"/>
      <c r="T41" s="20"/>
    </row>
    <row r="42" spans="1:20">
      <c r="A42" s="19"/>
      <c r="B42" s="19"/>
      <c r="C42" s="19"/>
      <c r="D42" s="19"/>
      <c r="E42" s="19"/>
      <c r="F42" s="19"/>
      <c r="G42" s="19"/>
      <c r="H42" s="19"/>
      <c r="I42" s="19"/>
      <c r="J42" s="19"/>
      <c r="K42" s="19"/>
      <c r="L42" s="19"/>
      <c r="M42" s="19"/>
      <c r="N42" s="19"/>
      <c r="O42" s="19"/>
      <c r="P42" s="19"/>
      <c r="Q42" s="19"/>
      <c r="R42" s="19"/>
      <c r="S42" s="19"/>
      <c r="T42" s="20"/>
    </row>
    <row r="43" spans="1:20" ht="17" thickBot="1">
      <c r="A43" s="2" t="s">
        <v>15</v>
      </c>
      <c r="B43" s="2">
        <v>0.1</v>
      </c>
      <c r="C43" s="2">
        <v>0.2</v>
      </c>
      <c r="D43" s="2">
        <v>0.3</v>
      </c>
      <c r="E43" s="2">
        <v>0.4</v>
      </c>
      <c r="F43" s="2">
        <v>0.5</v>
      </c>
      <c r="G43" s="2">
        <v>1.1000000000000001</v>
      </c>
      <c r="H43" s="2">
        <v>1.2</v>
      </c>
      <c r="I43" s="2">
        <v>1.3</v>
      </c>
      <c r="J43" s="2">
        <v>1.4</v>
      </c>
      <c r="K43" s="2">
        <v>1.5</v>
      </c>
      <c r="L43" s="2">
        <v>2.1</v>
      </c>
      <c r="M43" s="2">
        <v>2.2000000000000002</v>
      </c>
      <c r="N43" s="2">
        <v>2.2999999999999998</v>
      </c>
      <c r="O43" s="2">
        <v>2.4</v>
      </c>
      <c r="P43" s="2">
        <v>3.1</v>
      </c>
      <c r="Q43" s="2">
        <v>3.2</v>
      </c>
      <c r="R43" s="2">
        <v>3.3</v>
      </c>
      <c r="S43" s="2">
        <v>3.4</v>
      </c>
      <c r="T43" s="15" t="s">
        <v>35</v>
      </c>
    </row>
    <row r="44" spans="1:20" ht="17" thickTop="1">
      <c r="A44" t="s">
        <v>0</v>
      </c>
      <c r="B44" s="3">
        <v>0</v>
      </c>
      <c r="C44" s="3">
        <v>0</v>
      </c>
      <c r="D44" s="3">
        <v>0</v>
      </c>
      <c r="E44" s="3">
        <v>0</v>
      </c>
      <c r="F44" s="3">
        <v>0</v>
      </c>
      <c r="G44" s="3">
        <v>21.468350479079</v>
      </c>
      <c r="H44" s="3">
        <v>552612.94435450004</v>
      </c>
      <c r="I44" s="3">
        <v>553335.34406170005</v>
      </c>
      <c r="J44" s="3">
        <v>6244.2914264259998</v>
      </c>
      <c r="K44" s="3">
        <v>4.4264013952140001E-6</v>
      </c>
      <c r="L44" s="3">
        <v>2.7070094462639999E-9</v>
      </c>
      <c r="M44" s="3">
        <v>1.4150742617191E-6</v>
      </c>
      <c r="N44" s="3">
        <v>4264.4840367959996</v>
      </c>
      <c r="O44" s="3">
        <v>5.0813086547579998E-6</v>
      </c>
      <c r="P44" s="3">
        <v>0</v>
      </c>
      <c r="Q44" s="3">
        <v>0</v>
      </c>
      <c r="R44" s="3">
        <v>1.5340912212431001E-5</v>
      </c>
      <c r="S44" s="3">
        <v>0</v>
      </c>
      <c r="T44" s="9">
        <f t="shared" ref="T44:T52" si="4">SUM(B44:S44)</f>
        <v>1116478.5322561678</v>
      </c>
    </row>
    <row r="45" spans="1:20">
      <c r="A45" t="s">
        <v>1</v>
      </c>
      <c r="B45" s="3">
        <v>5.0000000000000001E-101</v>
      </c>
      <c r="C45" s="3">
        <v>5.0000000000000001E-101</v>
      </c>
      <c r="D45" s="3">
        <v>5.0000000000000001E-101</v>
      </c>
      <c r="E45" s="3">
        <v>5.0000000000000001E-101</v>
      </c>
      <c r="F45" s="3">
        <v>5.0000000000000001E-101</v>
      </c>
      <c r="G45" s="3">
        <v>2520.465158</v>
      </c>
      <c r="H45" s="3">
        <v>963383.52859999996</v>
      </c>
      <c r="I45" s="3">
        <v>604791.27859999996</v>
      </c>
      <c r="J45" s="3">
        <v>4381.9902549999997</v>
      </c>
      <c r="K45" s="3">
        <v>1.3787267460000001E-6</v>
      </c>
      <c r="L45" s="3">
        <v>3.1781309879999999E-7</v>
      </c>
      <c r="M45" s="3">
        <v>2.4669332300000001E-6</v>
      </c>
      <c r="N45" s="3">
        <v>4661.04828</v>
      </c>
      <c r="O45" s="3">
        <v>3.565856154E-6</v>
      </c>
      <c r="P45" s="3">
        <v>5.0000000000000001E-101</v>
      </c>
      <c r="Q45" s="3">
        <v>5.0000000000000001E-101</v>
      </c>
      <c r="R45" s="3">
        <v>1.676749915E-5</v>
      </c>
      <c r="S45" s="3">
        <v>5.0000000000000001E-101</v>
      </c>
      <c r="T45" s="9">
        <f t="shared" si="4"/>
        <v>1579738.3109174967</v>
      </c>
    </row>
    <row r="46" spans="1:20">
      <c r="A46" t="s">
        <v>2</v>
      </c>
      <c r="B46" s="3">
        <v>0</v>
      </c>
      <c r="C46" s="3">
        <v>0</v>
      </c>
      <c r="D46" s="3">
        <v>0</v>
      </c>
      <c r="E46" s="3">
        <v>0</v>
      </c>
      <c r="F46" s="3">
        <v>0</v>
      </c>
      <c r="G46" s="3">
        <v>2.6926999821245698</v>
      </c>
      <c r="H46" s="3">
        <v>1029.21589775902</v>
      </c>
      <c r="I46" s="3">
        <v>646.11941183261604</v>
      </c>
      <c r="J46" s="3">
        <v>4.68143153867757</v>
      </c>
      <c r="K46" s="3">
        <v>1.4729414029626399E-9</v>
      </c>
      <c r="L46" s="3">
        <v>3.3953071042472398E-10</v>
      </c>
      <c r="M46" s="3">
        <v>2.6355099738109499E-9</v>
      </c>
      <c r="N46" s="3">
        <v>4.9795588639487098</v>
      </c>
      <c r="O46" s="3">
        <v>3.8095272901501704E-9</v>
      </c>
      <c r="P46" s="3">
        <v>0</v>
      </c>
      <c r="Q46" s="3">
        <v>0</v>
      </c>
      <c r="R46" s="3">
        <v>1.7913298481625801E-8</v>
      </c>
      <c r="S46" s="3">
        <v>0</v>
      </c>
      <c r="T46" s="9">
        <f t="shared" si="4"/>
        <v>1687.6890000025578</v>
      </c>
    </row>
    <row r="47" spans="1:20">
      <c r="A47" t="s">
        <v>12</v>
      </c>
      <c r="B47" s="3" t="s">
        <v>4</v>
      </c>
      <c r="C47" s="3">
        <v>0</v>
      </c>
      <c r="D47" s="3">
        <v>0</v>
      </c>
      <c r="E47" s="3">
        <v>0</v>
      </c>
      <c r="F47" s="3">
        <v>0</v>
      </c>
      <c r="G47" s="3">
        <v>0</v>
      </c>
      <c r="H47" s="3">
        <v>46445.833570918199</v>
      </c>
      <c r="I47" s="3">
        <v>41934.749462498403</v>
      </c>
      <c r="J47" s="3">
        <v>373.40233360704002</v>
      </c>
      <c r="K47" s="3">
        <v>0</v>
      </c>
      <c r="L47" s="3">
        <v>0</v>
      </c>
      <c r="M47" s="3">
        <v>900.47941118967196</v>
      </c>
      <c r="N47" s="3">
        <v>1959.2765876342601</v>
      </c>
      <c r="O47" s="3">
        <v>73.242560439427706</v>
      </c>
      <c r="P47" s="3">
        <v>0</v>
      </c>
      <c r="Q47" s="3">
        <v>0</v>
      </c>
      <c r="R47" s="3">
        <v>0</v>
      </c>
      <c r="S47" s="3" t="s">
        <v>4</v>
      </c>
      <c r="T47" s="9">
        <f t="shared" si="4"/>
        <v>91686.983926286994</v>
      </c>
    </row>
    <row r="48" spans="1:20">
      <c r="A48" t="s">
        <v>13</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14</v>
      </c>
      <c r="B49" s="3" t="s">
        <v>4</v>
      </c>
      <c r="C49" s="3">
        <v>0</v>
      </c>
      <c r="D49" s="3">
        <v>0</v>
      </c>
      <c r="E49" s="3">
        <v>0</v>
      </c>
      <c r="F49" s="3">
        <v>0</v>
      </c>
      <c r="G49" s="3">
        <v>8.0373499062762406</v>
      </c>
      <c r="H49" s="3">
        <v>4834.15045253886</v>
      </c>
      <c r="I49" s="3">
        <v>15857.645194233801</v>
      </c>
      <c r="J49" s="3">
        <v>32.120514188155397</v>
      </c>
      <c r="K49" s="3">
        <v>0</v>
      </c>
      <c r="L49" s="3">
        <v>8.0373499062762406</v>
      </c>
      <c r="M49" s="3">
        <v>642.95844224160101</v>
      </c>
      <c r="N49" s="3">
        <v>1511.4386038201101</v>
      </c>
      <c r="O49" s="3">
        <v>30.547679221299699</v>
      </c>
      <c r="P49" s="3">
        <v>0</v>
      </c>
      <c r="Q49" s="3">
        <v>0</v>
      </c>
      <c r="R49" s="3">
        <v>0</v>
      </c>
      <c r="S49" s="3" t="s">
        <v>4</v>
      </c>
      <c r="T49" s="9">
        <f t="shared" si="4"/>
        <v>22924.935586056381</v>
      </c>
    </row>
    <row r="50" spans="1:20">
      <c r="A50" t="s">
        <v>58</v>
      </c>
      <c r="B50" s="3" t="s">
        <v>4</v>
      </c>
      <c r="C50" s="3">
        <v>0</v>
      </c>
      <c r="D50" s="3">
        <v>0</v>
      </c>
      <c r="E50" s="3">
        <v>0</v>
      </c>
      <c r="F50" s="3">
        <v>0</v>
      </c>
      <c r="G50" s="3">
        <v>76.828576949999999</v>
      </c>
      <c r="H50" s="3">
        <v>14711.2953797803</v>
      </c>
      <c r="I50" s="3">
        <v>11984.4969710482</v>
      </c>
      <c r="J50" s="3">
        <v>0</v>
      </c>
      <c r="K50" s="3">
        <v>0</v>
      </c>
      <c r="L50" s="3">
        <v>0</v>
      </c>
      <c r="M50" s="3">
        <v>1609.41372694351</v>
      </c>
      <c r="N50" s="3">
        <v>2301.5232248432499</v>
      </c>
      <c r="O50" s="3">
        <v>0</v>
      </c>
      <c r="P50" s="3">
        <v>0</v>
      </c>
      <c r="Q50" s="3">
        <v>0</v>
      </c>
      <c r="R50" s="3">
        <v>47.836668077871103</v>
      </c>
      <c r="S50" s="3" t="s">
        <v>4</v>
      </c>
      <c r="T50" s="9">
        <f t="shared" si="4"/>
        <v>30731.394547643133</v>
      </c>
    </row>
    <row r="51" spans="1:20">
      <c r="A51" t="s">
        <v>6</v>
      </c>
      <c r="B51" s="3">
        <v>6.6665418591773903E-103</v>
      </c>
      <c r="C51" s="3">
        <v>6.6665418591773903E-103</v>
      </c>
      <c r="D51" s="3">
        <v>6.6665418591773903E-103</v>
      </c>
      <c r="E51" s="3">
        <v>6.6665418591773903E-103</v>
      </c>
      <c r="F51" s="3">
        <v>6.6665418591773903E-103</v>
      </c>
      <c r="G51" s="3">
        <v>35.059238776943403</v>
      </c>
      <c r="H51" s="3">
        <v>21106.497765326701</v>
      </c>
      <c r="I51" s="3">
        <v>16380.355118293701</v>
      </c>
      <c r="J51" s="3">
        <v>147.150391271259</v>
      </c>
      <c r="K51" s="3">
        <v>7.74198983536215E-8</v>
      </c>
      <c r="L51" s="3">
        <v>0.10716266345214</v>
      </c>
      <c r="M51" s="3">
        <v>42.037234124478402</v>
      </c>
      <c r="N51" s="3">
        <v>196.033000532735</v>
      </c>
      <c r="O51" s="3">
        <v>1.38384406988875</v>
      </c>
      <c r="P51" s="3">
        <v>6.6665418591773903E-103</v>
      </c>
      <c r="Q51" s="3">
        <v>6.6665418591773903E-103</v>
      </c>
      <c r="R51" s="3">
        <v>0.63781072863238197</v>
      </c>
      <c r="S51" s="3">
        <v>6.6665418591773903E-103</v>
      </c>
      <c r="T51" s="9">
        <f t="shared" si="4"/>
        <v>37909.261565865214</v>
      </c>
    </row>
    <row r="52" spans="1:20">
      <c r="A52" s="16" t="s">
        <v>7</v>
      </c>
      <c r="B52" s="17">
        <v>5.06666541859177E-101</v>
      </c>
      <c r="C52" s="17">
        <v>5.06666541859177E-101</v>
      </c>
      <c r="D52" s="17">
        <v>5.06666541859177E-101</v>
      </c>
      <c r="E52" s="17">
        <v>5.06666541859177E-101</v>
      </c>
      <c r="F52" s="17">
        <v>5.06666541859177E-101</v>
      </c>
      <c r="G52" s="17">
        <v>2664.5513740944202</v>
      </c>
      <c r="H52" s="17">
        <v>1604123.46602082</v>
      </c>
      <c r="I52" s="17">
        <v>1244929.9888196101</v>
      </c>
      <c r="J52" s="17">
        <v>11183.636352031101</v>
      </c>
      <c r="K52" s="17">
        <v>5.8840209809705797E-6</v>
      </c>
      <c r="L52" s="17">
        <v>8.14451289058802</v>
      </c>
      <c r="M52" s="17">
        <v>3194.8888183838999</v>
      </c>
      <c r="N52" s="17">
        <v>14898.7832924903</v>
      </c>
      <c r="O52" s="17">
        <v>105.174092381591</v>
      </c>
      <c r="P52" s="17">
        <v>5.06666541859177E-101</v>
      </c>
      <c r="Q52" s="17">
        <v>5.06666541859177E-101</v>
      </c>
      <c r="R52" s="17">
        <v>48.474510932828203</v>
      </c>
      <c r="S52" s="17">
        <v>5.06666541859177E-101</v>
      </c>
      <c r="T52" s="9">
        <f t="shared" si="4"/>
        <v>2881157.1077995189</v>
      </c>
    </row>
    <row r="53" spans="1:20">
      <c r="A53" s="19"/>
      <c r="B53" s="19"/>
      <c r="C53" s="19"/>
      <c r="D53" s="19"/>
      <c r="E53" s="19"/>
      <c r="F53" s="19"/>
      <c r="G53" s="19"/>
      <c r="H53" s="19"/>
      <c r="I53" s="19"/>
      <c r="J53" s="19"/>
      <c r="K53" s="19"/>
      <c r="L53" s="19"/>
      <c r="M53" s="19"/>
      <c r="N53" s="19"/>
      <c r="O53" s="19"/>
      <c r="P53" s="19"/>
      <c r="Q53" s="19"/>
      <c r="R53" s="19"/>
      <c r="S53" s="19"/>
      <c r="T53" s="20"/>
    </row>
    <row r="54" spans="1:20">
      <c r="A54" s="19"/>
      <c r="B54" s="19"/>
      <c r="C54" s="19"/>
      <c r="D54" s="19"/>
      <c r="E54" s="19"/>
      <c r="F54" s="19"/>
      <c r="G54" s="19"/>
      <c r="H54" s="19"/>
      <c r="I54" s="19"/>
      <c r="J54" s="19"/>
      <c r="K54" s="19"/>
      <c r="L54" s="19"/>
      <c r="M54" s="19"/>
      <c r="N54" s="19"/>
      <c r="O54" s="19"/>
      <c r="P54" s="19"/>
      <c r="Q54" s="19"/>
      <c r="R54" s="19"/>
      <c r="S54" s="19"/>
      <c r="T54" s="20"/>
    </row>
    <row r="55" spans="1:20" ht="17" thickBot="1">
      <c r="A55" s="2" t="s">
        <v>16</v>
      </c>
      <c r="B55" s="2">
        <v>0.1</v>
      </c>
      <c r="C55" s="2">
        <v>0.2</v>
      </c>
      <c r="D55" s="2">
        <v>0.3</v>
      </c>
      <c r="E55" s="2">
        <v>0.4</v>
      </c>
      <c r="F55" s="2">
        <v>0.5</v>
      </c>
      <c r="G55" s="2">
        <v>1.1000000000000001</v>
      </c>
      <c r="H55" s="2">
        <v>1.2</v>
      </c>
      <c r="I55" s="2">
        <v>1.3</v>
      </c>
      <c r="J55" s="2">
        <v>1.4</v>
      </c>
      <c r="K55" s="2">
        <v>1.5</v>
      </c>
      <c r="L55" s="2">
        <v>2.1</v>
      </c>
      <c r="M55" s="2">
        <v>2.2000000000000002</v>
      </c>
      <c r="N55" s="2">
        <v>2.2999999999999998</v>
      </c>
      <c r="O55" s="2">
        <v>2.4</v>
      </c>
      <c r="P55" s="2">
        <v>3.1</v>
      </c>
      <c r="Q55" s="2">
        <v>3.2</v>
      </c>
      <c r="R55" s="2">
        <v>3.3</v>
      </c>
      <c r="S55" s="2">
        <v>3.4</v>
      </c>
      <c r="T55" s="15" t="s">
        <v>35</v>
      </c>
    </row>
    <row r="56" spans="1:20" ht="17" thickTop="1">
      <c r="A56" t="s">
        <v>0</v>
      </c>
      <c r="B56" s="3">
        <v>0</v>
      </c>
      <c r="C56" s="3">
        <v>0</v>
      </c>
      <c r="D56" s="3">
        <v>0</v>
      </c>
      <c r="E56" s="3">
        <v>0</v>
      </c>
      <c r="F56" s="3">
        <v>0</v>
      </c>
      <c r="G56" s="3">
        <v>436.83966766600003</v>
      </c>
      <c r="H56" s="3">
        <v>1196417.5032599999</v>
      </c>
      <c r="I56" s="3">
        <v>1362998.9471</v>
      </c>
      <c r="J56" s="3">
        <v>9032.7029818999999</v>
      </c>
      <c r="K56" s="3">
        <v>949.07968804999996</v>
      </c>
      <c r="L56" s="3">
        <v>22.771805391800001</v>
      </c>
      <c r="M56" s="3">
        <v>84330.973643999998</v>
      </c>
      <c r="N56" s="3">
        <v>162698.30106100001</v>
      </c>
      <c r="O56" s="3">
        <v>1.0079657423E-4</v>
      </c>
      <c r="P56" s="3">
        <v>0</v>
      </c>
      <c r="Q56" s="3">
        <v>0</v>
      </c>
      <c r="R56" s="3">
        <v>3.9204470815000003E-5</v>
      </c>
      <c r="S56" s="3">
        <v>0</v>
      </c>
      <c r="T56" s="9">
        <f t="shared" ref="T56:T64" si="5">SUM(B56:S56)</f>
        <v>2816887.1193480087</v>
      </c>
    </row>
    <row r="57" spans="1:20">
      <c r="A57" t="s">
        <v>1</v>
      </c>
      <c r="B57" s="3">
        <v>5.0000000000000001E-101</v>
      </c>
      <c r="C57" s="3">
        <v>5.0000000000000001E-101</v>
      </c>
      <c r="D57" s="3">
        <v>5.0000000000000001E-101</v>
      </c>
      <c r="E57" s="3">
        <v>5.0000000000000001E-101</v>
      </c>
      <c r="F57" s="3">
        <v>5.0000000000000001E-101</v>
      </c>
      <c r="G57" s="3">
        <v>36546.597309999997</v>
      </c>
      <c r="H57" s="3">
        <v>1226334.3689999999</v>
      </c>
      <c r="I57" s="3">
        <v>764325.96660000004</v>
      </c>
      <c r="J57" s="3">
        <v>2539.3926719999999</v>
      </c>
      <c r="K57" s="3">
        <v>8.7394108289999995E-4</v>
      </c>
      <c r="L57" s="3">
        <v>1905.1200329999999</v>
      </c>
      <c r="M57" s="3">
        <v>86439.701100000006</v>
      </c>
      <c r="N57" s="3">
        <v>91235.973830000003</v>
      </c>
      <c r="O57" s="3">
        <v>2.8337263209999999E-5</v>
      </c>
      <c r="P57" s="3">
        <v>5.0000000000000001E-101</v>
      </c>
      <c r="Q57" s="3">
        <v>5.0000000000000001E-101</v>
      </c>
      <c r="R57" s="3">
        <v>2.198460616E-5</v>
      </c>
      <c r="S57" s="3">
        <v>5.0000000000000001E-101</v>
      </c>
      <c r="T57" s="9">
        <f t="shared" si="5"/>
        <v>2209327.121469263</v>
      </c>
    </row>
    <row r="58" spans="1:20">
      <c r="A58" t="s">
        <v>2</v>
      </c>
      <c r="B58" s="3">
        <v>0</v>
      </c>
      <c r="C58" s="3">
        <v>0</v>
      </c>
      <c r="D58" s="3">
        <v>0</v>
      </c>
      <c r="E58" s="3">
        <v>0</v>
      </c>
      <c r="F58" s="3">
        <v>0</v>
      </c>
      <c r="G58" s="3">
        <v>195.60663984282701</v>
      </c>
      <c r="H58" s="3">
        <v>6563.6519658677998</v>
      </c>
      <c r="I58" s="3">
        <v>4090.8660454042902</v>
      </c>
      <c r="J58" s="3">
        <v>13.5914723691875</v>
      </c>
      <c r="K58" s="3">
        <v>4.6775538955901101E-6</v>
      </c>
      <c r="L58" s="3">
        <v>10.196684654062199</v>
      </c>
      <c r="M58" s="3">
        <v>462.64716063003999</v>
      </c>
      <c r="N58" s="3">
        <v>488.31802631503399</v>
      </c>
      <c r="O58" s="3">
        <v>1.51668205742059E-7</v>
      </c>
      <c r="P58" s="3">
        <v>0</v>
      </c>
      <c r="Q58" s="3">
        <v>0</v>
      </c>
      <c r="R58" s="3">
        <v>1.17667177124057E-7</v>
      </c>
      <c r="S58" s="3">
        <v>0</v>
      </c>
      <c r="T58" s="9">
        <f t="shared" si="5"/>
        <v>11824.878000030129</v>
      </c>
    </row>
    <row r="59" spans="1:20">
      <c r="A59" t="s">
        <v>12</v>
      </c>
      <c r="B59" s="3" t="s">
        <v>4</v>
      </c>
      <c r="C59" s="3">
        <v>0</v>
      </c>
      <c r="D59" s="3">
        <v>0</v>
      </c>
      <c r="E59" s="3">
        <v>0</v>
      </c>
      <c r="F59" s="3">
        <v>0</v>
      </c>
      <c r="G59" s="3">
        <v>0</v>
      </c>
      <c r="H59" s="3">
        <v>53678.740507563198</v>
      </c>
      <c r="I59" s="3">
        <v>48465.1552482111</v>
      </c>
      <c r="J59" s="3">
        <v>431.55145315684803</v>
      </c>
      <c r="K59" s="3">
        <v>0</v>
      </c>
      <c r="L59" s="3">
        <v>0</v>
      </c>
      <c r="M59" s="3">
        <v>1040.7090782825201</v>
      </c>
      <c r="N59" s="3">
        <v>2264.3903972479502</v>
      </c>
      <c r="O59" s="3">
        <v>84.648462384347994</v>
      </c>
      <c r="P59" s="3">
        <v>0</v>
      </c>
      <c r="Q59" s="3">
        <v>0</v>
      </c>
      <c r="R59" s="3">
        <v>0</v>
      </c>
      <c r="S59" s="3" t="s">
        <v>4</v>
      </c>
      <c r="T59" s="9">
        <f t="shared" si="5"/>
        <v>105965.19514684596</v>
      </c>
    </row>
    <row r="60" spans="1:20">
      <c r="A60" t="s">
        <v>13</v>
      </c>
      <c r="B60" s="3" t="s">
        <v>4</v>
      </c>
      <c r="C60" s="3" t="s">
        <v>4</v>
      </c>
      <c r="D60" s="3" t="s">
        <v>4</v>
      </c>
      <c r="E60" s="3" t="s">
        <v>4</v>
      </c>
      <c r="F60" s="3" t="s">
        <v>4</v>
      </c>
      <c r="G60" s="3" t="s">
        <v>4</v>
      </c>
      <c r="H60" s="3" t="s">
        <v>4</v>
      </c>
      <c r="I60" s="3" t="s">
        <v>4</v>
      </c>
      <c r="J60" s="3" t="s">
        <v>4</v>
      </c>
      <c r="K60" s="3" t="s">
        <v>4</v>
      </c>
      <c r="L60" s="3" t="s">
        <v>4</v>
      </c>
      <c r="M60" s="3" t="s">
        <v>4</v>
      </c>
      <c r="N60" s="3" t="s">
        <v>4</v>
      </c>
      <c r="O60" s="3" t="s">
        <v>4</v>
      </c>
      <c r="P60" s="3" t="s">
        <v>4</v>
      </c>
      <c r="Q60" s="3" t="s">
        <v>4</v>
      </c>
      <c r="R60" s="3" t="s">
        <v>4</v>
      </c>
      <c r="S60" s="3" t="s">
        <v>4</v>
      </c>
      <c r="T60" s="9">
        <f t="shared" si="5"/>
        <v>0</v>
      </c>
    </row>
    <row r="61" spans="1:20">
      <c r="A61" t="s">
        <v>14</v>
      </c>
      <c r="B61" s="3" t="s">
        <v>4</v>
      </c>
      <c r="C61" s="3">
        <v>0</v>
      </c>
      <c r="D61" s="3">
        <v>0</v>
      </c>
      <c r="E61" s="3">
        <v>0</v>
      </c>
      <c r="F61" s="3">
        <v>0</v>
      </c>
      <c r="G61" s="3">
        <v>486.24037979508199</v>
      </c>
      <c r="H61" s="3">
        <v>292454.500480755</v>
      </c>
      <c r="I61" s="3">
        <v>959349.47611012799</v>
      </c>
      <c r="J61" s="3">
        <v>1943.2140195695499</v>
      </c>
      <c r="K61" s="3">
        <v>0</v>
      </c>
      <c r="L61" s="3">
        <v>486.24037979508199</v>
      </c>
      <c r="M61" s="3">
        <v>38897.442663766597</v>
      </c>
      <c r="N61" s="3">
        <v>91438.408098239903</v>
      </c>
      <c r="O61" s="3">
        <v>1848.06127885812</v>
      </c>
      <c r="P61" s="3">
        <v>0</v>
      </c>
      <c r="Q61" s="3">
        <v>0</v>
      </c>
      <c r="R61" s="3">
        <v>0</v>
      </c>
      <c r="S61" s="3" t="s">
        <v>4</v>
      </c>
      <c r="T61" s="9">
        <f t="shared" si="5"/>
        <v>1386903.5834109073</v>
      </c>
    </row>
    <row r="62" spans="1:20">
      <c r="A62" t="s">
        <v>58</v>
      </c>
      <c r="B62" s="3" t="s">
        <v>4</v>
      </c>
      <c r="C62" s="3">
        <v>0</v>
      </c>
      <c r="D62" s="3">
        <v>0</v>
      </c>
      <c r="E62" s="3">
        <v>0</v>
      </c>
      <c r="F62" s="3">
        <v>0</v>
      </c>
      <c r="G62" s="3">
        <v>794.46862625000006</v>
      </c>
      <c r="H62" s="3">
        <v>152126.50155343101</v>
      </c>
      <c r="I62" s="3">
        <v>123929.236006576</v>
      </c>
      <c r="J62" s="3">
        <v>0</v>
      </c>
      <c r="K62" s="3">
        <v>0</v>
      </c>
      <c r="L62" s="3">
        <v>0</v>
      </c>
      <c r="M62" s="3">
        <v>16642.6187165335</v>
      </c>
      <c r="N62" s="3">
        <v>23799.5817092078</v>
      </c>
      <c r="O62" s="3">
        <v>0</v>
      </c>
      <c r="P62" s="3">
        <v>0</v>
      </c>
      <c r="Q62" s="3">
        <v>0</v>
      </c>
      <c r="R62" s="3">
        <v>494.66921659810203</v>
      </c>
      <c r="S62" s="3" t="s">
        <v>4</v>
      </c>
      <c r="T62" s="9">
        <f t="shared" si="5"/>
        <v>317787.07582859637</v>
      </c>
    </row>
    <row r="63" spans="1:20">
      <c r="A63" t="s">
        <v>6</v>
      </c>
      <c r="B63" s="3">
        <v>5.1593344789227902E-103</v>
      </c>
      <c r="C63" s="3">
        <v>5.1593344789227902E-103</v>
      </c>
      <c r="D63" s="3">
        <v>5.1593344789227902E-103</v>
      </c>
      <c r="E63" s="3">
        <v>5.1593344789227902E-103</v>
      </c>
      <c r="F63" s="3">
        <v>5.1593344789227902E-103</v>
      </c>
      <c r="G63" s="3">
        <v>396.85345552308598</v>
      </c>
      <c r="H63" s="3">
        <v>30208.680026951501</v>
      </c>
      <c r="I63" s="3">
        <v>33671.464155131602</v>
      </c>
      <c r="J63" s="3">
        <v>144.053288870731</v>
      </c>
      <c r="K63" s="3">
        <v>9.7932481817781607</v>
      </c>
      <c r="L63" s="3">
        <v>25.015847393352701</v>
      </c>
      <c r="M63" s="3">
        <v>2350.7382030280501</v>
      </c>
      <c r="N63" s="3">
        <v>3837.7706748016499</v>
      </c>
      <c r="O63" s="3">
        <v>19.942993345538799</v>
      </c>
      <c r="P63" s="3">
        <v>5.1593344789227902E-103</v>
      </c>
      <c r="Q63" s="3">
        <v>5.1593344789227902E-103</v>
      </c>
      <c r="R63" s="3">
        <v>5.1043285223166297</v>
      </c>
      <c r="S63" s="3">
        <v>5.1593344789227902E-103</v>
      </c>
      <c r="T63" s="9">
        <f t="shared" si="5"/>
        <v>70669.416221749605</v>
      </c>
    </row>
    <row r="64" spans="1:20">
      <c r="A64" s="16" t="s">
        <v>7</v>
      </c>
      <c r="B64" s="17">
        <v>5.0515933447892299E-101</v>
      </c>
      <c r="C64" s="17">
        <v>5.0515933447892299E-101</v>
      </c>
      <c r="D64" s="17">
        <v>5.0515933447892299E-101</v>
      </c>
      <c r="E64" s="17">
        <v>5.0515933447892299E-101</v>
      </c>
      <c r="F64" s="17">
        <v>5.0515933447892299E-101</v>
      </c>
      <c r="G64" s="17">
        <v>38856.606079076999</v>
      </c>
      <c r="H64" s="17">
        <v>2957783.94679457</v>
      </c>
      <c r="I64" s="17">
        <v>3296831.1112654498</v>
      </c>
      <c r="J64" s="17">
        <v>14104.5058878663</v>
      </c>
      <c r="K64" s="17">
        <v>958.87381485041499</v>
      </c>
      <c r="L64" s="17">
        <v>2449.3447502343001</v>
      </c>
      <c r="M64" s="17">
        <v>230164.830566241</v>
      </c>
      <c r="N64" s="17">
        <v>375762.74379681202</v>
      </c>
      <c r="O64" s="17">
        <v>1952.6528638735199</v>
      </c>
      <c r="P64" s="17">
        <v>5.0515933447892299E-101</v>
      </c>
      <c r="Q64" s="17">
        <v>5.0515933447892299E-101</v>
      </c>
      <c r="R64" s="17">
        <v>499.77360642716297</v>
      </c>
      <c r="S64" s="17">
        <v>5.0515933447892299E-101</v>
      </c>
      <c r="T64" s="9">
        <f t="shared" si="5"/>
        <v>6919364.3894254006</v>
      </c>
    </row>
    <row r="65" spans="1:20">
      <c r="A65" s="19"/>
      <c r="B65" s="19"/>
      <c r="C65" s="19"/>
      <c r="D65" s="19"/>
      <c r="E65" s="19"/>
      <c r="F65" s="19"/>
      <c r="G65" s="19"/>
      <c r="H65" s="19"/>
      <c r="I65" s="19"/>
      <c r="J65" s="19"/>
      <c r="K65" s="19"/>
      <c r="L65" s="19"/>
      <c r="M65" s="19"/>
      <c r="N65" s="19"/>
      <c r="O65" s="19"/>
      <c r="P65" s="19"/>
      <c r="Q65" s="19"/>
      <c r="R65" s="19"/>
      <c r="S65" s="19"/>
      <c r="T65" s="20"/>
    </row>
    <row r="66" spans="1:20">
      <c r="A66" s="19"/>
      <c r="B66" s="19"/>
      <c r="C66" s="19"/>
      <c r="D66" s="19"/>
      <c r="E66" s="19"/>
      <c r="F66" s="19"/>
      <c r="G66" s="19"/>
      <c r="H66" s="19"/>
      <c r="I66" s="19"/>
      <c r="J66" s="19"/>
      <c r="K66" s="19"/>
      <c r="L66" s="19"/>
      <c r="M66" s="19"/>
      <c r="N66" s="19"/>
      <c r="O66" s="19"/>
      <c r="P66" s="19"/>
      <c r="Q66" s="19"/>
      <c r="R66" s="19"/>
      <c r="S66" s="19"/>
      <c r="T66" s="20"/>
    </row>
    <row r="67" spans="1:20" ht="17" thickBot="1">
      <c r="A67" s="2" t="s">
        <v>17</v>
      </c>
      <c r="B67" s="2">
        <v>0.1</v>
      </c>
      <c r="C67" s="2">
        <v>0.2</v>
      </c>
      <c r="D67" s="2">
        <v>0.3</v>
      </c>
      <c r="E67" s="2">
        <v>0.4</v>
      </c>
      <c r="F67" s="2">
        <v>0.5</v>
      </c>
      <c r="G67" s="2">
        <v>1.1000000000000001</v>
      </c>
      <c r="H67" s="2">
        <v>1.2</v>
      </c>
      <c r="I67" s="2">
        <v>1.3</v>
      </c>
      <c r="J67" s="2">
        <v>1.4</v>
      </c>
      <c r="K67" s="2">
        <v>1.5</v>
      </c>
      <c r="L67" s="2">
        <v>2.1</v>
      </c>
      <c r="M67" s="2">
        <v>2.2000000000000002</v>
      </c>
      <c r="N67" s="2">
        <v>2.2999999999999998</v>
      </c>
      <c r="O67" s="2">
        <v>2.4</v>
      </c>
      <c r="P67" s="2">
        <v>3.1</v>
      </c>
      <c r="Q67" s="2">
        <v>3.2</v>
      </c>
      <c r="R67" s="2">
        <v>3.3</v>
      </c>
      <c r="S67" s="2">
        <v>3.4</v>
      </c>
      <c r="T67" s="15" t="s">
        <v>35</v>
      </c>
    </row>
    <row r="68" spans="1:20" ht="17" thickTop="1">
      <c r="A68" t="s">
        <v>0</v>
      </c>
      <c r="B68" s="3">
        <v>0</v>
      </c>
      <c r="C68" s="3">
        <v>0</v>
      </c>
      <c r="D68" s="3">
        <v>0</v>
      </c>
      <c r="E68" s="3">
        <v>0</v>
      </c>
      <c r="F68" s="3">
        <v>0</v>
      </c>
      <c r="G68" s="3">
        <v>5509.6638961099998</v>
      </c>
      <c r="H68" s="3">
        <v>1407658.20508</v>
      </c>
      <c r="I68" s="3">
        <v>1580256.21318</v>
      </c>
      <c r="J68" s="3">
        <v>2670.96057522</v>
      </c>
      <c r="K68" s="3">
        <v>6.0040887338000002E-4</v>
      </c>
      <c r="L68" s="3">
        <v>1375.1556700900001</v>
      </c>
      <c r="M68" s="3">
        <v>306062.99656900001</v>
      </c>
      <c r="N68" s="3">
        <v>949270.15347999998</v>
      </c>
      <c r="O68" s="3">
        <v>7.0377914725000003E-4</v>
      </c>
      <c r="P68" s="3">
        <v>30.4593332024</v>
      </c>
      <c r="Q68" s="3">
        <v>2700.4727667000002</v>
      </c>
      <c r="R68" s="3">
        <v>14526.3457733</v>
      </c>
      <c r="S68" s="3">
        <v>0</v>
      </c>
      <c r="T68" s="9">
        <f t="shared" ref="T68:T76" si="6">SUM(B68:S68)</f>
        <v>4270060.6276278114</v>
      </c>
    </row>
    <row r="69" spans="1:20">
      <c r="A69" t="s">
        <v>1</v>
      </c>
      <c r="B69" s="3">
        <v>5.0000000000000001E-101</v>
      </c>
      <c r="C69" s="3">
        <v>5.0000000000000001E-101</v>
      </c>
      <c r="D69" s="3">
        <v>5.0000000000000001E-101</v>
      </c>
      <c r="E69" s="3">
        <v>5.0000000000000001E-101</v>
      </c>
      <c r="F69" s="3">
        <v>5.0000000000000001E-101</v>
      </c>
      <c r="G69" s="3">
        <v>277720.7708</v>
      </c>
      <c r="H69" s="3">
        <v>627986.37100000004</v>
      </c>
      <c r="I69" s="3">
        <v>278949.0528</v>
      </c>
      <c r="J69" s="3">
        <v>48.262135790000002</v>
      </c>
      <c r="K69" s="3">
        <v>1.2120914209999999E-196</v>
      </c>
      <c r="L69" s="3">
        <v>69316.259539999999</v>
      </c>
      <c r="M69" s="3">
        <v>136541.23550000001</v>
      </c>
      <c r="N69" s="3">
        <v>167566.50469999999</v>
      </c>
      <c r="O69" s="3">
        <v>1.271673011E-5</v>
      </c>
      <c r="P69" s="3">
        <v>1535.3367559999999</v>
      </c>
      <c r="Q69" s="3">
        <v>1204.7385409999999</v>
      </c>
      <c r="R69" s="3">
        <v>2564.2110189999999</v>
      </c>
      <c r="S69" s="3">
        <v>5.0000000000000001E-101</v>
      </c>
      <c r="T69" s="9">
        <f t="shared" si="6"/>
        <v>1563432.7428045068</v>
      </c>
    </row>
    <row r="70" spans="1:20">
      <c r="A70" t="s">
        <v>2</v>
      </c>
      <c r="B70" s="3">
        <v>0</v>
      </c>
      <c r="C70" s="3">
        <v>0</v>
      </c>
      <c r="D70" s="3">
        <v>0</v>
      </c>
      <c r="E70" s="3">
        <v>0</v>
      </c>
      <c r="F70" s="3">
        <v>0</v>
      </c>
      <c r="G70" s="3">
        <v>7980.1317580320201</v>
      </c>
      <c r="H70" s="3">
        <v>18044.793583264898</v>
      </c>
      <c r="I70" s="3">
        <v>8015.4256694453097</v>
      </c>
      <c r="J70" s="3">
        <v>1.38678213168416</v>
      </c>
      <c r="K70" s="3">
        <v>-2.3706439016006702E-6</v>
      </c>
      <c r="L70" s="3">
        <v>1991.75914178218</v>
      </c>
      <c r="M70" s="3">
        <v>3923.4265650417301</v>
      </c>
      <c r="N70" s="3">
        <v>4814.91817164842</v>
      </c>
      <c r="O70" s="3">
        <v>3.6540724533871699E-7</v>
      </c>
      <c r="P70" s="3">
        <v>44.116936493002797</v>
      </c>
      <c r="Q70" s="3">
        <v>34.617404614839501</v>
      </c>
      <c r="R70" s="3">
        <v>73.680991615629793</v>
      </c>
      <c r="S70" s="3">
        <v>0</v>
      </c>
      <c r="T70" s="9">
        <f t="shared" si="6"/>
        <v>44924.257002064471</v>
      </c>
    </row>
    <row r="71" spans="1:20">
      <c r="A71" t="s">
        <v>12</v>
      </c>
      <c r="B71" s="3" t="s">
        <v>4</v>
      </c>
      <c r="C71" s="3">
        <v>0</v>
      </c>
      <c r="D71" s="3">
        <v>0</v>
      </c>
      <c r="E71" s="3">
        <v>0</v>
      </c>
      <c r="F71" s="3">
        <v>0</v>
      </c>
      <c r="G71" s="3">
        <v>0</v>
      </c>
      <c r="H71" s="3">
        <v>909.09776308001597</v>
      </c>
      <c r="I71" s="3">
        <v>820.80100626181002</v>
      </c>
      <c r="J71" s="3">
        <v>7.3087121085403197</v>
      </c>
      <c r="K71" s="3">
        <v>0</v>
      </c>
      <c r="L71" s="3">
        <v>0</v>
      </c>
      <c r="M71" s="3">
        <v>17.625344524437999</v>
      </c>
      <c r="N71" s="3">
        <v>38.349488557540496</v>
      </c>
      <c r="O71" s="3">
        <v>1.4335978652653201</v>
      </c>
      <c r="P71" s="3">
        <v>0</v>
      </c>
      <c r="Q71" s="3">
        <v>0</v>
      </c>
      <c r="R71" s="3">
        <v>0</v>
      </c>
      <c r="S71" s="3" t="s">
        <v>4</v>
      </c>
      <c r="T71" s="9">
        <f t="shared" si="6"/>
        <v>1794.6159123976101</v>
      </c>
    </row>
    <row r="72" spans="1:20">
      <c r="A72" t="s">
        <v>13</v>
      </c>
      <c r="B72" s="3" t="s">
        <v>4</v>
      </c>
      <c r="C72" s="3" t="s">
        <v>4</v>
      </c>
      <c r="D72" s="3" t="s">
        <v>4</v>
      </c>
      <c r="E72" s="3" t="s">
        <v>4</v>
      </c>
      <c r="F72" s="3" t="s">
        <v>4</v>
      </c>
      <c r="G72" s="3" t="s">
        <v>4</v>
      </c>
      <c r="H72" s="3" t="s">
        <v>4</v>
      </c>
      <c r="I72" s="3" t="s">
        <v>4</v>
      </c>
      <c r="J72" s="3" t="s">
        <v>4</v>
      </c>
      <c r="K72" s="3" t="s">
        <v>4</v>
      </c>
      <c r="L72" s="3" t="s">
        <v>4</v>
      </c>
      <c r="M72" s="3" t="s">
        <v>4</v>
      </c>
      <c r="N72" s="3" t="s">
        <v>4</v>
      </c>
      <c r="O72" s="3" t="s">
        <v>4</v>
      </c>
      <c r="P72" s="3" t="s">
        <v>4</v>
      </c>
      <c r="Q72" s="3" t="s">
        <v>4</v>
      </c>
      <c r="R72" s="3" t="s">
        <v>4</v>
      </c>
      <c r="S72" s="3" t="s">
        <v>4</v>
      </c>
      <c r="T72" s="9">
        <f t="shared" si="6"/>
        <v>0</v>
      </c>
    </row>
    <row r="73" spans="1:20">
      <c r="A73" t="s">
        <v>14</v>
      </c>
      <c r="B73" s="3" t="s">
        <v>4</v>
      </c>
      <c r="C73" s="3">
        <v>0</v>
      </c>
      <c r="D73" s="3">
        <v>0</v>
      </c>
      <c r="E73" s="3">
        <v>0</v>
      </c>
      <c r="F73" s="3">
        <v>0</v>
      </c>
      <c r="G73" s="3">
        <v>3.81072255165454</v>
      </c>
      <c r="H73" s="3">
        <v>2292.0000202051301</v>
      </c>
      <c r="I73" s="3">
        <v>7518.5337035799403</v>
      </c>
      <c r="J73" s="3">
        <v>15.2291948484116</v>
      </c>
      <c r="K73" s="3">
        <v>0</v>
      </c>
      <c r="L73" s="3">
        <v>3.81072255165454</v>
      </c>
      <c r="M73" s="3">
        <v>304.84379356353099</v>
      </c>
      <c r="N73" s="3">
        <v>716.61346590384096</v>
      </c>
      <c r="O73" s="3">
        <v>14.4834717247303</v>
      </c>
      <c r="P73" s="3">
        <v>0</v>
      </c>
      <c r="Q73" s="3">
        <v>0</v>
      </c>
      <c r="R73" s="3">
        <v>0</v>
      </c>
      <c r="S73" s="3" t="s">
        <v>4</v>
      </c>
      <c r="T73" s="9">
        <f t="shared" si="6"/>
        <v>10869.325094928892</v>
      </c>
    </row>
    <row r="74" spans="1:20">
      <c r="A74" t="s">
        <v>58</v>
      </c>
      <c r="B74" s="3" t="s">
        <v>4</v>
      </c>
      <c r="C74" s="3">
        <v>0</v>
      </c>
      <c r="D74" s="3">
        <v>0</v>
      </c>
      <c r="E74" s="3">
        <v>0</v>
      </c>
      <c r="F74" s="3">
        <v>0</v>
      </c>
      <c r="G74" s="3">
        <v>369.58923800000002</v>
      </c>
      <c r="H74" s="3">
        <v>70769.714411662397</v>
      </c>
      <c r="I74" s="3">
        <v>57652.260124844099</v>
      </c>
      <c r="J74" s="3">
        <v>0</v>
      </c>
      <c r="K74" s="3">
        <v>0</v>
      </c>
      <c r="L74" s="3">
        <v>0</v>
      </c>
      <c r="M74" s="3">
        <v>7742.1971951257401</v>
      </c>
      <c r="N74" s="3">
        <v>11071.638297592101</v>
      </c>
      <c r="O74" s="3">
        <v>0</v>
      </c>
      <c r="P74" s="3">
        <v>0</v>
      </c>
      <c r="Q74" s="3">
        <v>0</v>
      </c>
      <c r="R74" s="3">
        <v>230.12163449110099</v>
      </c>
      <c r="S74" s="3" t="s">
        <v>4</v>
      </c>
      <c r="T74" s="9">
        <f t="shared" si="6"/>
        <v>147835.52090171547</v>
      </c>
    </row>
    <row r="75" spans="1:20">
      <c r="A75" t="s">
        <v>6</v>
      </c>
      <c r="B75" s="3">
        <v>6.7909440653040298E-103</v>
      </c>
      <c r="C75" s="3">
        <v>6.7909440653040298E-103</v>
      </c>
      <c r="D75" s="3">
        <v>6.7909440653040298E-103</v>
      </c>
      <c r="E75" s="3">
        <v>6.7909440653040298E-103</v>
      </c>
      <c r="F75" s="3">
        <v>6.7909440653040298E-103</v>
      </c>
      <c r="G75" s="3">
        <v>3960.2608125233501</v>
      </c>
      <c r="H75" s="3">
        <v>28897.642569947398</v>
      </c>
      <c r="I75" s="3">
        <v>26256.673007744499</v>
      </c>
      <c r="J75" s="3">
        <v>37.257121113907999</v>
      </c>
      <c r="K75" s="3">
        <v>8.1224883306025305E-6</v>
      </c>
      <c r="L75" s="3">
        <v>987.22649983200199</v>
      </c>
      <c r="M75" s="3">
        <v>6174.2221027382902</v>
      </c>
      <c r="N75" s="3">
        <v>15394.773806699</v>
      </c>
      <c r="O75" s="3">
        <v>0.216193594868196</v>
      </c>
      <c r="P75" s="3">
        <v>21.865658615003699</v>
      </c>
      <c r="Q75" s="3">
        <v>53.510312824417703</v>
      </c>
      <c r="R75" s="3">
        <v>236.248243724389</v>
      </c>
      <c r="S75" s="3">
        <v>6.7909440653040298E-103</v>
      </c>
      <c r="T75" s="9">
        <f t="shared" si="6"/>
        <v>82019.896337479615</v>
      </c>
    </row>
    <row r="76" spans="1:20">
      <c r="A76" s="16" t="s">
        <v>7</v>
      </c>
      <c r="B76" s="17">
        <v>5.0679094406530397E-101</v>
      </c>
      <c r="C76" s="17">
        <v>5.0679094406530397E-101</v>
      </c>
      <c r="D76" s="17">
        <v>5.0679094406530397E-101</v>
      </c>
      <c r="E76" s="17">
        <v>5.0679094406530397E-101</v>
      </c>
      <c r="F76" s="17">
        <v>5.0679094406530397E-101</v>
      </c>
      <c r="G76" s="17">
        <v>295544.22722721699</v>
      </c>
      <c r="H76" s="17">
        <v>2156557.8244281602</v>
      </c>
      <c r="I76" s="17">
        <v>1959468.9594918799</v>
      </c>
      <c r="J76" s="17">
        <v>2780.4045212125402</v>
      </c>
      <c r="K76" s="17">
        <v>6.0616071780900203E-4</v>
      </c>
      <c r="L76" s="17">
        <v>73674.211574255794</v>
      </c>
      <c r="M76" s="17">
        <v>460766.54706999398</v>
      </c>
      <c r="N76" s="17">
        <v>1148872.9514104</v>
      </c>
      <c r="O76" s="17">
        <v>16.133980046148402</v>
      </c>
      <c r="P76" s="17">
        <v>1631.77868431041</v>
      </c>
      <c r="Q76" s="17">
        <v>3993.3390251392598</v>
      </c>
      <c r="R76" s="17">
        <v>17630.6076621311</v>
      </c>
      <c r="S76" s="17">
        <v>5.0679094406530397E-101</v>
      </c>
      <c r="T76" s="9">
        <f t="shared" si="6"/>
        <v>6120936.9856809061</v>
      </c>
    </row>
    <row r="77" spans="1:20">
      <c r="A77" s="19"/>
      <c r="B77" s="19"/>
      <c r="C77" s="19"/>
      <c r="D77" s="19"/>
      <c r="E77" s="19"/>
      <c r="F77" s="19"/>
      <c r="G77" s="19"/>
      <c r="H77" s="19"/>
      <c r="I77" s="19"/>
      <c r="J77" s="19"/>
      <c r="K77" s="19"/>
      <c r="L77" s="19"/>
      <c r="M77" s="19"/>
      <c r="N77" s="19"/>
      <c r="O77" s="19"/>
      <c r="P77" s="19"/>
      <c r="Q77" s="19"/>
      <c r="R77" s="19"/>
      <c r="S77" s="19"/>
      <c r="T77" s="20"/>
    </row>
    <row r="78" spans="1:20">
      <c r="A78" s="19"/>
      <c r="B78" s="19"/>
      <c r="C78" s="19"/>
      <c r="D78" s="19"/>
      <c r="E78" s="19"/>
      <c r="F78" s="19"/>
      <c r="G78" s="19"/>
      <c r="H78" s="19"/>
      <c r="I78" s="19"/>
      <c r="J78" s="19"/>
      <c r="K78" s="19"/>
      <c r="L78" s="19"/>
      <c r="M78" s="19"/>
      <c r="N78" s="19"/>
      <c r="O78" s="19"/>
      <c r="P78" s="19"/>
      <c r="Q78" s="19"/>
      <c r="R78" s="19"/>
      <c r="S78" s="19"/>
      <c r="T78" s="20"/>
    </row>
    <row r="79" spans="1:20" ht="17" thickBot="1">
      <c r="A79" s="2" t="s">
        <v>18</v>
      </c>
      <c r="B79" s="2">
        <v>0.1</v>
      </c>
      <c r="C79" s="2">
        <v>0.2</v>
      </c>
      <c r="D79" s="2">
        <v>0.3</v>
      </c>
      <c r="E79" s="2">
        <v>0.4</v>
      </c>
      <c r="F79" s="2">
        <v>0.5</v>
      </c>
      <c r="G79" s="2">
        <v>1.1000000000000001</v>
      </c>
      <c r="H79" s="2">
        <v>1.2</v>
      </c>
      <c r="I79" s="2">
        <v>1.3</v>
      </c>
      <c r="J79" s="2">
        <v>1.4</v>
      </c>
      <c r="K79" s="2">
        <v>1.5</v>
      </c>
      <c r="L79" s="2">
        <v>2.1</v>
      </c>
      <c r="M79" s="2">
        <v>2.2000000000000002</v>
      </c>
      <c r="N79" s="2">
        <v>2.2999999999999998</v>
      </c>
      <c r="O79" s="2">
        <v>2.4</v>
      </c>
      <c r="P79" s="2">
        <v>3.1</v>
      </c>
      <c r="Q79" s="2">
        <v>3.2</v>
      </c>
      <c r="R79" s="2">
        <v>3.3</v>
      </c>
      <c r="S79" s="2">
        <v>3.4</v>
      </c>
      <c r="T79" s="15" t="s">
        <v>35</v>
      </c>
    </row>
    <row r="80" spans="1:20" ht="17" thickTop="1">
      <c r="A80" t="s">
        <v>0</v>
      </c>
      <c r="B80" s="3">
        <v>0</v>
      </c>
      <c r="C80" s="3">
        <v>0</v>
      </c>
      <c r="D80" s="3">
        <v>0</v>
      </c>
      <c r="E80" s="3">
        <v>0</v>
      </c>
      <c r="F80" s="3">
        <v>0</v>
      </c>
      <c r="G80" s="3">
        <v>234.6062740161</v>
      </c>
      <c r="H80" s="3">
        <v>1658269.373229</v>
      </c>
      <c r="I80" s="3">
        <v>1606257.6304919999</v>
      </c>
      <c r="J80" s="3">
        <v>5672.5282264650004</v>
      </c>
      <c r="K80" s="3">
        <v>1.012400406099E-2</v>
      </c>
      <c r="L80" s="3">
        <v>2.6147601591349999E-8</v>
      </c>
      <c r="M80" s="3">
        <v>31855.613234190001</v>
      </c>
      <c r="N80" s="3">
        <v>59852.531116749997</v>
      </c>
      <c r="O80" s="3">
        <v>3280.239710799</v>
      </c>
      <c r="P80" s="3">
        <v>0</v>
      </c>
      <c r="Q80" s="3">
        <v>0</v>
      </c>
      <c r="R80" s="3">
        <v>1.3278041934489999E-4</v>
      </c>
      <c r="S80" s="3">
        <v>0</v>
      </c>
      <c r="T80" s="9">
        <f t="shared" ref="T80:T88" si="7">SUM(B80:S80)</f>
        <v>3365422.5325400303</v>
      </c>
    </row>
    <row r="81" spans="1:23">
      <c r="A81" t="s">
        <v>1</v>
      </c>
      <c r="B81" s="3">
        <v>5.0000000000000001E-101</v>
      </c>
      <c r="C81" s="3">
        <v>5.0000000000000001E-101</v>
      </c>
      <c r="D81" s="3">
        <v>5.0000000000000001E-101</v>
      </c>
      <c r="E81" s="3">
        <v>5.0000000000000001E-101</v>
      </c>
      <c r="F81" s="3">
        <v>5.0000000000000001E-101</v>
      </c>
      <c r="G81" s="3">
        <v>13910.02858</v>
      </c>
      <c r="H81" s="3">
        <v>868212.90639999998</v>
      </c>
      <c r="I81" s="3">
        <v>315117.12689999997</v>
      </c>
      <c r="J81" s="3">
        <v>3.4689513949999998E-3</v>
      </c>
      <c r="K81" s="3">
        <v>5.0423055639999999E-198</v>
      </c>
      <c r="L81" s="3">
        <v>1.5503161070000001E-6</v>
      </c>
      <c r="M81" s="3">
        <v>16678.50532</v>
      </c>
      <c r="N81" s="3">
        <v>11741.92563</v>
      </c>
      <c r="O81" s="3">
        <v>2.0059824599999998E-3</v>
      </c>
      <c r="P81" s="3">
        <v>5.0000000000000001E-101</v>
      </c>
      <c r="Q81" s="3">
        <v>5.0000000000000001E-101</v>
      </c>
      <c r="R81" s="3">
        <v>2.6048987070000001E-5</v>
      </c>
      <c r="S81" s="3">
        <v>5.0000000000000001E-101</v>
      </c>
      <c r="T81" s="9">
        <f t="shared" si="7"/>
        <v>1225660.4983325333</v>
      </c>
    </row>
    <row r="82" spans="1:23">
      <c r="A82" t="s">
        <v>2</v>
      </c>
      <c r="B82" s="3">
        <v>0</v>
      </c>
      <c r="C82" s="3">
        <v>0</v>
      </c>
      <c r="D82" s="3">
        <v>0</v>
      </c>
      <c r="E82" s="3">
        <v>0</v>
      </c>
      <c r="F82" s="3">
        <v>0</v>
      </c>
      <c r="G82" s="3">
        <v>-656.749919888676</v>
      </c>
      <c r="H82" s="3">
        <v>-40991.918439599001</v>
      </c>
      <c r="I82" s="3">
        <v>-14877.9815082281</v>
      </c>
      <c r="J82" s="3">
        <v>-1.6378352777847099E-4</v>
      </c>
      <c r="K82" s="3">
        <v>9.3635998479917203E-5</v>
      </c>
      <c r="L82" s="3">
        <v>-7.3196828737247897E-8</v>
      </c>
      <c r="M82" s="3">
        <v>-787.46114504202797</v>
      </c>
      <c r="N82" s="3">
        <v>-554.384822201313</v>
      </c>
      <c r="O82" s="3">
        <v>-9.4710719861639596E-5</v>
      </c>
      <c r="P82" s="3">
        <v>0</v>
      </c>
      <c r="Q82" s="3">
        <v>0</v>
      </c>
      <c r="R82" s="3">
        <v>-1.2298803045939799E-6</v>
      </c>
      <c r="S82" s="3">
        <v>0</v>
      </c>
      <c r="T82" s="9">
        <f t="shared" si="7"/>
        <v>-57868.496001120431</v>
      </c>
    </row>
    <row r="83" spans="1:23">
      <c r="A83" t="s">
        <v>12</v>
      </c>
      <c r="B83" s="3" t="s">
        <v>4</v>
      </c>
      <c r="C83" s="3">
        <v>0</v>
      </c>
      <c r="D83" s="3">
        <v>0</v>
      </c>
      <c r="E83" s="3">
        <v>0</v>
      </c>
      <c r="F83" s="3">
        <v>0</v>
      </c>
      <c r="G83" s="3">
        <v>0</v>
      </c>
      <c r="H83" s="3">
        <v>250.44517267426301</v>
      </c>
      <c r="I83" s="3">
        <v>226.120509908629</v>
      </c>
      <c r="J83" s="3">
        <v>2.0134596524012598</v>
      </c>
      <c r="K83" s="3">
        <v>0</v>
      </c>
      <c r="L83" s="3">
        <v>0</v>
      </c>
      <c r="M83" s="3">
        <v>4.8555640901711499</v>
      </c>
      <c r="N83" s="3">
        <v>10.564809059944301</v>
      </c>
      <c r="O83" s="3">
        <v>0.39493845380876402</v>
      </c>
      <c r="P83" s="3">
        <v>0</v>
      </c>
      <c r="Q83" s="3">
        <v>0</v>
      </c>
      <c r="R83" s="3">
        <v>0</v>
      </c>
      <c r="S83" s="3" t="s">
        <v>4</v>
      </c>
      <c r="T83" s="9">
        <f t="shared" si="7"/>
        <v>494.39445383921748</v>
      </c>
    </row>
    <row r="84" spans="1:23">
      <c r="A84" t="s">
        <v>13</v>
      </c>
      <c r="B84" s="3" t="s">
        <v>4</v>
      </c>
      <c r="C84" s="3" t="s">
        <v>4</v>
      </c>
      <c r="D84" s="3" t="s">
        <v>4</v>
      </c>
      <c r="E84" s="3" t="s">
        <v>4</v>
      </c>
      <c r="F84" s="3" t="s">
        <v>4</v>
      </c>
      <c r="G84" s="3" t="s">
        <v>4</v>
      </c>
      <c r="H84" s="3" t="s">
        <v>4</v>
      </c>
      <c r="I84" s="3" t="s">
        <v>4</v>
      </c>
      <c r="J84" s="3" t="s">
        <v>4</v>
      </c>
      <c r="K84" s="3" t="s">
        <v>4</v>
      </c>
      <c r="L84" s="3" t="s">
        <v>4</v>
      </c>
      <c r="M84" s="3" t="s">
        <v>4</v>
      </c>
      <c r="N84" s="3" t="s">
        <v>4</v>
      </c>
      <c r="O84" s="3" t="s">
        <v>4</v>
      </c>
      <c r="P84" s="3" t="s">
        <v>4</v>
      </c>
      <c r="Q84" s="3" t="s">
        <v>4</v>
      </c>
      <c r="R84" s="3" t="s">
        <v>4</v>
      </c>
      <c r="S84" s="3" t="s">
        <v>4</v>
      </c>
      <c r="T84" s="9">
        <f t="shared" si="7"/>
        <v>0</v>
      </c>
    </row>
    <row r="85" spans="1:23">
      <c r="A85" t="s">
        <v>14</v>
      </c>
      <c r="B85" s="3" t="s">
        <v>4</v>
      </c>
      <c r="C85" s="3">
        <v>0</v>
      </c>
      <c r="D85" s="3">
        <v>0</v>
      </c>
      <c r="E85" s="3">
        <v>0</v>
      </c>
      <c r="F85" s="3">
        <v>0</v>
      </c>
      <c r="G85" s="3">
        <v>4.5970468878772403E-2</v>
      </c>
      <c r="H85" s="3">
        <v>27.6494324031117</v>
      </c>
      <c r="I85" s="3">
        <v>90.699471018785403</v>
      </c>
      <c r="J85" s="3">
        <v>0.183716662217694</v>
      </c>
      <c r="K85" s="3">
        <v>0</v>
      </c>
      <c r="L85" s="3">
        <v>4.5970468878772403E-2</v>
      </c>
      <c r="M85" s="3">
        <v>3.6774684944761198</v>
      </c>
      <c r="N85" s="3">
        <v>8.6448322033149694</v>
      </c>
      <c r="O85" s="3">
        <v>0.174720667052817</v>
      </c>
      <c r="P85" s="3">
        <v>0</v>
      </c>
      <c r="Q85" s="3">
        <v>0</v>
      </c>
      <c r="R85" s="3">
        <v>0</v>
      </c>
      <c r="S85" s="3" t="s">
        <v>4</v>
      </c>
      <c r="T85" s="9">
        <f t="shared" si="7"/>
        <v>131.12158238671623</v>
      </c>
    </row>
    <row r="86" spans="1:23">
      <c r="A86" t="s">
        <v>58</v>
      </c>
      <c r="B86" s="3" t="s">
        <v>4</v>
      </c>
      <c r="C86" s="3">
        <v>0</v>
      </c>
      <c r="D86" s="3">
        <v>0</v>
      </c>
      <c r="E86" s="3">
        <v>0</v>
      </c>
      <c r="F86" s="3">
        <v>0</v>
      </c>
      <c r="G86" s="3">
        <v>420.14724274999998</v>
      </c>
      <c r="H86" s="3">
        <v>80450.666099387003</v>
      </c>
      <c r="I86" s="3">
        <v>65538.808058472205</v>
      </c>
      <c r="J86" s="3">
        <v>0</v>
      </c>
      <c r="K86" s="3">
        <v>0</v>
      </c>
      <c r="L86" s="3">
        <v>0</v>
      </c>
      <c r="M86" s="3">
        <v>8801.29200179488</v>
      </c>
      <c r="N86" s="3">
        <v>12586.184404694701</v>
      </c>
      <c r="O86" s="3">
        <v>0</v>
      </c>
      <c r="P86" s="3">
        <v>0</v>
      </c>
      <c r="Q86" s="3">
        <v>0</v>
      </c>
      <c r="R86" s="3">
        <v>261.60115146144801</v>
      </c>
      <c r="S86" s="3" t="s">
        <v>4</v>
      </c>
      <c r="T86" s="9">
        <f t="shared" si="7"/>
        <v>168058.69895856024</v>
      </c>
    </row>
    <row r="87" spans="1:23">
      <c r="A87" t="s">
        <v>6</v>
      </c>
      <c r="B87" s="3">
        <v>6.8643968903649299E-103</v>
      </c>
      <c r="C87" s="3">
        <v>6.8643968903649299E-103</v>
      </c>
      <c r="D87" s="3">
        <v>6.8643968903649299E-103</v>
      </c>
      <c r="E87" s="3">
        <v>6.8643968903649299E-103</v>
      </c>
      <c r="F87" s="3">
        <v>6.8643968903649299E-103</v>
      </c>
      <c r="G87" s="3">
        <v>190.94113677119299</v>
      </c>
      <c r="H87" s="3">
        <v>35231.093120646503</v>
      </c>
      <c r="I87" s="3">
        <v>27078.019416388001</v>
      </c>
      <c r="J87" s="3">
        <v>77.907180192998595</v>
      </c>
      <c r="K87" s="3">
        <v>1.40275873302187E-4</v>
      </c>
      <c r="L87" s="3">
        <v>6.3113972528111703E-4</v>
      </c>
      <c r="M87" s="3">
        <v>776.45228443065696</v>
      </c>
      <c r="N87" s="3">
        <v>1148.3513530021401</v>
      </c>
      <c r="O87" s="3">
        <v>45.041581512971597</v>
      </c>
      <c r="P87" s="3">
        <v>6.8643968903649299E-103</v>
      </c>
      <c r="Q87" s="3">
        <v>6.8643968903649299E-103</v>
      </c>
      <c r="R87" s="3">
        <v>3.5914704248670999</v>
      </c>
      <c r="S87" s="3">
        <v>6.8643968903649299E-103</v>
      </c>
      <c r="T87" s="9">
        <f t="shared" si="7"/>
        <v>64551.398314784921</v>
      </c>
    </row>
    <row r="88" spans="1:23">
      <c r="A88" s="16" t="s">
        <v>7</v>
      </c>
      <c r="B88" s="17">
        <v>5.06864396890365E-101</v>
      </c>
      <c r="C88" s="17">
        <v>5.06864396890365E-101</v>
      </c>
      <c r="D88" s="17">
        <v>5.06864396890365E-101</v>
      </c>
      <c r="E88" s="17">
        <v>5.06864396890365E-101</v>
      </c>
      <c r="F88" s="17">
        <v>5.06864396890365E-101</v>
      </c>
      <c r="G88" s="17">
        <v>14099.019284117499</v>
      </c>
      <c r="H88" s="17">
        <v>2601450.2150145099</v>
      </c>
      <c r="I88" s="17">
        <v>1999430.4233395599</v>
      </c>
      <c r="J88" s="17">
        <v>5752.6358881404803</v>
      </c>
      <c r="K88" s="17">
        <v>1.03579159327721E-2</v>
      </c>
      <c r="L88" s="17">
        <v>4.6603111870933397E-2</v>
      </c>
      <c r="M88" s="17">
        <v>57332.934727958098</v>
      </c>
      <c r="N88" s="17">
        <v>84793.817323508803</v>
      </c>
      <c r="O88" s="17">
        <v>3325.8528627045698</v>
      </c>
      <c r="P88" s="17">
        <v>5.06864396890365E-101</v>
      </c>
      <c r="Q88" s="17">
        <v>5.06864396890365E-101</v>
      </c>
      <c r="R88" s="17">
        <v>265.19277948584198</v>
      </c>
      <c r="S88" s="17">
        <v>5.06864396890365E-101</v>
      </c>
      <c r="T88" s="9">
        <f t="shared" si="7"/>
        <v>4766450.1481810138</v>
      </c>
    </row>
    <row r="92" spans="1:23">
      <c r="T92" s="1" t="s">
        <v>24</v>
      </c>
      <c r="U92" s="1" t="s">
        <v>32</v>
      </c>
      <c r="V92" s="1" t="s">
        <v>25</v>
      </c>
      <c r="W92" s="38" t="s">
        <v>49</v>
      </c>
    </row>
    <row r="93" spans="1:23">
      <c r="S93" s="4" t="s">
        <v>0</v>
      </c>
      <c r="T93" s="40">
        <f>SUM(T2+T12+T22+T32+T44+T56+T68+T80)</f>
        <v>36601918.759010963</v>
      </c>
      <c r="U93" s="40">
        <f>Unallocated!U108</f>
        <v>36581406</v>
      </c>
      <c r="V93" s="40">
        <f>T93-U93</f>
        <v>20512.759010963142</v>
      </c>
      <c r="W93" s="39" t="s">
        <v>50</v>
      </c>
    </row>
    <row r="94" spans="1:23">
      <c r="S94" s="1" t="s">
        <v>21</v>
      </c>
      <c r="T94" s="40">
        <f>SUM(T3+T13+T23+T33+T45+T57+T69+T81)</f>
        <v>20492944.165118005</v>
      </c>
      <c r="U94" s="40">
        <f>Unallocated!U109</f>
        <v>20502917.999999996</v>
      </c>
      <c r="V94" s="41">
        <f>T94-U94</f>
        <v>-9973.834881991148</v>
      </c>
      <c r="W94" s="39" t="s">
        <v>51</v>
      </c>
    </row>
    <row r="95" spans="1:23">
      <c r="S95" s="4" t="s">
        <v>26</v>
      </c>
      <c r="T95" s="41">
        <f>SUM(T4,T14,T24,T34,T46,T58,T70,T82)</f>
        <v>9976.8358012263561</v>
      </c>
      <c r="U95" s="42"/>
      <c r="V95" s="42"/>
      <c r="W95" s="39"/>
    </row>
    <row r="96" spans="1:23">
      <c r="S96" s="4" t="s">
        <v>22</v>
      </c>
      <c r="T96" s="40">
        <f>SUM(T93:T95)</f>
        <v>57104839.759930193</v>
      </c>
      <c r="U96" s="40">
        <f>SUM(U93:U95)</f>
        <v>57084324</v>
      </c>
      <c r="V96" s="41">
        <f>T96-U96</f>
        <v>20515.759930193424</v>
      </c>
      <c r="W96" s="39"/>
    </row>
    <row r="97" spans="19:23">
      <c r="S97" s="1" t="s">
        <v>36</v>
      </c>
      <c r="T97" s="40">
        <f>SUM(T83:T86,T71:T74,T59:T62,T47:T50,T35:T38,T25:T26,T15:T16,T5:T6)</f>
        <v>4455824.9095265856</v>
      </c>
      <c r="U97" s="49">
        <v>4455826</v>
      </c>
      <c r="V97" s="41">
        <f>T97-U97</f>
        <v>-1.0904734143987298</v>
      </c>
      <c r="W97" s="39" t="s">
        <v>52</v>
      </c>
    </row>
    <row r="98" spans="19:23">
      <c r="S98" s="1" t="s">
        <v>20</v>
      </c>
      <c r="T98" s="51">
        <v>1380470</v>
      </c>
      <c r="U98" s="42">
        <f>Unallocated!U107</f>
        <v>1380469.9999999998</v>
      </c>
      <c r="V98" s="42"/>
      <c r="W98" s="39"/>
    </row>
    <row r="99" spans="19:23">
      <c r="S99" s="1" t="s">
        <v>31</v>
      </c>
      <c r="T99" s="40">
        <f>T96+T98+T97</f>
        <v>62941134.66945678</v>
      </c>
      <c r="U99" s="40">
        <f>U96+U98+U97</f>
        <v>62920620</v>
      </c>
      <c r="V99" s="42"/>
      <c r="W99" s="39"/>
    </row>
    <row r="100" spans="19:23">
      <c r="S100" s="4" t="s">
        <v>19</v>
      </c>
      <c r="T100" s="40">
        <f>SUM(T7,T17,T27,T39,T51,T63,T75,T87)</f>
        <v>802763.3599931479</v>
      </c>
      <c r="U100" s="42"/>
      <c r="V100" s="42"/>
      <c r="W100" s="39"/>
    </row>
    <row r="101" spans="19:23">
      <c r="S101" s="1" t="s">
        <v>27</v>
      </c>
      <c r="T101" s="45">
        <v>19409.6400068527</v>
      </c>
      <c r="U101" s="44"/>
      <c r="V101" s="42"/>
      <c r="W101" s="39"/>
    </row>
    <row r="102" spans="19:23">
      <c r="S102" s="1" t="s">
        <v>28</v>
      </c>
      <c r="T102" s="43">
        <f>T100+T101</f>
        <v>822173.00000000058</v>
      </c>
      <c r="U102" s="46">
        <v>822173</v>
      </c>
      <c r="V102" s="41">
        <f>T102-U102</f>
        <v>0</v>
      </c>
      <c r="W102" s="39"/>
    </row>
    <row r="103" spans="19:23">
      <c r="S103" s="1"/>
      <c r="T103" s="42"/>
      <c r="U103" s="42"/>
      <c r="V103" s="42"/>
      <c r="W103" s="39"/>
    </row>
    <row r="104" spans="19:23">
      <c r="S104" s="1" t="s">
        <v>29</v>
      </c>
      <c r="T104" s="40">
        <f>T99+T102</f>
        <v>63763307.66945678</v>
      </c>
      <c r="U104" s="40">
        <f>U99+U102</f>
        <v>63742793</v>
      </c>
      <c r="V104" s="41">
        <f>T104-U104</f>
        <v>20514.669456779957</v>
      </c>
      <c r="W104" s="39" t="s">
        <v>57</v>
      </c>
    </row>
    <row r="105" spans="19:23">
      <c r="V105" s="14">
        <f>V104/T104</f>
        <v>3.2173157583239171E-4</v>
      </c>
    </row>
    <row r="108" spans="19:23">
      <c r="T108" s="48" t="s">
        <v>53</v>
      </c>
    </row>
    <row r="109" spans="19:23">
      <c r="T109" s="47" t="s">
        <v>54</v>
      </c>
    </row>
    <row r="110" spans="19:23">
      <c r="T110" s="50" t="s">
        <v>55</v>
      </c>
    </row>
    <row r="111" spans="19:23">
      <c r="T111" s="52" t="s">
        <v>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183B0-03C9-9142-8BBC-BF733BA4CEB1}">
  <dimension ref="A1:Y109"/>
  <sheetViews>
    <sheetView topLeftCell="A55" workbookViewId="0">
      <selection activeCell="T107" sqref="T107:T109"/>
    </sheetView>
  </sheetViews>
  <sheetFormatPr baseColWidth="10" defaultRowHeight="16"/>
  <cols>
    <col min="20" max="20" width="11.83203125" customWidth="1"/>
    <col min="21" max="21" width="13" bestFit="1" customWidth="1"/>
  </cols>
  <sheetData>
    <row r="1" spans="1:25">
      <c r="A1" s="54"/>
      <c r="B1" t="s">
        <v>59</v>
      </c>
      <c r="C1" s="54"/>
      <c r="D1" s="54"/>
      <c r="E1" s="54"/>
      <c r="F1" s="54"/>
      <c r="G1" s="55" t="s">
        <v>60</v>
      </c>
      <c r="H1" s="54"/>
      <c r="I1" s="54"/>
      <c r="J1" s="54"/>
      <c r="K1" s="54"/>
      <c r="L1" s="54"/>
      <c r="M1" s="54"/>
      <c r="N1" s="54"/>
      <c r="O1" s="54"/>
      <c r="P1" s="54"/>
      <c r="Q1" s="54"/>
      <c r="R1" s="54"/>
      <c r="S1" s="54"/>
      <c r="T1" s="54"/>
    </row>
    <row r="2" spans="1:25">
      <c r="A2" s="54"/>
    </row>
    <row r="3" spans="1:25">
      <c r="A3" s="87" t="s">
        <v>61</v>
      </c>
      <c r="B3" s="56" t="s">
        <v>62</v>
      </c>
    </row>
    <row r="4" spans="1:25">
      <c r="A4" s="54"/>
    </row>
    <row r="5" spans="1:25">
      <c r="A5" s="88" t="s">
        <v>63</v>
      </c>
      <c r="B5" s="58"/>
      <c r="C5" s="58"/>
      <c r="D5" s="58"/>
      <c r="E5" s="57" t="s">
        <v>64</v>
      </c>
      <c r="F5" s="58"/>
      <c r="G5" s="58"/>
      <c r="H5" s="58"/>
      <c r="I5" s="58"/>
      <c r="J5" s="58"/>
      <c r="K5" s="58"/>
      <c r="L5" s="58"/>
      <c r="M5" s="58"/>
      <c r="N5" s="58"/>
      <c r="O5" s="58"/>
      <c r="P5" s="58"/>
      <c r="Q5" s="58"/>
      <c r="R5" s="59"/>
    </row>
    <row r="6" spans="1:25">
      <c r="A6" s="88" t="s">
        <v>65</v>
      </c>
      <c r="B6" s="88" t="s">
        <v>66</v>
      </c>
      <c r="C6" s="88" t="s">
        <v>67</v>
      </c>
      <c r="D6" s="88" t="s">
        <v>68</v>
      </c>
      <c r="E6" s="88" t="s">
        <v>69</v>
      </c>
      <c r="F6" s="89" t="s">
        <v>70</v>
      </c>
      <c r="G6" s="89" t="s">
        <v>71</v>
      </c>
      <c r="H6" s="89" t="s">
        <v>72</v>
      </c>
      <c r="I6" s="89" t="s">
        <v>73</v>
      </c>
      <c r="J6" s="89" t="s">
        <v>74</v>
      </c>
      <c r="K6" s="89" t="s">
        <v>75</v>
      </c>
      <c r="L6" s="89" t="s">
        <v>76</v>
      </c>
      <c r="M6" s="89" t="s">
        <v>77</v>
      </c>
      <c r="N6" s="89" t="s">
        <v>78</v>
      </c>
      <c r="O6" s="89" t="s">
        <v>79</v>
      </c>
      <c r="P6" s="89" t="s">
        <v>80</v>
      </c>
      <c r="Q6" s="89" t="s">
        <v>81</v>
      </c>
      <c r="R6" s="90" t="s">
        <v>29</v>
      </c>
      <c r="S6" s="91"/>
      <c r="T6" s="91" t="s">
        <v>82</v>
      </c>
      <c r="U6" s="91"/>
      <c r="V6" s="91" t="s">
        <v>83</v>
      </c>
      <c r="W6" s="91"/>
      <c r="X6" s="91"/>
      <c r="Y6" s="91"/>
    </row>
    <row r="7" spans="1:25">
      <c r="A7" s="57" t="s">
        <v>84</v>
      </c>
      <c r="B7" s="57">
        <v>1</v>
      </c>
      <c r="C7" s="60">
        <v>43101</v>
      </c>
      <c r="D7" s="61">
        <v>43280.999988425923</v>
      </c>
      <c r="E7" s="62"/>
      <c r="F7" s="63"/>
      <c r="G7" s="63">
        <v>26216.953757225434</v>
      </c>
      <c r="H7" s="63"/>
      <c r="I7" s="63">
        <v>45234.989884393064</v>
      </c>
      <c r="J7" s="63">
        <v>429.78612716763001</v>
      </c>
      <c r="K7" s="63"/>
      <c r="L7" s="63"/>
      <c r="M7" s="63"/>
      <c r="N7" s="63">
        <v>2471.2702312138726</v>
      </c>
      <c r="O7" s="63"/>
      <c r="P7" s="63"/>
      <c r="Q7" s="63"/>
      <c r="R7" s="64">
        <v>74353</v>
      </c>
    </row>
    <row r="8" spans="1:25">
      <c r="A8" s="65"/>
      <c r="B8" s="57">
        <v>2</v>
      </c>
      <c r="C8" s="60">
        <v>43281</v>
      </c>
      <c r="D8" s="61">
        <v>43296.999988425923</v>
      </c>
      <c r="E8" s="62"/>
      <c r="F8" s="63"/>
      <c r="G8" s="63">
        <v>414115.67684021546</v>
      </c>
      <c r="H8" s="63"/>
      <c r="I8" s="63">
        <v>356197.40035906644</v>
      </c>
      <c r="J8" s="63">
        <v>13031.612208258526</v>
      </c>
      <c r="K8" s="63"/>
      <c r="L8" s="63">
        <v>1447.9569120287254</v>
      </c>
      <c r="M8" s="63">
        <v>482.65230400957512</v>
      </c>
      <c r="N8" s="63">
        <v>21236.701376421304</v>
      </c>
      <c r="O8" s="63"/>
      <c r="P8" s="63"/>
      <c r="Q8" s="63"/>
      <c r="R8" s="64">
        <v>806511.99999999988</v>
      </c>
    </row>
    <row r="9" spans="1:25">
      <c r="A9" s="65"/>
      <c r="B9" s="57">
        <v>3</v>
      </c>
      <c r="C9" s="60">
        <v>43297</v>
      </c>
      <c r="D9" s="61">
        <v>43317.999988425923</v>
      </c>
      <c r="E9" s="62"/>
      <c r="F9" s="63"/>
      <c r="G9" s="63">
        <v>1204267.6308139535</v>
      </c>
      <c r="H9" s="63"/>
      <c r="I9" s="63">
        <v>624129.5712209302</v>
      </c>
      <c r="J9" s="63">
        <v>30244.164244186049</v>
      </c>
      <c r="K9" s="63"/>
      <c r="L9" s="63">
        <v>2749.4694767441861</v>
      </c>
      <c r="M9" s="63"/>
      <c r="N9" s="63">
        <v>27494.694767441859</v>
      </c>
      <c r="O9" s="63"/>
      <c r="P9" s="63">
        <v>2749.4694767441861</v>
      </c>
      <c r="Q9" s="63"/>
      <c r="R9" s="64">
        <v>1891635.0000000002</v>
      </c>
      <c r="V9" s="66" t="s">
        <v>85</v>
      </c>
    </row>
    <row r="10" spans="1:25">
      <c r="A10" s="67" t="s">
        <v>86</v>
      </c>
      <c r="B10" s="68"/>
      <c r="C10" s="68"/>
      <c r="D10" s="68"/>
      <c r="E10" s="69"/>
      <c r="F10" s="70"/>
      <c r="G10" s="70">
        <v>1644600.2614113945</v>
      </c>
      <c r="H10" s="70"/>
      <c r="I10" s="70">
        <v>1025561.9614643897</v>
      </c>
      <c r="J10" s="70">
        <v>43705.562579612204</v>
      </c>
      <c r="K10" s="70"/>
      <c r="L10" s="70">
        <v>4197.4263887729112</v>
      </c>
      <c r="M10" s="70">
        <v>482.65230400957512</v>
      </c>
      <c r="N10" s="70">
        <v>51202.666375077039</v>
      </c>
      <c r="O10" s="70"/>
      <c r="P10" s="70">
        <v>2749.4694767441861</v>
      </c>
      <c r="Q10" s="70"/>
      <c r="R10" s="71">
        <v>2772500</v>
      </c>
      <c r="S10" s="72" t="s">
        <v>87</v>
      </c>
      <c r="V10" s="51">
        <f>R10</f>
        <v>2772500</v>
      </c>
      <c r="W10" s="53">
        <v>2772500</v>
      </c>
    </row>
    <row r="11" spans="1:25">
      <c r="A11" s="57" t="s">
        <v>88</v>
      </c>
      <c r="B11" s="57">
        <v>1</v>
      </c>
      <c r="C11" s="60">
        <v>43278</v>
      </c>
      <c r="D11" s="61">
        <v>43296.999988425923</v>
      </c>
      <c r="E11" s="62"/>
      <c r="F11" s="63">
        <v>8396.4379947229772</v>
      </c>
      <c r="G11" s="63">
        <v>406387.59894459089</v>
      </c>
      <c r="H11" s="63"/>
      <c r="I11" s="63">
        <v>208231.66226912959</v>
      </c>
      <c r="J11" s="63">
        <v>5037.8627968337732</v>
      </c>
      <c r="K11" s="63"/>
      <c r="L11" s="63"/>
      <c r="M11" s="63"/>
      <c r="N11" s="63">
        <v>8396.4379947229772</v>
      </c>
      <c r="O11" s="63"/>
      <c r="P11" s="63"/>
      <c r="Q11" s="63"/>
      <c r="R11" s="64">
        <v>636450.00000000023</v>
      </c>
    </row>
    <row r="12" spans="1:25">
      <c r="A12" s="65"/>
      <c r="B12" s="57">
        <v>2</v>
      </c>
      <c r="C12" s="60">
        <v>43297</v>
      </c>
      <c r="D12" s="61">
        <v>43307.999988425923</v>
      </c>
      <c r="E12" s="62"/>
      <c r="F12" s="63">
        <v>5573.5174825174881</v>
      </c>
      <c r="G12" s="63">
        <v>338126.72727272706</v>
      </c>
      <c r="H12" s="63"/>
      <c r="I12" s="63">
        <v>172779.04195804187</v>
      </c>
      <c r="J12" s="63">
        <v>7431.3566433566502</v>
      </c>
      <c r="K12" s="63"/>
      <c r="L12" s="63"/>
      <c r="M12" s="63"/>
      <c r="N12" s="63">
        <v>7431.3566433566502</v>
      </c>
      <c r="O12" s="63"/>
      <c r="P12" s="63"/>
      <c r="Q12" s="63"/>
      <c r="R12" s="64">
        <v>531341.99999999977</v>
      </c>
      <c r="T12" t="s">
        <v>89</v>
      </c>
    </row>
    <row r="13" spans="1:25">
      <c r="A13" s="67" t="s">
        <v>90</v>
      </c>
      <c r="B13" s="68"/>
      <c r="C13" s="68"/>
      <c r="D13" s="68"/>
      <c r="E13" s="69"/>
      <c r="F13" s="70">
        <v>13969.955477240466</v>
      </c>
      <c r="G13" s="70">
        <v>744514.32621731795</v>
      </c>
      <c r="H13" s="70"/>
      <c r="I13" s="70">
        <v>381010.70422717149</v>
      </c>
      <c r="J13" s="70">
        <v>12469.219440190423</v>
      </c>
      <c r="K13" s="70"/>
      <c r="L13" s="70"/>
      <c r="M13" s="70"/>
      <c r="N13" s="70">
        <v>15827.794638079627</v>
      </c>
      <c r="O13" s="70"/>
      <c r="P13" s="70"/>
      <c r="Q13" s="70"/>
      <c r="R13" s="71">
        <v>1167792</v>
      </c>
      <c r="S13" s="72" t="s">
        <v>87</v>
      </c>
      <c r="T13" s="51">
        <f>R13</f>
        <v>1167792</v>
      </c>
    </row>
    <row r="14" spans="1:25">
      <c r="A14" s="57" t="s">
        <v>91</v>
      </c>
      <c r="B14" s="57">
        <v>1</v>
      </c>
      <c r="C14" s="60">
        <v>43101</v>
      </c>
      <c r="D14" s="61">
        <v>43278.999988425923</v>
      </c>
      <c r="E14" s="62"/>
      <c r="F14" s="63">
        <v>952.01335559265442</v>
      </c>
      <c r="G14" s="63">
        <v>91869.288814691143</v>
      </c>
      <c r="H14" s="63">
        <v>476.00667779632721</v>
      </c>
      <c r="I14" s="63">
        <v>98057.375626043417</v>
      </c>
      <c r="J14" s="63">
        <v>15708.220367278798</v>
      </c>
      <c r="K14" s="63"/>
      <c r="L14" s="63"/>
      <c r="M14" s="63"/>
      <c r="N14" s="63">
        <v>77589.088480801336</v>
      </c>
      <c r="O14" s="63"/>
      <c r="P14" s="63"/>
      <c r="Q14" s="63">
        <v>476.00667779632721</v>
      </c>
      <c r="R14" s="64">
        <v>285127.99999999994</v>
      </c>
    </row>
    <row r="15" spans="1:25">
      <c r="A15" s="65"/>
      <c r="B15" s="57">
        <v>2</v>
      </c>
      <c r="C15" s="60">
        <v>43279</v>
      </c>
      <c r="D15" s="61">
        <v>43282.999988425923</v>
      </c>
      <c r="E15" s="62"/>
      <c r="F15" s="63">
        <v>1159.5505617977528</v>
      </c>
      <c r="G15" s="63">
        <v>104359.55056179775</v>
      </c>
      <c r="H15" s="63"/>
      <c r="I15" s="63">
        <v>243505.61797752808</v>
      </c>
      <c r="J15" s="63">
        <v>13334.831460674157</v>
      </c>
      <c r="K15" s="63"/>
      <c r="L15" s="63">
        <v>579.77528089887642</v>
      </c>
      <c r="M15" s="63"/>
      <c r="N15" s="63">
        <v>101460.67415730338</v>
      </c>
      <c r="O15" s="63"/>
      <c r="P15" s="63"/>
      <c r="Q15" s="63"/>
      <c r="R15" s="64">
        <v>464400</v>
      </c>
    </row>
    <row r="16" spans="1:25">
      <c r="A16" s="65"/>
      <c r="B16" s="57">
        <v>3</v>
      </c>
      <c r="C16" s="60">
        <v>43283</v>
      </c>
      <c r="D16" s="61">
        <v>43288.999988425923</v>
      </c>
      <c r="E16" s="62"/>
      <c r="F16" s="63"/>
      <c r="G16" s="63">
        <v>203963.30742857142</v>
      </c>
      <c r="H16" s="63"/>
      <c r="I16" s="63">
        <v>486215.56114285719</v>
      </c>
      <c r="J16" s="63">
        <v>41204.708571428571</v>
      </c>
      <c r="K16" s="63"/>
      <c r="L16" s="63">
        <v>1030.1177142857143</v>
      </c>
      <c r="M16" s="63"/>
      <c r="N16" s="63">
        <v>168939.30514285713</v>
      </c>
      <c r="O16" s="63"/>
      <c r="P16" s="63"/>
      <c r="Q16" s="63"/>
      <c r="R16" s="64">
        <v>901353</v>
      </c>
    </row>
    <row r="17" spans="1:23">
      <c r="A17" s="65"/>
      <c r="B17" s="57">
        <v>4</v>
      </c>
      <c r="C17" s="60">
        <v>43289</v>
      </c>
      <c r="D17" s="61">
        <v>43290.999988425923</v>
      </c>
      <c r="E17" s="62"/>
      <c r="F17" s="63"/>
      <c r="G17" s="63">
        <v>66276.681614349771</v>
      </c>
      <c r="H17" s="63"/>
      <c r="I17" s="63">
        <v>170789.91031390135</v>
      </c>
      <c r="J17" s="63">
        <v>7010.0336322869953</v>
      </c>
      <c r="K17" s="63"/>
      <c r="L17" s="63"/>
      <c r="M17" s="63"/>
      <c r="N17" s="63">
        <v>40148.374439461884</v>
      </c>
      <c r="O17" s="63"/>
      <c r="P17" s="63"/>
      <c r="Q17" s="63"/>
      <c r="R17" s="64">
        <v>284225</v>
      </c>
    </row>
    <row r="18" spans="1:23">
      <c r="A18" s="65"/>
      <c r="B18" s="57">
        <v>5</v>
      </c>
      <c r="C18" s="60">
        <v>43291</v>
      </c>
      <c r="D18" s="61">
        <v>43293.999988425923</v>
      </c>
      <c r="E18" s="62"/>
      <c r="F18" s="63">
        <v>1443.737089201878</v>
      </c>
      <c r="G18" s="63">
        <v>235329.14553990611</v>
      </c>
      <c r="H18" s="63">
        <v>1443.737089201878</v>
      </c>
      <c r="I18" s="63">
        <v>388365.2769953052</v>
      </c>
      <c r="J18" s="63">
        <v>60636.957746478874</v>
      </c>
      <c r="K18" s="63"/>
      <c r="L18" s="63"/>
      <c r="M18" s="63"/>
      <c r="N18" s="63">
        <v>233885.40845070421</v>
      </c>
      <c r="O18" s="63"/>
      <c r="P18" s="63"/>
      <c r="Q18" s="63">
        <v>1443.737089201878</v>
      </c>
      <c r="R18" s="64">
        <v>922548</v>
      </c>
    </row>
    <row r="19" spans="1:23">
      <c r="A19" s="65"/>
      <c r="B19" s="57">
        <v>6</v>
      </c>
      <c r="C19" s="60">
        <v>43294</v>
      </c>
      <c r="D19" s="61">
        <v>43297.999988425923</v>
      </c>
      <c r="E19" s="62"/>
      <c r="F19" s="63">
        <v>2629.5635103926097</v>
      </c>
      <c r="G19" s="63">
        <v>390490.18129330251</v>
      </c>
      <c r="H19" s="63"/>
      <c r="I19" s="63">
        <v>496987.50346420327</v>
      </c>
      <c r="J19" s="63">
        <v>85460.814087759805</v>
      </c>
      <c r="K19" s="63"/>
      <c r="L19" s="63">
        <v>1314.7817551963049</v>
      </c>
      <c r="M19" s="63"/>
      <c r="N19" s="63">
        <v>156459.02886836027</v>
      </c>
      <c r="O19" s="63"/>
      <c r="P19" s="63"/>
      <c r="Q19" s="63">
        <v>5259.1270207852194</v>
      </c>
      <c r="R19" s="64">
        <v>1138600.9999999998</v>
      </c>
    </row>
    <row r="20" spans="1:23">
      <c r="A20" s="65"/>
      <c r="B20" s="57">
        <v>7</v>
      </c>
      <c r="C20" s="60">
        <v>43298</v>
      </c>
      <c r="D20" s="61">
        <v>43335.999988425923</v>
      </c>
      <c r="E20" s="62"/>
      <c r="F20" s="63"/>
      <c r="G20" s="63">
        <v>294516.32653061225</v>
      </c>
      <c r="H20" s="63"/>
      <c r="I20" s="63">
        <v>536019.71428571432</v>
      </c>
      <c r="J20" s="63">
        <v>117806.5306122449</v>
      </c>
      <c r="K20" s="63"/>
      <c r="L20" s="63">
        <v>2945.1632653061224</v>
      </c>
      <c r="M20" s="63"/>
      <c r="N20" s="63">
        <v>200271.10204081633</v>
      </c>
      <c r="O20" s="63"/>
      <c r="P20" s="63"/>
      <c r="Q20" s="63">
        <v>2945.1632653061224</v>
      </c>
      <c r="R20" s="64">
        <v>1154504</v>
      </c>
      <c r="V20" t="s">
        <v>92</v>
      </c>
    </row>
    <row r="21" spans="1:23">
      <c r="A21" s="67" t="s">
        <v>93</v>
      </c>
      <c r="B21" s="68"/>
      <c r="C21" s="68"/>
      <c r="D21" s="68"/>
      <c r="E21" s="69"/>
      <c r="F21" s="70">
        <v>6184.8645169848951</v>
      </c>
      <c r="G21" s="70">
        <v>1386804.481783231</v>
      </c>
      <c r="H21" s="70">
        <v>1919.7437669982053</v>
      </c>
      <c r="I21" s="70">
        <v>2419940.9598055528</v>
      </c>
      <c r="J21" s="70">
        <v>341162.09647815215</v>
      </c>
      <c r="K21" s="70"/>
      <c r="L21" s="70">
        <v>5869.838015687018</v>
      </c>
      <c r="M21" s="70"/>
      <c r="N21" s="70">
        <v>978752.98158030445</v>
      </c>
      <c r="O21" s="70"/>
      <c r="P21" s="70"/>
      <c r="Q21" s="70">
        <v>10124.034053089548</v>
      </c>
      <c r="R21" s="71">
        <v>5150759</v>
      </c>
      <c r="S21" s="72" t="s">
        <v>87</v>
      </c>
      <c r="V21" s="51">
        <f>R21</f>
        <v>5150759</v>
      </c>
      <c r="W21" s="53">
        <v>5150759</v>
      </c>
    </row>
    <row r="22" spans="1:23">
      <c r="A22" s="57" t="s">
        <v>94</v>
      </c>
      <c r="B22" s="57">
        <v>1</v>
      </c>
      <c r="C22" s="60">
        <v>43268</v>
      </c>
      <c r="D22" s="61">
        <v>43283.999988425923</v>
      </c>
      <c r="E22" s="62"/>
      <c r="F22" s="63">
        <v>71524.201438848977</v>
      </c>
      <c r="G22" s="63">
        <v>194809.33812949649</v>
      </c>
      <c r="H22" s="63">
        <v>10352.187050359709</v>
      </c>
      <c r="I22" s="63">
        <v>51760.935251798546</v>
      </c>
      <c r="J22" s="63">
        <v>28233.237410071957</v>
      </c>
      <c r="K22" s="63"/>
      <c r="L22" s="63"/>
      <c r="M22" s="63"/>
      <c r="N22" s="63">
        <v>35762.100719424452</v>
      </c>
      <c r="O22" s="63"/>
      <c r="P22" s="63"/>
      <c r="Q22" s="63"/>
      <c r="R22" s="64">
        <v>392442.00000000012</v>
      </c>
    </row>
    <row r="23" spans="1:23">
      <c r="A23" s="65"/>
      <c r="B23" s="57">
        <v>2</v>
      </c>
      <c r="C23" s="60">
        <v>43284</v>
      </c>
      <c r="D23" s="61">
        <v>43286.999988425923</v>
      </c>
      <c r="E23" s="62"/>
      <c r="F23" s="63">
        <v>56158.852631578979</v>
      </c>
      <c r="G23" s="63">
        <v>145031.60000000009</v>
      </c>
      <c r="H23" s="63">
        <v>20173.568421052634</v>
      </c>
      <c r="I23" s="63">
        <v>32713.894736842154</v>
      </c>
      <c r="J23" s="63">
        <v>27806.810526315785</v>
      </c>
      <c r="K23" s="63"/>
      <c r="L23" s="63"/>
      <c r="M23" s="63"/>
      <c r="N23" s="63">
        <v>27261.578947368413</v>
      </c>
      <c r="O23" s="63">
        <v>545.23157894736823</v>
      </c>
      <c r="P23" s="63"/>
      <c r="Q23" s="63">
        <v>1090.4631578947365</v>
      </c>
      <c r="R23" s="64">
        <v>310782.00000000017</v>
      </c>
    </row>
    <row r="24" spans="1:23">
      <c r="A24" s="65"/>
      <c r="B24" s="57">
        <v>3</v>
      </c>
      <c r="C24" s="60">
        <v>43287</v>
      </c>
      <c r="D24" s="61">
        <v>43303.999988425923</v>
      </c>
      <c r="E24" s="62"/>
      <c r="F24" s="63">
        <v>149825.27303754279</v>
      </c>
      <c r="G24" s="63">
        <v>413950.23890784953</v>
      </c>
      <c r="H24" s="63">
        <v>38614.76109215014</v>
      </c>
      <c r="I24" s="63">
        <v>143646.91126279868</v>
      </c>
      <c r="J24" s="63">
        <v>67961.979522184294</v>
      </c>
      <c r="K24" s="63">
        <v>1544.5904436860112</v>
      </c>
      <c r="L24" s="63"/>
      <c r="M24" s="63"/>
      <c r="N24" s="63">
        <v>84952.474402730382</v>
      </c>
      <c r="O24" s="63">
        <v>1544.5904436860112</v>
      </c>
      <c r="P24" s="63"/>
      <c r="Q24" s="63">
        <v>3089.1808873720133</v>
      </c>
      <c r="R24" s="64">
        <v>905129.99999999977</v>
      </c>
      <c r="T24" t="s">
        <v>95</v>
      </c>
    </row>
    <row r="25" spans="1:23">
      <c r="A25" s="67" t="s">
        <v>96</v>
      </c>
      <c r="B25" s="68"/>
      <c r="C25" s="68"/>
      <c r="D25" s="68"/>
      <c r="E25" s="69"/>
      <c r="F25" s="70">
        <v>277508.32710797072</v>
      </c>
      <c r="G25" s="70">
        <v>753791.17703734618</v>
      </c>
      <c r="H25" s="70">
        <v>69140.516563562487</v>
      </c>
      <c r="I25" s="70">
        <v>228121.74125143938</v>
      </c>
      <c r="J25" s="70">
        <v>124002.02745857203</v>
      </c>
      <c r="K25" s="70">
        <v>1544.5904436860112</v>
      </c>
      <c r="L25" s="70"/>
      <c r="M25" s="70"/>
      <c r="N25" s="70">
        <v>147976.15406952324</v>
      </c>
      <c r="O25" s="70">
        <v>2089.8220226333797</v>
      </c>
      <c r="P25" s="70"/>
      <c r="Q25" s="70">
        <v>4179.6440452667503</v>
      </c>
      <c r="R25" s="71">
        <v>1608354</v>
      </c>
      <c r="S25" s="72" t="s">
        <v>87</v>
      </c>
      <c r="T25" s="51">
        <f>R25</f>
        <v>1608354</v>
      </c>
    </row>
    <row r="26" spans="1:23">
      <c r="A26" s="57" t="s">
        <v>97</v>
      </c>
      <c r="B26" s="57">
        <v>1</v>
      </c>
      <c r="C26" s="60">
        <v>43101</v>
      </c>
      <c r="D26" s="61">
        <v>43280.999988425923</v>
      </c>
      <c r="E26" s="62"/>
      <c r="F26" s="63"/>
      <c r="G26" s="63">
        <v>17349.708108108109</v>
      </c>
      <c r="H26" s="63"/>
      <c r="I26" s="63">
        <v>22384.221621621622</v>
      </c>
      <c r="J26" s="63">
        <v>1006.9027027027028</v>
      </c>
      <c r="K26" s="63"/>
      <c r="L26" s="63">
        <v>154.90810810810811</v>
      </c>
      <c r="M26" s="63"/>
      <c r="N26" s="63">
        <v>2091.2594594594598</v>
      </c>
      <c r="O26" s="63"/>
      <c r="P26" s="63"/>
      <c r="Q26" s="63"/>
      <c r="R26" s="64">
        <v>42987.000000000007</v>
      </c>
    </row>
    <row r="27" spans="1:23">
      <c r="A27" s="65"/>
      <c r="B27" s="57">
        <v>2</v>
      </c>
      <c r="C27" s="60">
        <v>43281</v>
      </c>
      <c r="D27" s="61">
        <v>43285.999988425923</v>
      </c>
      <c r="E27" s="62"/>
      <c r="F27" s="63"/>
      <c r="G27" s="63">
        <v>99362.687032418951</v>
      </c>
      <c r="H27" s="63"/>
      <c r="I27" s="63">
        <v>144320.23067331669</v>
      </c>
      <c r="J27" s="63">
        <v>4235.1309226932672</v>
      </c>
      <c r="K27" s="63"/>
      <c r="L27" s="63">
        <v>1954.6758104738153</v>
      </c>
      <c r="M27" s="63"/>
      <c r="N27" s="63">
        <v>11402.275561097258</v>
      </c>
      <c r="O27" s="63"/>
      <c r="P27" s="63"/>
      <c r="Q27" s="63"/>
      <c r="R27" s="64">
        <v>261275</v>
      </c>
    </row>
    <row r="28" spans="1:23">
      <c r="A28" s="65"/>
      <c r="B28" s="57">
        <v>3</v>
      </c>
      <c r="C28" s="60">
        <v>43286</v>
      </c>
      <c r="D28" s="61">
        <v>43288.999988425923</v>
      </c>
      <c r="E28" s="62"/>
      <c r="F28" s="63"/>
      <c r="G28" s="63">
        <v>117064.15132408576</v>
      </c>
      <c r="H28" s="63"/>
      <c r="I28" s="63">
        <v>260258.69356872633</v>
      </c>
      <c r="J28" s="63">
        <v>5748.6860025220685</v>
      </c>
      <c r="K28" s="63"/>
      <c r="L28" s="63">
        <v>1045.2156368221943</v>
      </c>
      <c r="M28" s="63"/>
      <c r="N28" s="63">
        <v>30311.253467843631</v>
      </c>
      <c r="O28" s="63"/>
      <c r="P28" s="63"/>
      <c r="Q28" s="63"/>
      <c r="R28" s="64">
        <v>414428</v>
      </c>
    </row>
    <row r="29" spans="1:23">
      <c r="A29" s="65"/>
      <c r="B29" s="57">
        <v>5</v>
      </c>
      <c r="C29" s="60">
        <v>43295</v>
      </c>
      <c r="D29" s="61">
        <v>43297.999988425923</v>
      </c>
      <c r="E29" s="62"/>
      <c r="F29" s="63"/>
      <c r="G29" s="63">
        <v>711328.14307004469</v>
      </c>
      <c r="H29" s="63"/>
      <c r="I29" s="63">
        <v>735359.49925484357</v>
      </c>
      <c r="J29" s="63">
        <v>48062.712369597619</v>
      </c>
      <c r="K29" s="63"/>
      <c r="L29" s="63">
        <v>4806.2712369597612</v>
      </c>
      <c r="M29" s="63"/>
      <c r="N29" s="63">
        <v>112947.3740685544</v>
      </c>
      <c r="O29" s="63"/>
      <c r="P29" s="63"/>
      <c r="Q29" s="63"/>
      <c r="R29" s="64">
        <v>1612504</v>
      </c>
    </row>
    <row r="30" spans="1:23">
      <c r="A30" s="65"/>
      <c r="B30" s="57">
        <v>6</v>
      </c>
      <c r="C30" s="60">
        <v>43298</v>
      </c>
      <c r="D30" s="61">
        <v>43300.999988425923</v>
      </c>
      <c r="E30" s="62"/>
      <c r="F30" s="63"/>
      <c r="G30" s="63">
        <v>492042.26755852846</v>
      </c>
      <c r="H30" s="63"/>
      <c r="I30" s="63">
        <v>863584.3879598662</v>
      </c>
      <c r="J30" s="63">
        <v>32635.456521739128</v>
      </c>
      <c r="K30" s="63"/>
      <c r="L30" s="63">
        <v>2510.4197324414718</v>
      </c>
      <c r="M30" s="63"/>
      <c r="N30" s="63">
        <v>110458.46822742476</v>
      </c>
      <c r="O30" s="63"/>
      <c r="P30" s="63"/>
      <c r="Q30" s="63"/>
      <c r="R30" s="64">
        <v>1501230.9999999998</v>
      </c>
    </row>
    <row r="31" spans="1:23">
      <c r="A31" s="65"/>
      <c r="B31" s="57">
        <v>7</v>
      </c>
      <c r="C31" s="60">
        <v>43301</v>
      </c>
      <c r="D31" s="61">
        <v>43302.999988425923</v>
      </c>
      <c r="E31" s="62"/>
      <c r="F31" s="63"/>
      <c r="G31" s="63">
        <v>309545.91818181815</v>
      </c>
      <c r="H31" s="63"/>
      <c r="I31" s="63">
        <v>347449.5</v>
      </c>
      <c r="J31" s="63">
        <v>7896.579545454546</v>
      </c>
      <c r="K31" s="63"/>
      <c r="L31" s="63">
        <v>6317.2636363636357</v>
      </c>
      <c r="M31" s="63"/>
      <c r="N31" s="63">
        <v>23689.738636363636</v>
      </c>
      <c r="O31" s="63"/>
      <c r="P31" s="63"/>
      <c r="Q31" s="63"/>
      <c r="R31" s="64">
        <v>694899.00000000012</v>
      </c>
    </row>
    <row r="32" spans="1:23">
      <c r="A32" s="65"/>
      <c r="B32" s="57">
        <v>8</v>
      </c>
      <c r="C32" s="60">
        <v>43303</v>
      </c>
      <c r="D32" s="61">
        <v>43334.999988425923</v>
      </c>
      <c r="E32" s="62"/>
      <c r="F32" s="63"/>
      <c r="G32" s="63">
        <v>748240.00335008383</v>
      </c>
      <c r="H32" s="63"/>
      <c r="I32" s="63">
        <v>560059.88274706865</v>
      </c>
      <c r="J32" s="63">
        <v>11201.197654941372</v>
      </c>
      <c r="K32" s="63"/>
      <c r="L32" s="63"/>
      <c r="M32" s="63"/>
      <c r="N32" s="63">
        <v>17921.9162479062</v>
      </c>
      <c r="O32" s="63"/>
      <c r="P32" s="63"/>
      <c r="Q32" s="63"/>
      <c r="R32" s="64">
        <v>1337423</v>
      </c>
      <c r="V32" t="s">
        <v>98</v>
      </c>
    </row>
    <row r="33" spans="1:25">
      <c r="A33" s="67" t="s">
        <v>99</v>
      </c>
      <c r="B33" s="68"/>
      <c r="C33" s="68"/>
      <c r="D33" s="68"/>
      <c r="E33" s="69"/>
      <c r="F33" s="70"/>
      <c r="G33" s="70">
        <v>2494932.8786250879</v>
      </c>
      <c r="H33" s="70"/>
      <c r="I33" s="70">
        <v>2933416.4158254429</v>
      </c>
      <c r="J33" s="70">
        <v>110786.66571965069</v>
      </c>
      <c r="K33" s="70"/>
      <c r="L33" s="70">
        <v>16788.754161168989</v>
      </c>
      <c r="M33" s="70"/>
      <c r="N33" s="70">
        <v>308822.28566864936</v>
      </c>
      <c r="O33" s="70"/>
      <c r="P33" s="70"/>
      <c r="Q33" s="70"/>
      <c r="R33" s="71">
        <v>5864747</v>
      </c>
      <c r="S33" s="72" t="s">
        <v>87</v>
      </c>
      <c r="V33" s="73">
        <f>R33</f>
        <v>5864747</v>
      </c>
      <c r="W33" s="74">
        <v>5880323</v>
      </c>
    </row>
    <row r="34" spans="1:25">
      <c r="A34" s="57" t="s">
        <v>100</v>
      </c>
      <c r="B34" s="57">
        <v>1</v>
      </c>
      <c r="C34" s="60">
        <v>43273</v>
      </c>
      <c r="D34" s="61">
        <v>43291.999988425923</v>
      </c>
      <c r="E34" s="62"/>
      <c r="F34" s="63"/>
      <c r="G34" s="63">
        <v>683874.47318611981</v>
      </c>
      <c r="H34" s="63">
        <v>1378.7791798107282</v>
      </c>
      <c r="I34" s="63">
        <v>179241.29337539399</v>
      </c>
      <c r="J34" s="63">
        <v>4136.3375394321765</v>
      </c>
      <c r="K34" s="63"/>
      <c r="L34" s="63"/>
      <c r="M34" s="63"/>
      <c r="N34" s="63">
        <v>5515.1167192429048</v>
      </c>
      <c r="O34" s="63"/>
      <c r="P34" s="63"/>
      <c r="Q34" s="63"/>
      <c r="R34" s="64">
        <v>874145.99999999965</v>
      </c>
      <c r="U34" s="54"/>
      <c r="W34" s="54"/>
      <c r="X34" s="54"/>
      <c r="Y34" s="54"/>
    </row>
    <row r="35" spans="1:25">
      <c r="A35" s="65"/>
      <c r="B35" s="57">
        <v>2</v>
      </c>
      <c r="C35" s="60">
        <v>43292</v>
      </c>
      <c r="D35" s="61">
        <v>43295.999988425923</v>
      </c>
      <c r="E35" s="62"/>
      <c r="F35" s="63"/>
      <c r="G35" s="63">
        <v>819877.09090909024</v>
      </c>
      <c r="H35" s="63">
        <v>3795.7272727272798</v>
      </c>
      <c r="I35" s="63">
        <v>645273.63636363589</v>
      </c>
      <c r="J35" s="63">
        <v>7591.454545454545</v>
      </c>
      <c r="K35" s="63"/>
      <c r="L35" s="63"/>
      <c r="M35" s="63"/>
      <c r="N35" s="63">
        <v>26570.090909090944</v>
      </c>
      <c r="O35" s="63"/>
      <c r="P35" s="63"/>
      <c r="Q35" s="63"/>
      <c r="R35" s="64">
        <v>1503107.9999999991</v>
      </c>
      <c r="U35" s="54"/>
      <c r="V35" s="54"/>
      <c r="W35" s="54"/>
      <c r="X35" s="54"/>
      <c r="Y35" s="54"/>
    </row>
    <row r="36" spans="1:25">
      <c r="A36" s="65"/>
      <c r="B36" s="57">
        <v>3</v>
      </c>
      <c r="C36" s="60">
        <v>43296</v>
      </c>
      <c r="D36" s="61">
        <v>43306.999988425923</v>
      </c>
      <c r="E36" s="62"/>
      <c r="F36" s="63">
        <v>3872.5172413793175</v>
      </c>
      <c r="G36" s="63">
        <v>1459938.9999999995</v>
      </c>
      <c r="H36" s="63"/>
      <c r="I36" s="63">
        <v>530534.86206896452</v>
      </c>
      <c r="J36" s="63">
        <v>3872.5172413793175</v>
      </c>
      <c r="K36" s="63"/>
      <c r="L36" s="63"/>
      <c r="M36" s="63"/>
      <c r="N36" s="63">
        <v>23235.103448275826</v>
      </c>
      <c r="O36" s="63"/>
      <c r="P36" s="63"/>
      <c r="Q36" s="63"/>
      <c r="R36" s="64">
        <v>2021453.9999999986</v>
      </c>
      <c r="T36" t="s">
        <v>101</v>
      </c>
      <c r="U36" s="54"/>
      <c r="V36" s="54"/>
      <c r="W36" s="54"/>
      <c r="X36" s="54"/>
      <c r="Y36" s="54"/>
    </row>
    <row r="37" spans="1:25">
      <c r="A37" s="67" t="s">
        <v>102</v>
      </c>
      <c r="B37" s="68"/>
      <c r="C37" s="68"/>
      <c r="D37" s="68"/>
      <c r="E37" s="69"/>
      <c r="F37" s="70">
        <v>3872.5172413793175</v>
      </c>
      <c r="G37" s="70">
        <v>2963690.5640952094</v>
      </c>
      <c r="H37" s="70">
        <v>5174.5064525380076</v>
      </c>
      <c r="I37" s="70">
        <v>1355049.7918079942</v>
      </c>
      <c r="J37" s="70">
        <v>15600.309326266039</v>
      </c>
      <c r="K37" s="70"/>
      <c r="L37" s="70"/>
      <c r="M37" s="70"/>
      <c r="N37" s="70">
        <v>55320.31107660968</v>
      </c>
      <c r="O37" s="70"/>
      <c r="P37" s="70"/>
      <c r="Q37" s="70"/>
      <c r="R37" s="71">
        <v>4398707.9999999972</v>
      </c>
      <c r="S37" s="72" t="s">
        <v>87</v>
      </c>
      <c r="T37" s="51">
        <f>R37</f>
        <v>4398707.9999999972</v>
      </c>
      <c r="U37" s="54"/>
      <c r="V37" s="54"/>
      <c r="W37" s="54"/>
      <c r="X37" s="54"/>
      <c r="Y37" s="54"/>
    </row>
    <row r="38" spans="1:25">
      <c r="A38" s="57" t="s">
        <v>103</v>
      </c>
      <c r="B38" s="57">
        <v>1</v>
      </c>
      <c r="C38" s="60">
        <v>43269</v>
      </c>
      <c r="D38" s="61">
        <v>43286.999988425923</v>
      </c>
      <c r="E38" s="62"/>
      <c r="F38" s="63"/>
      <c r="G38" s="63">
        <v>112360.41884816754</v>
      </c>
      <c r="H38" s="63"/>
      <c r="I38" s="63">
        <v>68881.821989528791</v>
      </c>
      <c r="J38" s="63"/>
      <c r="K38" s="63"/>
      <c r="L38" s="63">
        <v>488.52356020942409</v>
      </c>
      <c r="M38" s="63"/>
      <c r="N38" s="63">
        <v>4396.7120418848172</v>
      </c>
      <c r="O38" s="63"/>
      <c r="P38" s="63">
        <v>488.52356020942409</v>
      </c>
      <c r="Q38" s="63"/>
      <c r="R38" s="64">
        <v>186616</v>
      </c>
      <c r="U38" s="54"/>
      <c r="V38" s="54"/>
      <c r="W38" s="54"/>
      <c r="Y38" s="54"/>
    </row>
    <row r="39" spans="1:25">
      <c r="A39" s="65"/>
      <c r="B39" s="57">
        <v>2</v>
      </c>
      <c r="C39" s="60">
        <v>43295</v>
      </c>
      <c r="D39" s="61">
        <v>43322.999988425923</v>
      </c>
      <c r="E39" s="62"/>
      <c r="F39" s="63"/>
      <c r="G39" s="63">
        <v>197732.64678178963</v>
      </c>
      <c r="H39" s="63"/>
      <c r="I39" s="63">
        <v>211092.96075353218</v>
      </c>
      <c r="J39" s="63">
        <v>6012.1412872841447</v>
      </c>
      <c r="K39" s="63"/>
      <c r="L39" s="63">
        <v>2004.0470957613813</v>
      </c>
      <c r="M39" s="63"/>
      <c r="N39" s="63">
        <v>8684.2040816326517</v>
      </c>
      <c r="O39" s="63"/>
      <c r="P39" s="63"/>
      <c r="Q39" s="63"/>
      <c r="R39" s="64">
        <v>425526.00000000006</v>
      </c>
      <c r="U39" s="54"/>
      <c r="V39" s="54" t="s">
        <v>104</v>
      </c>
      <c r="W39" s="54"/>
      <c r="X39" s="54"/>
      <c r="Y39" s="54"/>
    </row>
    <row r="40" spans="1:25">
      <c r="A40" s="67" t="s">
        <v>105</v>
      </c>
      <c r="B40" s="68"/>
      <c r="C40" s="68"/>
      <c r="D40" s="68"/>
      <c r="E40" s="69"/>
      <c r="F40" s="70"/>
      <c r="G40" s="70">
        <v>310093.06562995719</v>
      </c>
      <c r="H40" s="70"/>
      <c r="I40" s="70">
        <v>279974.78274306096</v>
      </c>
      <c r="J40" s="70">
        <v>6012.1412872841447</v>
      </c>
      <c r="K40" s="70"/>
      <c r="L40" s="70">
        <v>2492.5706559708055</v>
      </c>
      <c r="M40" s="70"/>
      <c r="N40" s="70">
        <v>13080.916123517469</v>
      </c>
      <c r="O40" s="70"/>
      <c r="P40" s="70">
        <v>488.52356020942409</v>
      </c>
      <c r="Q40" s="70"/>
      <c r="R40" s="71">
        <v>612142</v>
      </c>
      <c r="S40" s="72" t="s">
        <v>87</v>
      </c>
      <c r="U40" s="54"/>
      <c r="V40" s="51">
        <f>R40</f>
        <v>612142</v>
      </c>
      <c r="W40" s="75">
        <v>612142</v>
      </c>
      <c r="X40" s="54"/>
      <c r="Y40" s="54"/>
    </row>
    <row r="41" spans="1:25">
      <c r="A41" s="57" t="s">
        <v>106</v>
      </c>
      <c r="B41" s="57">
        <v>1</v>
      </c>
      <c r="C41" s="60">
        <v>43271</v>
      </c>
      <c r="D41" s="61">
        <v>43290.999988425923</v>
      </c>
      <c r="E41" s="62"/>
      <c r="F41" s="63">
        <v>21038.741284403659</v>
      </c>
      <c r="G41" s="63">
        <v>684715.39816513751</v>
      </c>
      <c r="H41" s="63">
        <v>1912.6128440366965</v>
      </c>
      <c r="I41" s="63">
        <v>269678.41100917407</v>
      </c>
      <c r="J41" s="63">
        <v>32514.418348623836</v>
      </c>
      <c r="K41" s="63"/>
      <c r="L41" s="63">
        <v>1912.6128440366965</v>
      </c>
      <c r="M41" s="63"/>
      <c r="N41" s="63">
        <v>30601.805504587144</v>
      </c>
      <c r="O41" s="63"/>
      <c r="P41" s="63"/>
      <c r="Q41" s="63"/>
      <c r="R41" s="64">
        <v>1042373.9999999995</v>
      </c>
      <c r="U41" s="76"/>
      <c r="W41" s="76"/>
      <c r="X41" s="76"/>
      <c r="Y41" s="76"/>
    </row>
    <row r="42" spans="1:25">
      <c r="A42" s="65"/>
      <c r="B42" s="57">
        <v>2</v>
      </c>
      <c r="C42" s="60">
        <v>43291</v>
      </c>
      <c r="D42" s="61">
        <v>43292.999988425923</v>
      </c>
      <c r="E42" s="62"/>
      <c r="F42" s="63"/>
      <c r="G42" s="63">
        <v>125773.78313253005</v>
      </c>
      <c r="H42" s="63"/>
      <c r="I42" s="63">
        <v>111917.34939759041</v>
      </c>
      <c r="J42" s="63">
        <v>13856.43373493977</v>
      </c>
      <c r="K42" s="63"/>
      <c r="L42" s="63"/>
      <c r="M42" s="63"/>
      <c r="N42" s="63">
        <v>13856.43373493977</v>
      </c>
      <c r="O42" s="63"/>
      <c r="P42" s="63"/>
      <c r="Q42" s="63"/>
      <c r="R42" s="64">
        <v>265404</v>
      </c>
      <c r="U42" s="76"/>
      <c r="V42" s="76"/>
      <c r="W42" s="76"/>
      <c r="X42" s="76"/>
      <c r="Y42" s="76"/>
    </row>
    <row r="43" spans="1:25">
      <c r="A43" s="65"/>
      <c r="B43" s="57">
        <v>3</v>
      </c>
      <c r="C43" s="60">
        <v>43293</v>
      </c>
      <c r="D43" s="61">
        <v>43302.999988425923</v>
      </c>
      <c r="E43" s="62"/>
      <c r="F43" s="63">
        <v>15657.83999999996</v>
      </c>
      <c r="G43" s="63">
        <v>473214.71999999991</v>
      </c>
      <c r="H43" s="63"/>
      <c r="I43" s="63">
        <v>344472.47999999986</v>
      </c>
      <c r="J43" s="63">
        <v>38274.719999999994</v>
      </c>
      <c r="K43" s="63"/>
      <c r="L43" s="63"/>
      <c r="M43" s="63"/>
      <c r="N43" s="63">
        <v>41754.239999999983</v>
      </c>
      <c r="O43" s="63"/>
      <c r="P43" s="63"/>
      <c r="Q43" s="63"/>
      <c r="R43" s="64">
        <v>913373.99999999977</v>
      </c>
      <c r="T43" t="s">
        <v>107</v>
      </c>
      <c r="U43" s="76"/>
      <c r="V43" s="76"/>
      <c r="W43" s="76"/>
      <c r="X43" s="76"/>
      <c r="Y43" s="76"/>
    </row>
    <row r="44" spans="1:25">
      <c r="A44" s="67" t="s">
        <v>108</v>
      </c>
      <c r="B44" s="68"/>
      <c r="C44" s="68"/>
      <c r="D44" s="68"/>
      <c r="E44" s="69"/>
      <c r="F44" s="70">
        <v>36696.581284403619</v>
      </c>
      <c r="G44" s="70">
        <v>1283703.9012976675</v>
      </c>
      <c r="H44" s="70">
        <v>1912.6128440366965</v>
      </c>
      <c r="I44" s="70">
        <v>726068.24040676432</v>
      </c>
      <c r="J44" s="70">
        <v>84645.572083563602</v>
      </c>
      <c r="K44" s="70"/>
      <c r="L44" s="70">
        <v>1912.6128440366965</v>
      </c>
      <c r="M44" s="70"/>
      <c r="N44" s="70">
        <v>86212.479239526903</v>
      </c>
      <c r="O44" s="70"/>
      <c r="P44" s="70"/>
      <c r="Q44" s="70"/>
      <c r="R44" s="71">
        <v>2221151.9999999991</v>
      </c>
      <c r="S44" s="72" t="s">
        <v>87</v>
      </c>
      <c r="T44" s="51">
        <f>R44</f>
        <v>2221151.9999999991</v>
      </c>
      <c r="U44" s="76"/>
      <c r="V44" s="76"/>
      <c r="W44" s="76"/>
      <c r="X44" s="76"/>
      <c r="Y44" s="76"/>
    </row>
    <row r="45" spans="1:25">
      <c r="A45" s="57" t="s">
        <v>109</v>
      </c>
      <c r="B45" s="57">
        <v>1</v>
      </c>
      <c r="C45" s="60">
        <v>43101</v>
      </c>
      <c r="D45" s="61">
        <v>43272.999988425923</v>
      </c>
      <c r="E45" s="62"/>
      <c r="F45" s="63">
        <v>332.4569190600522</v>
      </c>
      <c r="G45" s="63">
        <v>60839.616187989559</v>
      </c>
      <c r="H45" s="63"/>
      <c r="I45" s="63">
        <v>65826.469973890344</v>
      </c>
      <c r="J45" s="63"/>
      <c r="K45" s="63"/>
      <c r="L45" s="63">
        <v>332.4569190600522</v>
      </c>
      <c r="M45" s="63"/>
      <c r="N45" s="63"/>
      <c r="O45" s="63"/>
      <c r="P45" s="63"/>
      <c r="Q45" s="63"/>
      <c r="R45" s="64">
        <v>127331</v>
      </c>
      <c r="U45" s="76"/>
      <c r="V45" s="76"/>
      <c r="W45" s="76"/>
      <c r="X45" s="76"/>
      <c r="Y45" s="76"/>
    </row>
    <row r="46" spans="1:25">
      <c r="A46" s="65"/>
      <c r="B46" s="57">
        <v>2</v>
      </c>
      <c r="C46" s="60">
        <v>43273</v>
      </c>
      <c r="D46" s="61">
        <v>43276.999988425923</v>
      </c>
      <c r="E46" s="62"/>
      <c r="F46" s="63"/>
      <c r="G46" s="63">
        <v>837360.55257731955</v>
      </c>
      <c r="H46" s="63"/>
      <c r="I46" s="63">
        <v>829151.13539518905</v>
      </c>
      <c r="J46" s="63">
        <v>8209.4171821305845</v>
      </c>
      <c r="K46" s="63"/>
      <c r="L46" s="63">
        <v>4691.095532646048</v>
      </c>
      <c r="M46" s="63"/>
      <c r="N46" s="63">
        <v>25801.025429553265</v>
      </c>
      <c r="O46" s="63"/>
      <c r="P46" s="63"/>
      <c r="Q46" s="63">
        <v>1172.773883161512</v>
      </c>
      <c r="R46" s="64">
        <v>1706386</v>
      </c>
      <c r="U46" s="76"/>
      <c r="V46" s="76"/>
      <c r="W46" s="76"/>
      <c r="X46" s="76"/>
      <c r="Y46" s="76"/>
    </row>
    <row r="47" spans="1:25">
      <c r="A47" s="65"/>
      <c r="B47" s="57">
        <v>3</v>
      </c>
      <c r="C47" s="60">
        <v>43277</v>
      </c>
      <c r="D47" s="61">
        <v>43278.999988425923</v>
      </c>
      <c r="E47" s="62"/>
      <c r="F47" s="63"/>
      <c r="G47" s="63">
        <v>651788.05095541407</v>
      </c>
      <c r="H47" s="63"/>
      <c r="I47" s="63">
        <v>549281.3248407644</v>
      </c>
      <c r="J47" s="63">
        <v>7736.3566878980891</v>
      </c>
      <c r="K47" s="63"/>
      <c r="L47" s="63">
        <v>3868.1783439490446</v>
      </c>
      <c r="M47" s="63"/>
      <c r="N47" s="63">
        <v>1934.0891719745223</v>
      </c>
      <c r="O47" s="63"/>
      <c r="P47" s="63"/>
      <c r="Q47" s="63"/>
      <c r="R47" s="64">
        <v>1214608</v>
      </c>
      <c r="U47" s="76"/>
      <c r="V47" s="76"/>
      <c r="W47" s="76"/>
      <c r="X47" s="76"/>
      <c r="Y47" s="76"/>
    </row>
    <row r="48" spans="1:25">
      <c r="A48" s="65"/>
      <c r="B48" s="57">
        <v>4</v>
      </c>
      <c r="C48" s="60">
        <v>43279</v>
      </c>
      <c r="D48" s="61">
        <v>43280.999988425923</v>
      </c>
      <c r="E48" s="62"/>
      <c r="F48" s="63"/>
      <c r="G48" s="63">
        <v>455182.05794205796</v>
      </c>
      <c r="H48" s="63"/>
      <c r="I48" s="63">
        <v>253519.12087912089</v>
      </c>
      <c r="J48" s="63">
        <v>5761.7982017982022</v>
      </c>
      <c r="K48" s="63"/>
      <c r="L48" s="63">
        <v>720.22477522477527</v>
      </c>
      <c r="M48" s="63"/>
      <c r="N48" s="63">
        <v>5761.7982017982022</v>
      </c>
      <c r="O48" s="63"/>
      <c r="P48" s="63"/>
      <c r="Q48" s="63"/>
      <c r="R48" s="64">
        <v>720945.00000000012</v>
      </c>
      <c r="U48" s="76"/>
      <c r="V48" s="76"/>
      <c r="W48" s="76"/>
      <c r="X48" s="76"/>
      <c r="Y48" s="76"/>
    </row>
    <row r="49" spans="1:25">
      <c r="A49" s="65"/>
      <c r="B49" s="57">
        <v>5</v>
      </c>
      <c r="C49" s="60">
        <v>43281</v>
      </c>
      <c r="D49" s="61">
        <v>43283.999988425923</v>
      </c>
      <c r="E49" s="62"/>
      <c r="F49" s="63"/>
      <c r="G49" s="63">
        <v>1477289.4362745096</v>
      </c>
      <c r="H49" s="63"/>
      <c r="I49" s="63">
        <v>2229697.7205882352</v>
      </c>
      <c r="J49" s="63">
        <v>9175.7107843137255</v>
      </c>
      <c r="K49" s="63"/>
      <c r="L49" s="63"/>
      <c r="M49" s="63"/>
      <c r="N49" s="63">
        <v>27527.132352941175</v>
      </c>
      <c r="O49" s="63"/>
      <c r="P49" s="63"/>
      <c r="Q49" s="63"/>
      <c r="R49" s="64">
        <v>3743690</v>
      </c>
      <c r="U49" s="76"/>
      <c r="V49" s="76"/>
      <c r="W49" s="76"/>
      <c r="X49" s="76"/>
      <c r="Y49" s="76"/>
    </row>
    <row r="50" spans="1:25">
      <c r="A50" s="65"/>
      <c r="B50" s="57">
        <v>6</v>
      </c>
      <c r="C50" s="60">
        <v>43284</v>
      </c>
      <c r="D50" s="61">
        <v>43291.999988425923</v>
      </c>
      <c r="E50" s="62">
        <v>4021.6686783343393</v>
      </c>
      <c r="F50" s="63"/>
      <c r="G50" s="63">
        <v>3518960.0935425465</v>
      </c>
      <c r="H50" s="63"/>
      <c r="I50" s="63">
        <v>3084619.8762824382</v>
      </c>
      <c r="J50" s="63">
        <v>16086.674713337357</v>
      </c>
      <c r="K50" s="63"/>
      <c r="L50" s="63">
        <v>12065.006035003016</v>
      </c>
      <c r="M50" s="63"/>
      <c r="N50" s="63">
        <v>28151.680748340375</v>
      </c>
      <c r="O50" s="63"/>
      <c r="P50" s="63"/>
      <c r="Q50" s="63"/>
      <c r="R50" s="64">
        <v>6663905</v>
      </c>
      <c r="U50" s="76"/>
      <c r="V50" s="76"/>
      <c r="W50" s="76"/>
      <c r="X50" s="76"/>
      <c r="Y50" s="76"/>
    </row>
    <row r="51" spans="1:25">
      <c r="A51" s="65"/>
      <c r="B51" s="57">
        <v>7</v>
      </c>
      <c r="C51" s="60">
        <v>43292</v>
      </c>
      <c r="D51" s="61">
        <v>43295.999988425923</v>
      </c>
      <c r="E51" s="62"/>
      <c r="F51" s="63"/>
      <c r="G51" s="63">
        <v>1755065.2027695351</v>
      </c>
      <c r="H51" s="63"/>
      <c r="I51" s="63">
        <v>1173976.3877349158</v>
      </c>
      <c r="J51" s="63">
        <v>20647.825914935707</v>
      </c>
      <c r="K51" s="63"/>
      <c r="L51" s="63">
        <v>14748.447082096933</v>
      </c>
      <c r="M51" s="63"/>
      <c r="N51" s="63">
        <v>17698.13649851632</v>
      </c>
      <c r="O51" s="63"/>
      <c r="P51" s="63"/>
      <c r="Q51" s="63"/>
      <c r="R51" s="64">
        <v>2982135.9999999995</v>
      </c>
      <c r="U51" s="76"/>
      <c r="V51" s="76"/>
      <c r="W51" s="76"/>
      <c r="X51" s="76"/>
      <c r="Y51" s="76"/>
    </row>
    <row r="52" spans="1:25">
      <c r="A52" s="65"/>
      <c r="B52" s="57">
        <v>8</v>
      </c>
      <c r="C52" s="60">
        <v>43296</v>
      </c>
      <c r="D52" s="61">
        <v>43298.999988425923</v>
      </c>
      <c r="E52" s="62"/>
      <c r="F52" s="63"/>
      <c r="G52" s="63">
        <v>968318.04347826086</v>
      </c>
      <c r="H52" s="63"/>
      <c r="I52" s="63">
        <v>252330.4347826087</v>
      </c>
      <c r="J52" s="63">
        <v>9462.391304347826</v>
      </c>
      <c r="K52" s="63"/>
      <c r="L52" s="63">
        <v>3154.130434782609</v>
      </c>
      <c r="M52" s="63"/>
      <c r="N52" s="63"/>
      <c r="O52" s="63"/>
      <c r="P52" s="63"/>
      <c r="Q52" s="63"/>
      <c r="R52" s="64">
        <v>1233265.0000000002</v>
      </c>
      <c r="U52" s="76"/>
      <c r="V52" s="76"/>
      <c r="W52" s="76"/>
      <c r="X52" s="76"/>
      <c r="Y52" s="76"/>
    </row>
    <row r="53" spans="1:25">
      <c r="A53" s="65"/>
      <c r="B53" s="57">
        <v>9</v>
      </c>
      <c r="C53" s="60">
        <v>43299</v>
      </c>
      <c r="D53" s="61">
        <v>43329.999988425923</v>
      </c>
      <c r="E53" s="62"/>
      <c r="F53" s="63">
        <v>2460.7670682730923</v>
      </c>
      <c r="G53" s="63">
        <v>802210.06425702816</v>
      </c>
      <c r="H53" s="63">
        <v>1230.3835341365461</v>
      </c>
      <c r="I53" s="63">
        <v>406026.56626506028</v>
      </c>
      <c r="J53" s="63">
        <v>3691.1506024096389</v>
      </c>
      <c r="K53" s="63"/>
      <c r="L53" s="63">
        <v>8612.6847389558225</v>
      </c>
      <c r="M53" s="63"/>
      <c r="N53" s="63">
        <v>1230.3835341365461</v>
      </c>
      <c r="O53" s="63"/>
      <c r="P53" s="63"/>
      <c r="Q53" s="63"/>
      <c r="R53" s="64">
        <v>1225462</v>
      </c>
      <c r="U53" s="76"/>
      <c r="V53" t="s">
        <v>110</v>
      </c>
      <c r="W53" s="76"/>
      <c r="X53" s="76"/>
      <c r="Y53" s="76"/>
    </row>
    <row r="54" spans="1:25">
      <c r="A54" s="67" t="s">
        <v>111</v>
      </c>
      <c r="B54" s="68"/>
      <c r="C54" s="68"/>
      <c r="D54" s="68"/>
      <c r="E54" s="69">
        <v>4021.6686783343393</v>
      </c>
      <c r="F54" s="70">
        <v>2793.2239873331446</v>
      </c>
      <c r="G54" s="70">
        <v>10527013.117984662</v>
      </c>
      <c r="H54" s="70">
        <v>1230.3835341365461</v>
      </c>
      <c r="I54" s="70">
        <v>8844429.0367422234</v>
      </c>
      <c r="J54" s="70">
        <v>80771.325391171136</v>
      </c>
      <c r="K54" s="70"/>
      <c r="L54" s="70">
        <v>48192.223861718303</v>
      </c>
      <c r="M54" s="70"/>
      <c r="N54" s="70">
        <v>108104.24593726041</v>
      </c>
      <c r="O54" s="70"/>
      <c r="P54" s="70"/>
      <c r="Q54" s="70">
        <v>1172.773883161512</v>
      </c>
      <c r="R54" s="71">
        <v>19617728</v>
      </c>
      <c r="S54" s="72" t="s">
        <v>87</v>
      </c>
      <c r="U54" s="76"/>
      <c r="V54" s="77">
        <f>R54</f>
        <v>19617728</v>
      </c>
      <c r="W54" s="75">
        <v>19617728</v>
      </c>
      <c r="X54" s="76"/>
      <c r="Y54" s="76"/>
    </row>
    <row r="55" spans="1:25">
      <c r="A55" s="57" t="s">
        <v>112</v>
      </c>
      <c r="B55" s="57">
        <v>1</v>
      </c>
      <c r="C55" s="60">
        <v>43274</v>
      </c>
      <c r="D55" s="61">
        <v>43285.999988425923</v>
      </c>
      <c r="E55" s="62"/>
      <c r="F55" s="63"/>
      <c r="G55" s="63">
        <v>38652.701492537286</v>
      </c>
      <c r="H55" s="63"/>
      <c r="I55" s="63">
        <v>102128.23880597012</v>
      </c>
      <c r="J55" s="63"/>
      <c r="K55" s="63"/>
      <c r="L55" s="63">
        <v>1773.0597014925329</v>
      </c>
      <c r="M55" s="63"/>
      <c r="N55" s="63"/>
      <c r="O55" s="63"/>
      <c r="P55" s="63"/>
      <c r="Q55" s="63"/>
      <c r="R55" s="64">
        <v>142553.99999999994</v>
      </c>
      <c r="U55" s="76"/>
      <c r="V55" s="76"/>
      <c r="W55" s="75">
        <f>W54+V82</f>
        <v>22793400</v>
      </c>
      <c r="X55" s="75">
        <f>W54+X82</f>
        <v>22798340</v>
      </c>
      <c r="Y55" s="76"/>
    </row>
    <row r="56" spans="1:25">
      <c r="A56" s="65"/>
      <c r="B56" s="57">
        <v>2</v>
      </c>
      <c r="C56" s="60">
        <v>43286</v>
      </c>
      <c r="D56" s="61">
        <v>43292.999988425923</v>
      </c>
      <c r="E56" s="62"/>
      <c r="F56" s="63"/>
      <c r="G56" s="63">
        <v>61406.146788990867</v>
      </c>
      <c r="H56" s="63"/>
      <c r="I56" s="63">
        <v>80132.844036697265</v>
      </c>
      <c r="J56" s="63">
        <v>435.50458715596358</v>
      </c>
      <c r="K56" s="63"/>
      <c r="L56" s="63">
        <v>435.50458715596358</v>
      </c>
      <c r="M56" s="63"/>
      <c r="N56" s="63"/>
      <c r="O56" s="63"/>
      <c r="P56" s="63"/>
      <c r="Q56" s="63"/>
      <c r="R56" s="64">
        <v>142410.00000000006</v>
      </c>
      <c r="U56" s="76"/>
      <c r="V56" s="76"/>
      <c r="W56" s="76"/>
      <c r="X56" s="78" t="s">
        <v>113</v>
      </c>
      <c r="Y56" s="76"/>
    </row>
    <row r="57" spans="1:25">
      <c r="A57" s="65"/>
      <c r="B57" s="57">
        <v>3</v>
      </c>
      <c r="C57" s="60">
        <v>43293</v>
      </c>
      <c r="D57" s="61">
        <v>43306.999988425923</v>
      </c>
      <c r="E57" s="62"/>
      <c r="F57" s="63"/>
      <c r="G57" s="63">
        <v>311327.66197183088</v>
      </c>
      <c r="H57" s="63"/>
      <c r="I57" s="63">
        <v>174480.33802816909</v>
      </c>
      <c r="J57" s="63"/>
      <c r="K57" s="63"/>
      <c r="L57" s="63"/>
      <c r="M57" s="63"/>
      <c r="N57" s="63"/>
      <c r="O57" s="63"/>
      <c r="P57" s="63"/>
      <c r="Q57" s="63"/>
      <c r="R57" s="64">
        <v>485808</v>
      </c>
      <c r="T57" t="s">
        <v>114</v>
      </c>
      <c r="U57" s="76"/>
      <c r="V57" s="76"/>
      <c r="W57" s="76"/>
      <c r="X57" s="76"/>
      <c r="Y57" s="76"/>
    </row>
    <row r="58" spans="1:25">
      <c r="A58" s="67" t="s">
        <v>115</v>
      </c>
      <c r="B58" s="68"/>
      <c r="C58" s="68"/>
      <c r="D58" s="68"/>
      <c r="E58" s="69"/>
      <c r="F58" s="70"/>
      <c r="G58" s="70">
        <v>411386.51025335904</v>
      </c>
      <c r="H58" s="70"/>
      <c r="I58" s="70">
        <v>356741.42087083647</v>
      </c>
      <c r="J58" s="70">
        <v>435.50458715596358</v>
      </c>
      <c r="K58" s="70"/>
      <c r="L58" s="70">
        <v>2208.5642886484966</v>
      </c>
      <c r="M58" s="70"/>
      <c r="N58" s="70"/>
      <c r="O58" s="70"/>
      <c r="P58" s="70"/>
      <c r="Q58" s="70"/>
      <c r="R58" s="71">
        <v>770772</v>
      </c>
      <c r="S58" s="72" t="s">
        <v>87</v>
      </c>
      <c r="T58" s="51">
        <f>R58</f>
        <v>770772</v>
      </c>
      <c r="U58" s="76"/>
      <c r="V58" s="76"/>
      <c r="W58" s="76"/>
      <c r="X58" s="76"/>
      <c r="Y58" s="76"/>
    </row>
    <row r="59" spans="1:25">
      <c r="A59" s="57" t="s">
        <v>116</v>
      </c>
      <c r="B59" s="57">
        <v>1</v>
      </c>
      <c r="C59" s="60">
        <v>43262</v>
      </c>
      <c r="D59" s="61">
        <v>43323.999988425923</v>
      </c>
      <c r="E59" s="62"/>
      <c r="F59" s="63"/>
      <c r="G59" s="63">
        <v>130513.00403225806</v>
      </c>
      <c r="H59" s="63"/>
      <c r="I59" s="63">
        <v>457981.99596774194</v>
      </c>
      <c r="J59" s="63"/>
      <c r="K59" s="63"/>
      <c r="L59" s="63"/>
      <c r="M59" s="63"/>
      <c r="N59" s="63"/>
      <c r="O59" s="63"/>
      <c r="P59" s="63"/>
      <c r="Q59" s="63"/>
      <c r="R59" s="64">
        <v>588495</v>
      </c>
      <c r="U59" s="76"/>
      <c r="V59" s="76" t="s">
        <v>117</v>
      </c>
      <c r="W59" s="76"/>
      <c r="X59" s="76"/>
      <c r="Y59" s="76"/>
    </row>
    <row r="60" spans="1:25">
      <c r="A60" s="67" t="s">
        <v>118</v>
      </c>
      <c r="B60" s="68"/>
      <c r="C60" s="68"/>
      <c r="D60" s="68"/>
      <c r="E60" s="69"/>
      <c r="F60" s="70"/>
      <c r="G60" s="70">
        <v>130513.00403225806</v>
      </c>
      <c r="H60" s="70"/>
      <c r="I60" s="70">
        <v>457981.99596774194</v>
      </c>
      <c r="J60" s="70"/>
      <c r="K60" s="70"/>
      <c r="L60" s="70"/>
      <c r="M60" s="70"/>
      <c r="N60" s="70"/>
      <c r="O60" s="70"/>
      <c r="P60" s="70"/>
      <c r="Q60" s="70"/>
      <c r="R60" s="71">
        <v>588495</v>
      </c>
      <c r="S60" s="72" t="s">
        <v>87</v>
      </c>
      <c r="U60" s="76"/>
      <c r="V60" s="51">
        <f>R60</f>
        <v>588495</v>
      </c>
      <c r="W60" s="75">
        <v>588495</v>
      </c>
      <c r="X60" s="76"/>
      <c r="Y60" s="76"/>
    </row>
    <row r="61" spans="1:25">
      <c r="A61" s="57" t="s">
        <v>119</v>
      </c>
      <c r="B61" s="57">
        <v>1</v>
      </c>
      <c r="C61" s="60">
        <v>43269</v>
      </c>
      <c r="D61" s="61">
        <v>43285.999988425923</v>
      </c>
      <c r="E61" s="62"/>
      <c r="F61" s="63"/>
      <c r="G61" s="63">
        <v>3141227.169230768</v>
      </c>
      <c r="H61" s="63"/>
      <c r="I61" s="63">
        <v>176090.49230769233</v>
      </c>
      <c r="J61" s="63">
        <v>5680.338461538463</v>
      </c>
      <c r="K61" s="63"/>
      <c r="L61" s="63"/>
      <c r="M61" s="63"/>
      <c r="N61" s="63"/>
      <c r="O61" s="63"/>
      <c r="P61" s="63"/>
      <c r="Q61" s="63"/>
      <c r="R61" s="64">
        <v>3322997.9999999986</v>
      </c>
      <c r="U61" s="54"/>
      <c r="V61" s="54"/>
      <c r="W61" s="54"/>
      <c r="X61" s="54"/>
      <c r="Y61" s="54"/>
    </row>
    <row r="62" spans="1:25">
      <c r="A62" s="65"/>
      <c r="B62" s="57">
        <v>2</v>
      </c>
      <c r="C62" s="60">
        <v>43286</v>
      </c>
      <c r="D62" s="61">
        <v>43292.999988425923</v>
      </c>
      <c r="E62" s="62"/>
      <c r="F62" s="63"/>
      <c r="G62" s="63">
        <v>2213556.6530612255</v>
      </c>
      <c r="H62" s="63"/>
      <c r="I62" s="63">
        <v>15161.346938775501</v>
      </c>
      <c r="J62" s="63"/>
      <c r="K62" s="63"/>
      <c r="L62" s="63"/>
      <c r="M62" s="63"/>
      <c r="N62" s="63"/>
      <c r="O62" s="63"/>
      <c r="P62" s="63"/>
      <c r="Q62" s="63"/>
      <c r="R62" s="64">
        <v>2228718.0000000009</v>
      </c>
      <c r="U62" s="54"/>
      <c r="V62" s="54"/>
      <c r="W62" s="54"/>
      <c r="X62" s="54"/>
      <c r="Y62" s="54"/>
    </row>
    <row r="63" spans="1:25">
      <c r="A63" s="65"/>
      <c r="B63" s="57">
        <v>3</v>
      </c>
      <c r="C63" s="60">
        <v>43293</v>
      </c>
      <c r="D63" s="61">
        <v>43302.999988425923</v>
      </c>
      <c r="E63" s="62"/>
      <c r="F63" s="63"/>
      <c r="G63" s="63">
        <v>1827675.9000000008</v>
      </c>
      <c r="H63" s="63"/>
      <c r="I63" s="63">
        <v>127862.10000000002</v>
      </c>
      <c r="J63" s="63"/>
      <c r="K63" s="63"/>
      <c r="L63" s="63"/>
      <c r="M63" s="63"/>
      <c r="N63" s="63"/>
      <c r="O63" s="63"/>
      <c r="P63" s="63"/>
      <c r="Q63" s="63"/>
      <c r="R63" s="64">
        <v>1955538.0000000009</v>
      </c>
      <c r="T63" t="s">
        <v>120</v>
      </c>
      <c r="U63" s="54"/>
      <c r="V63" s="54"/>
      <c r="W63" s="54"/>
      <c r="X63" s="54"/>
      <c r="Y63" s="54"/>
    </row>
    <row r="64" spans="1:25">
      <c r="A64" s="67" t="s">
        <v>121</v>
      </c>
      <c r="B64" s="68"/>
      <c r="C64" s="68"/>
      <c r="D64" s="68"/>
      <c r="E64" s="69"/>
      <c r="F64" s="70"/>
      <c r="G64" s="70">
        <v>7182459.7222919948</v>
      </c>
      <c r="H64" s="70"/>
      <c r="I64" s="70">
        <v>319113.93924646784</v>
      </c>
      <c r="J64" s="70">
        <v>5680.338461538463</v>
      </c>
      <c r="K64" s="70"/>
      <c r="L64" s="70"/>
      <c r="M64" s="70"/>
      <c r="N64" s="70"/>
      <c r="O64" s="70"/>
      <c r="P64" s="70"/>
      <c r="Q64" s="70"/>
      <c r="R64" s="71">
        <v>7507254.0000000009</v>
      </c>
      <c r="S64" s="72" t="s">
        <v>87</v>
      </c>
      <c r="T64" s="51">
        <f>R64</f>
        <v>7507254.0000000009</v>
      </c>
    </row>
    <row r="65" spans="1:23">
      <c r="A65" s="57" t="s">
        <v>122</v>
      </c>
      <c r="B65" s="57">
        <v>1</v>
      </c>
      <c r="C65" s="60">
        <v>43258</v>
      </c>
      <c r="D65" s="61">
        <v>43281.999988425923</v>
      </c>
      <c r="E65" s="62"/>
      <c r="F65" s="63">
        <v>1130.8893442622955</v>
      </c>
      <c r="G65" s="63">
        <v>57298.393442623026</v>
      </c>
      <c r="H65" s="63"/>
      <c r="I65" s="63">
        <v>119874.27049180327</v>
      </c>
      <c r="J65" s="63">
        <v>1507.8524590163936</v>
      </c>
      <c r="K65" s="63"/>
      <c r="L65" s="63">
        <v>1130.8893442622955</v>
      </c>
      <c r="M65" s="63"/>
      <c r="N65" s="63">
        <v>3015.7049180327836</v>
      </c>
      <c r="O65" s="63"/>
      <c r="P65" s="63"/>
      <c r="Q65" s="63"/>
      <c r="R65" s="64">
        <v>183958.00000000006</v>
      </c>
    </row>
    <row r="66" spans="1:23">
      <c r="A66" s="65"/>
      <c r="B66" s="57">
        <v>2</v>
      </c>
      <c r="C66" s="60">
        <v>43282</v>
      </c>
      <c r="D66" s="61">
        <v>43297.999988425923</v>
      </c>
      <c r="E66" s="62"/>
      <c r="F66" s="63"/>
      <c r="G66" s="63">
        <v>213201.02566735091</v>
      </c>
      <c r="H66" s="63"/>
      <c r="I66" s="63">
        <v>576555.30287474347</v>
      </c>
      <c r="J66" s="63">
        <v>829.57597535934451</v>
      </c>
      <c r="K66" s="63"/>
      <c r="L66" s="63">
        <v>11614.063655030775</v>
      </c>
      <c r="M66" s="63"/>
      <c r="N66" s="63">
        <v>5807.0318275154041</v>
      </c>
      <c r="O66" s="63"/>
      <c r="P66" s="63"/>
      <c r="Q66" s="63"/>
      <c r="R66" s="64">
        <v>808007</v>
      </c>
    </row>
    <row r="67" spans="1:23">
      <c r="A67" s="65"/>
      <c r="B67" s="57">
        <v>3</v>
      </c>
      <c r="C67" s="60">
        <v>43298</v>
      </c>
      <c r="D67" s="61">
        <v>43329.999988425923</v>
      </c>
      <c r="E67" s="62"/>
      <c r="F67" s="63">
        <v>2322.681818181818</v>
      </c>
      <c r="G67" s="63">
        <v>61551.068181818206</v>
      </c>
      <c r="H67" s="63"/>
      <c r="I67" s="63">
        <v>186975.88636363641</v>
      </c>
      <c r="J67" s="63">
        <v>1161.3409090909101</v>
      </c>
      <c r="K67" s="63"/>
      <c r="L67" s="63">
        <v>3484.0227272727179</v>
      </c>
      <c r="M67" s="63"/>
      <c r="N67" s="63"/>
      <c r="O67" s="63"/>
      <c r="P67" s="63"/>
      <c r="Q67" s="63"/>
      <c r="R67" s="64">
        <v>255495.00000000006</v>
      </c>
      <c r="T67" t="s">
        <v>123</v>
      </c>
    </row>
    <row r="68" spans="1:23">
      <c r="A68" s="67" t="s">
        <v>124</v>
      </c>
      <c r="B68" s="68"/>
      <c r="C68" s="68"/>
      <c r="D68" s="68"/>
      <c r="E68" s="69"/>
      <c r="F68" s="70">
        <v>3453.5711624441137</v>
      </c>
      <c r="G68" s="70">
        <v>332050.48729179217</v>
      </c>
      <c r="H68" s="70"/>
      <c r="I68" s="70">
        <v>883405.45973018324</v>
      </c>
      <c r="J68" s="70">
        <v>3498.769343466648</v>
      </c>
      <c r="K68" s="70"/>
      <c r="L68" s="70">
        <v>16228.97572656579</v>
      </c>
      <c r="M68" s="70"/>
      <c r="N68" s="70">
        <v>8822.7367455481872</v>
      </c>
      <c r="O68" s="70"/>
      <c r="P68" s="70"/>
      <c r="Q68" s="70"/>
      <c r="R68" s="71">
        <v>1247460</v>
      </c>
      <c r="S68" s="79" t="s">
        <v>87</v>
      </c>
      <c r="T68" s="51">
        <f>R68</f>
        <v>1247460</v>
      </c>
    </row>
    <row r="69" spans="1:23">
      <c r="A69" s="57" t="s">
        <v>125</v>
      </c>
      <c r="B69" s="57">
        <v>1</v>
      </c>
      <c r="C69" s="60">
        <v>43285</v>
      </c>
      <c r="D69" s="61">
        <v>43307.999988425923</v>
      </c>
      <c r="E69" s="62"/>
      <c r="F69" s="63">
        <v>439.15771812080573</v>
      </c>
      <c r="G69" s="63">
        <v>158535.93624161067</v>
      </c>
      <c r="H69" s="63"/>
      <c r="I69" s="63">
        <v>99688.802013422683</v>
      </c>
      <c r="J69" s="63">
        <v>439.15771812080573</v>
      </c>
      <c r="K69" s="63"/>
      <c r="L69" s="63"/>
      <c r="M69" s="63"/>
      <c r="N69" s="63">
        <v>2634.9463087248241</v>
      </c>
      <c r="O69" s="63"/>
      <c r="P69" s="63"/>
      <c r="Q69" s="63"/>
      <c r="R69" s="64">
        <v>261737.9999999998</v>
      </c>
    </row>
    <row r="70" spans="1:23">
      <c r="A70" s="65"/>
      <c r="B70" s="57">
        <v>2</v>
      </c>
      <c r="C70" s="60">
        <v>43308</v>
      </c>
      <c r="D70" s="61">
        <v>43319.999988425923</v>
      </c>
      <c r="E70" s="62"/>
      <c r="F70" s="63"/>
      <c r="G70" s="63">
        <v>122053.53554502383</v>
      </c>
      <c r="H70" s="63"/>
      <c r="I70" s="63">
        <v>125608.49289099513</v>
      </c>
      <c r="J70" s="63">
        <v>1184.9857819905226</v>
      </c>
      <c r="K70" s="63"/>
      <c r="L70" s="63"/>
      <c r="M70" s="63"/>
      <c r="N70" s="63">
        <v>1184.9857819905226</v>
      </c>
      <c r="O70" s="63"/>
      <c r="P70" s="63"/>
      <c r="Q70" s="63"/>
      <c r="R70" s="64">
        <v>250032</v>
      </c>
      <c r="T70" t="s">
        <v>126</v>
      </c>
    </row>
    <row r="71" spans="1:23">
      <c r="A71" s="67" t="s">
        <v>127</v>
      </c>
      <c r="B71" s="68"/>
      <c r="C71" s="68"/>
      <c r="D71" s="68"/>
      <c r="E71" s="69"/>
      <c r="F71" s="70">
        <v>439.15771812080573</v>
      </c>
      <c r="G71" s="70">
        <v>280589.47178663453</v>
      </c>
      <c r="H71" s="70"/>
      <c r="I71" s="70">
        <v>225297.29490441782</v>
      </c>
      <c r="J71" s="70">
        <v>1624.1435001113282</v>
      </c>
      <c r="K71" s="70"/>
      <c r="L71" s="70"/>
      <c r="M71" s="70"/>
      <c r="N71" s="70">
        <v>3819.9320907153469</v>
      </c>
      <c r="O71" s="70"/>
      <c r="P71" s="70"/>
      <c r="Q71" s="70"/>
      <c r="R71" s="71">
        <v>511769.99999999977</v>
      </c>
      <c r="S71" s="72" t="s">
        <v>87</v>
      </c>
      <c r="T71" s="51">
        <f>R71</f>
        <v>511769.99999999977</v>
      </c>
    </row>
    <row r="72" spans="1:23">
      <c r="A72" s="57" t="s">
        <v>128</v>
      </c>
      <c r="B72" s="57">
        <v>1</v>
      </c>
      <c r="C72" s="60">
        <v>43280</v>
      </c>
      <c r="D72" s="61">
        <v>43294.999988425923</v>
      </c>
      <c r="E72" s="62"/>
      <c r="F72" s="63">
        <v>2526.0340264650272</v>
      </c>
      <c r="G72" s="63">
        <v>405428.46124763705</v>
      </c>
      <c r="H72" s="63"/>
      <c r="I72" s="63">
        <v>257655.47069943283</v>
      </c>
      <c r="J72" s="63"/>
      <c r="K72" s="63"/>
      <c r="L72" s="63"/>
      <c r="M72" s="63"/>
      <c r="N72" s="63">
        <v>2526.0340264650272</v>
      </c>
      <c r="O72" s="63"/>
      <c r="P72" s="63"/>
      <c r="Q72" s="63"/>
      <c r="R72" s="64">
        <v>668135.99999999988</v>
      </c>
    </row>
    <row r="73" spans="1:23">
      <c r="A73" s="65"/>
      <c r="B73" s="57">
        <v>2</v>
      </c>
      <c r="C73" s="60">
        <v>43295</v>
      </c>
      <c r="D73" s="61">
        <v>43306.999988425923</v>
      </c>
      <c r="E73" s="62"/>
      <c r="F73" s="63"/>
      <c r="G73" s="63">
        <v>574068.00000000035</v>
      </c>
      <c r="H73" s="63"/>
      <c r="I73" s="63">
        <v>333200.30769230786</v>
      </c>
      <c r="J73" s="63"/>
      <c r="K73" s="63"/>
      <c r="L73" s="63">
        <v>4014.4615384615427</v>
      </c>
      <c r="M73" s="63"/>
      <c r="N73" s="63">
        <v>2007.2307692307713</v>
      </c>
      <c r="O73" s="63"/>
      <c r="P73" s="63"/>
      <c r="Q73" s="63"/>
      <c r="R73" s="64">
        <v>913290.00000000047</v>
      </c>
      <c r="T73" t="s">
        <v>129</v>
      </c>
    </row>
    <row r="74" spans="1:23">
      <c r="A74" s="67" t="s">
        <v>130</v>
      </c>
      <c r="B74" s="68"/>
      <c r="C74" s="68"/>
      <c r="D74" s="68"/>
      <c r="E74" s="69"/>
      <c r="F74" s="70">
        <v>2526.0340264650272</v>
      </c>
      <c r="G74" s="70">
        <v>979496.4612476374</v>
      </c>
      <c r="H74" s="70"/>
      <c r="I74" s="70">
        <v>590855.77839174075</v>
      </c>
      <c r="J74" s="70"/>
      <c r="K74" s="70"/>
      <c r="L74" s="70">
        <v>4014.4615384615427</v>
      </c>
      <c r="M74" s="70"/>
      <c r="N74" s="70">
        <v>4533.264795695799</v>
      </c>
      <c r="O74" s="70"/>
      <c r="P74" s="70"/>
      <c r="Q74" s="70"/>
      <c r="R74" s="71">
        <v>1581426.0000000005</v>
      </c>
      <c r="S74" s="72" t="s">
        <v>87</v>
      </c>
      <c r="T74" s="51">
        <f>R74</f>
        <v>1581426.0000000005</v>
      </c>
    </row>
    <row r="75" spans="1:23">
      <c r="A75" s="57" t="s">
        <v>131</v>
      </c>
      <c r="B75" s="57">
        <v>1</v>
      </c>
      <c r="C75" s="60">
        <v>43269</v>
      </c>
      <c r="D75" s="61">
        <v>43288.999988425923</v>
      </c>
      <c r="E75" s="62"/>
      <c r="F75" s="63">
        <v>2120.3316831683169</v>
      </c>
      <c r="G75" s="63">
        <v>139235.11386138614</v>
      </c>
      <c r="H75" s="63"/>
      <c r="I75" s="63">
        <v>119445.35148514851</v>
      </c>
      <c r="J75" s="63">
        <v>12721.990099009899</v>
      </c>
      <c r="K75" s="63"/>
      <c r="L75" s="63"/>
      <c r="M75" s="63"/>
      <c r="N75" s="63">
        <v>12015.212871287129</v>
      </c>
      <c r="O75" s="63"/>
      <c r="P75" s="63"/>
      <c r="Q75" s="63"/>
      <c r="R75" s="64">
        <v>285538</v>
      </c>
    </row>
    <row r="76" spans="1:23">
      <c r="A76" s="65"/>
      <c r="B76" s="57">
        <v>2</v>
      </c>
      <c r="C76" s="60">
        <v>43295</v>
      </c>
      <c r="D76" s="61">
        <v>43329.999988425923</v>
      </c>
      <c r="E76" s="62"/>
      <c r="F76" s="63"/>
      <c r="G76" s="63">
        <v>266707.33333333331</v>
      </c>
      <c r="H76" s="63"/>
      <c r="I76" s="63">
        <v>211253.33333333331</v>
      </c>
      <c r="J76" s="63">
        <v>31688</v>
      </c>
      <c r="K76" s="63"/>
      <c r="L76" s="63"/>
      <c r="M76" s="63"/>
      <c r="N76" s="63">
        <v>51493</v>
      </c>
      <c r="O76" s="63"/>
      <c r="P76" s="63"/>
      <c r="Q76" s="63">
        <v>1320.3333333333333</v>
      </c>
      <c r="R76" s="64">
        <v>562462</v>
      </c>
      <c r="V76" t="s">
        <v>132</v>
      </c>
    </row>
    <row r="77" spans="1:23">
      <c r="A77" s="67" t="s">
        <v>133</v>
      </c>
      <c r="B77" s="68"/>
      <c r="C77" s="68"/>
      <c r="D77" s="68"/>
      <c r="E77" s="69"/>
      <c r="F77" s="70">
        <v>2120.3316831683169</v>
      </c>
      <c r="G77" s="70">
        <v>405942.44719471945</v>
      </c>
      <c r="H77" s="70"/>
      <c r="I77" s="70">
        <v>330698.68481848179</v>
      </c>
      <c r="J77" s="70">
        <v>44409.990099009898</v>
      </c>
      <c r="K77" s="70"/>
      <c r="L77" s="70"/>
      <c r="M77" s="70"/>
      <c r="N77" s="70">
        <v>63508.212871287127</v>
      </c>
      <c r="O77" s="70"/>
      <c r="P77" s="70"/>
      <c r="Q77" s="70">
        <v>1320.3333333333333</v>
      </c>
      <c r="R77" s="71">
        <v>848000</v>
      </c>
      <c r="S77" s="72" t="s">
        <v>87</v>
      </c>
      <c r="V77" s="51">
        <f>R77</f>
        <v>848000</v>
      </c>
      <c r="W77" s="53">
        <v>848000</v>
      </c>
    </row>
    <row r="78" spans="1:23">
      <c r="A78" s="57" t="s">
        <v>134</v>
      </c>
      <c r="B78" s="57">
        <v>1</v>
      </c>
      <c r="C78" s="60">
        <v>43101</v>
      </c>
      <c r="D78" s="61">
        <v>43274.999988425923</v>
      </c>
      <c r="E78" s="62"/>
      <c r="F78" s="63">
        <v>294.53333333333336</v>
      </c>
      <c r="G78" s="63">
        <v>60673.866666666661</v>
      </c>
      <c r="H78" s="63"/>
      <c r="I78" s="63">
        <v>20028.266666666666</v>
      </c>
      <c r="J78" s="63">
        <v>294.53333333333336</v>
      </c>
      <c r="K78" s="63"/>
      <c r="L78" s="63">
        <v>294.53333333333336</v>
      </c>
      <c r="M78" s="63"/>
      <c r="N78" s="63">
        <v>147.26666666666668</v>
      </c>
      <c r="O78" s="63"/>
      <c r="P78" s="63"/>
      <c r="Q78" s="63"/>
      <c r="R78" s="64">
        <v>81733</v>
      </c>
    </row>
    <row r="79" spans="1:23">
      <c r="A79" s="65"/>
      <c r="B79" s="57">
        <v>2</v>
      </c>
      <c r="C79" s="60">
        <v>43275</v>
      </c>
      <c r="D79" s="61">
        <v>43282.999988425923</v>
      </c>
      <c r="E79" s="62"/>
      <c r="F79" s="63"/>
      <c r="G79" s="63">
        <v>763965.62633451959</v>
      </c>
      <c r="H79" s="63"/>
      <c r="I79" s="63">
        <v>132122.36773428234</v>
      </c>
      <c r="J79" s="63">
        <v>2131.0059311981022</v>
      </c>
      <c r="K79" s="63"/>
      <c r="L79" s="63"/>
      <c r="M79" s="63"/>
      <c r="N79" s="63"/>
      <c r="O79" s="63"/>
      <c r="P79" s="63"/>
      <c r="Q79" s="63"/>
      <c r="R79" s="64">
        <v>898219</v>
      </c>
    </row>
    <row r="80" spans="1:23">
      <c r="A80" s="65"/>
      <c r="B80" s="57">
        <v>3</v>
      </c>
      <c r="C80" s="60">
        <v>43283</v>
      </c>
      <c r="D80" s="61">
        <v>43290.999988425923</v>
      </c>
      <c r="E80" s="62"/>
      <c r="F80" s="63"/>
      <c r="G80" s="63">
        <v>586195.93026941363</v>
      </c>
      <c r="H80" s="63"/>
      <c r="I80" s="63">
        <v>231288.19017432645</v>
      </c>
      <c r="J80" s="63">
        <v>11963.182250396198</v>
      </c>
      <c r="K80" s="63"/>
      <c r="L80" s="63">
        <v>3987.7274167987325</v>
      </c>
      <c r="M80" s="63"/>
      <c r="N80" s="63">
        <v>5316.9698890649761</v>
      </c>
      <c r="O80" s="63"/>
      <c r="P80" s="63"/>
      <c r="Q80" s="63"/>
      <c r="R80" s="64">
        <v>838752</v>
      </c>
    </row>
    <row r="81" spans="1:24">
      <c r="A81" s="65"/>
      <c r="B81" s="57">
        <v>4</v>
      </c>
      <c r="C81" s="60">
        <v>43291</v>
      </c>
      <c r="D81" s="61">
        <v>43336.999988425923</v>
      </c>
      <c r="E81" s="62"/>
      <c r="F81" s="63"/>
      <c r="G81" s="63">
        <v>1101917.4452554744</v>
      </c>
      <c r="H81" s="63">
        <v>4952.4379562043796</v>
      </c>
      <c r="I81" s="63">
        <v>247621.89781021897</v>
      </c>
      <c r="J81" s="63"/>
      <c r="K81" s="63"/>
      <c r="L81" s="63">
        <v>2476.2189781021898</v>
      </c>
      <c r="M81" s="63"/>
      <c r="N81" s="63"/>
      <c r="O81" s="63"/>
      <c r="P81" s="63"/>
      <c r="Q81" s="63"/>
      <c r="R81" s="64">
        <v>1356967.9999999998</v>
      </c>
      <c r="V81" t="s">
        <v>135</v>
      </c>
      <c r="X81" s="66" t="s">
        <v>113</v>
      </c>
    </row>
    <row r="82" spans="1:24">
      <c r="A82" s="67" t="s">
        <v>136</v>
      </c>
      <c r="B82" s="68"/>
      <c r="C82" s="68"/>
      <c r="D82" s="68"/>
      <c r="E82" s="69"/>
      <c r="F82" s="70">
        <v>294.53333333333336</v>
      </c>
      <c r="G82" s="70">
        <v>2512752.8685260741</v>
      </c>
      <c r="H82" s="70">
        <v>4952.4379562043796</v>
      </c>
      <c r="I82" s="70">
        <v>631060.72238549439</v>
      </c>
      <c r="J82" s="70">
        <v>14388.721514927633</v>
      </c>
      <c r="K82" s="70"/>
      <c r="L82" s="70">
        <v>6758.4797282342561</v>
      </c>
      <c r="M82" s="70"/>
      <c r="N82" s="70">
        <v>5464.2365557316425</v>
      </c>
      <c r="O82" s="70"/>
      <c r="P82" s="70"/>
      <c r="Q82" s="70"/>
      <c r="R82" s="71">
        <v>3175672</v>
      </c>
      <c r="S82" s="72" t="s">
        <v>87</v>
      </c>
      <c r="V82" s="51">
        <f>R82</f>
        <v>3175672</v>
      </c>
      <c r="W82" s="53">
        <v>3175672</v>
      </c>
      <c r="X82" s="53">
        <v>3180612</v>
      </c>
    </row>
    <row r="83" spans="1:24">
      <c r="A83" s="57" t="s">
        <v>137</v>
      </c>
      <c r="B83" s="57">
        <v>1</v>
      </c>
      <c r="C83" s="60">
        <v>43281</v>
      </c>
      <c r="D83" s="61">
        <v>43306.999988425923</v>
      </c>
      <c r="E83" s="62"/>
      <c r="F83" s="63"/>
      <c r="G83" s="63">
        <v>666304.27325581387</v>
      </c>
      <c r="H83" s="63"/>
      <c r="I83" s="63">
        <v>177681.13953488372</v>
      </c>
      <c r="J83" s="63">
        <v>4935.5872093023254</v>
      </c>
      <c r="K83" s="63"/>
      <c r="L83" s="63"/>
      <c r="M83" s="63"/>
      <c r="N83" s="63"/>
      <c r="O83" s="63"/>
      <c r="P83" s="63"/>
      <c r="Q83" s="63"/>
      <c r="R83" s="64">
        <v>848920.99999999988</v>
      </c>
      <c r="V83" t="s">
        <v>5</v>
      </c>
    </row>
    <row r="84" spans="1:24">
      <c r="A84" s="67" t="s">
        <v>138</v>
      </c>
      <c r="B84" s="68"/>
      <c r="C84" s="68"/>
      <c r="D84" s="68"/>
      <c r="E84" s="69"/>
      <c r="F84" s="70"/>
      <c r="G84" s="70">
        <v>666304.27325581387</v>
      </c>
      <c r="H84" s="70"/>
      <c r="I84" s="70">
        <v>177681.13953488372</v>
      </c>
      <c r="J84" s="70">
        <v>4935.5872093023254</v>
      </c>
      <c r="K84" s="70"/>
      <c r="L84" s="70"/>
      <c r="M84" s="70"/>
      <c r="N84" s="70"/>
      <c r="O84" s="70"/>
      <c r="P84" s="70"/>
      <c r="Q84" s="70"/>
      <c r="R84" s="71">
        <v>848920.99999999988</v>
      </c>
      <c r="S84" s="72" t="s">
        <v>87</v>
      </c>
      <c r="V84" s="51">
        <f>R84</f>
        <v>848920.99999999988</v>
      </c>
      <c r="W84" s="80">
        <v>848921</v>
      </c>
    </row>
    <row r="85" spans="1:24">
      <c r="A85" s="57" t="s">
        <v>139</v>
      </c>
      <c r="B85" s="57">
        <v>1</v>
      </c>
      <c r="C85" s="60">
        <v>43101</v>
      </c>
      <c r="D85" s="61">
        <v>43286.999988425923</v>
      </c>
      <c r="E85" s="62"/>
      <c r="F85" s="63"/>
      <c r="G85" s="63">
        <v>7563.1660777385159</v>
      </c>
      <c r="H85" s="63"/>
      <c r="I85" s="63">
        <v>30050.079505300353</v>
      </c>
      <c r="J85" s="63">
        <v>135.0565371024735</v>
      </c>
      <c r="K85" s="63"/>
      <c r="L85" s="63">
        <v>270.113074204947</v>
      </c>
      <c r="M85" s="63"/>
      <c r="N85" s="63">
        <v>202.58480565371025</v>
      </c>
      <c r="O85" s="63"/>
      <c r="P85" s="63"/>
      <c r="Q85" s="63"/>
      <c r="R85" s="64">
        <v>38221</v>
      </c>
    </row>
    <row r="86" spans="1:24">
      <c r="A86" s="65"/>
      <c r="B86" s="57">
        <v>2</v>
      </c>
      <c r="C86" s="60">
        <v>43287</v>
      </c>
      <c r="D86" s="61">
        <v>43311.999988425923</v>
      </c>
      <c r="E86" s="62">
        <v>407.88502894954507</v>
      </c>
      <c r="F86" s="63"/>
      <c r="G86" s="63">
        <v>178653.64267990075</v>
      </c>
      <c r="H86" s="63"/>
      <c r="I86" s="63">
        <v>304690.11662531015</v>
      </c>
      <c r="J86" s="63">
        <v>2855.1952026468157</v>
      </c>
      <c r="K86" s="63"/>
      <c r="L86" s="63">
        <v>1631.5401157981803</v>
      </c>
      <c r="M86" s="63"/>
      <c r="N86" s="63">
        <v>4894.6203473945407</v>
      </c>
      <c r="O86" s="63"/>
      <c r="P86" s="63"/>
      <c r="Q86" s="63"/>
      <c r="R86" s="64">
        <v>493133</v>
      </c>
    </row>
    <row r="87" spans="1:24">
      <c r="A87" s="65"/>
      <c r="B87" s="57">
        <v>3</v>
      </c>
      <c r="C87" s="60">
        <v>43312</v>
      </c>
      <c r="D87" s="61">
        <v>43350.999988425923</v>
      </c>
      <c r="E87" s="62"/>
      <c r="F87" s="63"/>
      <c r="G87" s="63">
        <v>121651.62659846547</v>
      </c>
      <c r="H87" s="63"/>
      <c r="I87" s="63">
        <v>209654.93094629157</v>
      </c>
      <c r="J87" s="63"/>
      <c r="K87" s="63"/>
      <c r="L87" s="63">
        <v>5176.6649616368286</v>
      </c>
      <c r="M87" s="63"/>
      <c r="N87" s="63">
        <v>862.77749360613814</v>
      </c>
      <c r="O87" s="63"/>
      <c r="P87" s="63"/>
      <c r="Q87" s="63"/>
      <c r="R87" s="64">
        <v>337346</v>
      </c>
      <c r="V87" t="s">
        <v>126</v>
      </c>
    </row>
    <row r="88" spans="1:24">
      <c r="A88" s="67" t="s">
        <v>140</v>
      </c>
      <c r="B88" s="68"/>
      <c r="C88" s="68"/>
      <c r="D88" s="68"/>
      <c r="E88" s="69">
        <v>407.88502894954507</v>
      </c>
      <c r="F88" s="70"/>
      <c r="G88" s="70">
        <v>307868.43535610475</v>
      </c>
      <c r="H88" s="70"/>
      <c r="I88" s="70">
        <v>544395.12707690208</v>
      </c>
      <c r="J88" s="70">
        <v>2990.2517397492893</v>
      </c>
      <c r="K88" s="70"/>
      <c r="L88" s="70">
        <v>7078.3181516399563</v>
      </c>
      <c r="M88" s="70"/>
      <c r="N88" s="70">
        <v>5959.9826466543891</v>
      </c>
      <c r="O88" s="70"/>
      <c r="P88" s="70"/>
      <c r="Q88" s="70"/>
      <c r="R88" s="71">
        <v>868700</v>
      </c>
      <c r="S88" s="72" t="s">
        <v>87</v>
      </c>
      <c r="V88" s="51">
        <f>R88</f>
        <v>868700</v>
      </c>
    </row>
    <row r="89" spans="1:24">
      <c r="A89" s="57" t="s">
        <v>141</v>
      </c>
      <c r="B89" s="57">
        <v>1</v>
      </c>
      <c r="C89" s="60">
        <v>43288</v>
      </c>
      <c r="D89" s="61">
        <v>43291.999988425923</v>
      </c>
      <c r="E89" s="62"/>
      <c r="F89" s="63">
        <v>556.58271604938273</v>
      </c>
      <c r="G89" s="63">
        <v>161408.98765432098</v>
      </c>
      <c r="H89" s="63">
        <v>556.58271604938273</v>
      </c>
      <c r="I89" s="63">
        <v>445822.75555555552</v>
      </c>
      <c r="J89" s="63">
        <v>12801.402469135803</v>
      </c>
      <c r="K89" s="63"/>
      <c r="L89" s="63">
        <v>2226.3308641975309</v>
      </c>
      <c r="M89" s="63"/>
      <c r="N89" s="63">
        <v>52875.358024691363</v>
      </c>
      <c r="O89" s="63"/>
      <c r="P89" s="63"/>
      <c r="Q89" s="63"/>
      <c r="R89" s="64">
        <v>676248</v>
      </c>
    </row>
    <row r="90" spans="1:24">
      <c r="A90" s="65"/>
      <c r="B90" s="57">
        <v>2</v>
      </c>
      <c r="C90" s="60">
        <v>43292</v>
      </c>
      <c r="D90" s="61">
        <v>43305.999988425923</v>
      </c>
      <c r="E90" s="62"/>
      <c r="F90" s="63"/>
      <c r="G90" s="63">
        <v>173605.22505800464</v>
      </c>
      <c r="H90" s="63"/>
      <c r="I90" s="63">
        <v>653136.73085846868</v>
      </c>
      <c r="J90" s="63">
        <v>31757.053364269141</v>
      </c>
      <c r="K90" s="63"/>
      <c r="L90" s="63"/>
      <c r="M90" s="63"/>
      <c r="N90" s="63">
        <v>51869.853828306259</v>
      </c>
      <c r="O90" s="63"/>
      <c r="P90" s="63">
        <v>2117.1368909512762</v>
      </c>
      <c r="Q90" s="63"/>
      <c r="R90" s="64">
        <v>912486</v>
      </c>
      <c r="V90" t="s">
        <v>14</v>
      </c>
    </row>
    <row r="91" spans="1:24">
      <c r="A91" s="67" t="s">
        <v>142</v>
      </c>
      <c r="B91" s="68"/>
      <c r="C91" s="68"/>
      <c r="D91" s="68"/>
      <c r="E91" s="69"/>
      <c r="F91" s="70">
        <v>556.58271604938273</v>
      </c>
      <c r="G91" s="70">
        <v>335014.21271232562</v>
      </c>
      <c r="H91" s="70">
        <v>556.58271604938273</v>
      </c>
      <c r="I91" s="70">
        <v>1098959.4864140241</v>
      </c>
      <c r="J91" s="70">
        <v>44558.455833404943</v>
      </c>
      <c r="K91" s="70"/>
      <c r="L91" s="70">
        <v>2226.3308641975309</v>
      </c>
      <c r="M91" s="70"/>
      <c r="N91" s="70">
        <v>104745.21185299763</v>
      </c>
      <c r="O91" s="70"/>
      <c r="P91" s="70">
        <v>2117.1368909512762</v>
      </c>
      <c r="Q91" s="70"/>
      <c r="R91" s="71">
        <v>1588734</v>
      </c>
      <c r="S91" s="72" t="s">
        <v>87</v>
      </c>
      <c r="V91" s="51">
        <f>GETPIVOTDATA("NA",$A$5,"sampling_group_code","324-20-600")</f>
        <v>1588734</v>
      </c>
      <c r="W91" s="53">
        <v>1588734</v>
      </c>
    </row>
    <row r="92" spans="1:24">
      <c r="A92" s="81" t="s">
        <v>29</v>
      </c>
      <c r="B92" s="82"/>
      <c r="C92" s="82"/>
      <c r="D92" s="82"/>
      <c r="E92" s="83">
        <v>4429.5537072838843</v>
      </c>
      <c r="F92" s="84">
        <v>350415.68025489314</v>
      </c>
      <c r="G92" s="84">
        <v>35653521.66803059</v>
      </c>
      <c r="H92" s="84">
        <v>84886.783833525711</v>
      </c>
      <c r="I92" s="84">
        <v>23809764.683615215</v>
      </c>
      <c r="J92" s="84">
        <v>941676.68205312896</v>
      </c>
      <c r="K92" s="84">
        <v>1544.5904436860112</v>
      </c>
      <c r="L92" s="84">
        <v>117968.55622510229</v>
      </c>
      <c r="M92" s="84">
        <v>482.65230400957512</v>
      </c>
      <c r="N92" s="84">
        <v>1962153.4122671783</v>
      </c>
      <c r="O92" s="84">
        <v>2089.8220226333797</v>
      </c>
      <c r="P92" s="84">
        <v>5355.1299279048862</v>
      </c>
      <c r="Q92" s="84">
        <v>16796.785314851142</v>
      </c>
      <c r="R92" s="85">
        <v>62951086</v>
      </c>
    </row>
    <row r="94" spans="1:24">
      <c r="T94" s="86">
        <f>SUM(T13:T68,T74)</f>
        <v>20502917.999999996</v>
      </c>
      <c r="V94" s="86">
        <f>SUM(V8:V91)</f>
        <v>41936398</v>
      </c>
      <c r="X94">
        <v>17489</v>
      </c>
    </row>
    <row r="95" spans="1:24">
      <c r="V95" s="53"/>
    </row>
    <row r="96" spans="1:24">
      <c r="T96" s="53">
        <f>SUM(T94:V94)</f>
        <v>62439316</v>
      </c>
    </row>
    <row r="99" spans="20:23">
      <c r="V99" s="53">
        <f>V91+V84+V77+V60+V40</f>
        <v>4486292</v>
      </c>
      <c r="W99" s="66" t="s">
        <v>143</v>
      </c>
    </row>
    <row r="101" spans="20:23">
      <c r="T101" s="53"/>
      <c r="V101" s="53">
        <f>(V94-V99)-V88</f>
        <v>36581406</v>
      </c>
    </row>
    <row r="102" spans="20:23">
      <c r="T102" s="53"/>
    </row>
    <row r="103" spans="20:23">
      <c r="T103" s="53"/>
      <c r="V103" s="53">
        <f>V101+T101</f>
        <v>36581406</v>
      </c>
    </row>
    <row r="107" spans="20:23">
      <c r="T107" s="94" t="s">
        <v>144</v>
      </c>
      <c r="U107" s="92">
        <f>SUM(GETPIVOTDATA("NA",$A$5,"sampling_group_code","326-70-600-101"),GETPIVOTDATA("NA",$A$5,"sampling_group_code","326-90"))</f>
        <v>1380469.9999999998</v>
      </c>
    </row>
    <row r="108" spans="20:23">
      <c r="T108" s="94" t="s">
        <v>145</v>
      </c>
      <c r="U108" s="93">
        <f>SUM(V10,V21,V33,V54,V82,)</f>
        <v>36581406</v>
      </c>
    </row>
    <row r="109" spans="20:23">
      <c r="T109" s="94" t="s">
        <v>146</v>
      </c>
      <c r="U109" s="93">
        <f>SUM(T13,T25,T37,T44,T58,T64,T68,T74)</f>
        <v>20502917.999999996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F647-710C-4F39-9C5F-2BD591E2B8DE}">
  <dimension ref="A1:G11"/>
  <sheetViews>
    <sheetView workbookViewId="0">
      <selection activeCell="C5" sqref="C5"/>
    </sheetView>
  </sheetViews>
  <sheetFormatPr baseColWidth="10" defaultColWidth="8.83203125" defaultRowHeight="16"/>
  <cols>
    <col min="1" max="1" width="28" customWidth="1"/>
    <col min="3" max="3" width="18.6640625" customWidth="1"/>
  </cols>
  <sheetData>
    <row r="1" spans="1:7" ht="17" thickBot="1">
      <c r="A1" s="22" t="s">
        <v>37</v>
      </c>
      <c r="B1" s="22" t="s">
        <v>38</v>
      </c>
      <c r="C1" s="23">
        <v>2018</v>
      </c>
      <c r="D1" s="24"/>
      <c r="E1" s="23">
        <v>2017</v>
      </c>
      <c r="F1" s="24"/>
      <c r="G1" s="23">
        <v>2016</v>
      </c>
    </row>
    <row r="2" spans="1:7">
      <c r="A2" s="25" t="s">
        <v>39</v>
      </c>
      <c r="B2" s="25">
        <v>321</v>
      </c>
      <c r="C2" s="26">
        <v>2772500</v>
      </c>
      <c r="E2" s="26">
        <v>5706496</v>
      </c>
      <c r="G2" s="26">
        <v>6631116</v>
      </c>
    </row>
    <row r="3" spans="1:7">
      <c r="B3" s="25">
        <v>322</v>
      </c>
      <c r="C3" s="26">
        <v>5150759</v>
      </c>
      <c r="E3" s="26">
        <v>11981007</v>
      </c>
      <c r="G3" s="26">
        <v>8740030</v>
      </c>
    </row>
    <row r="4" spans="1:7">
      <c r="B4" s="25">
        <v>324</v>
      </c>
      <c r="C4" s="26">
        <v>5880323</v>
      </c>
      <c r="E4" s="26">
        <v>7227725</v>
      </c>
      <c r="F4" s="27" t="s">
        <v>40</v>
      </c>
      <c r="G4" s="26">
        <v>12403630</v>
      </c>
    </row>
    <row r="5" spans="1:7" ht="17" thickBot="1">
      <c r="A5" s="28"/>
      <c r="B5" s="28">
        <v>325</v>
      </c>
      <c r="C5" s="29">
        <v>22798340</v>
      </c>
      <c r="D5" s="24"/>
      <c r="E5" s="29">
        <v>11387724</v>
      </c>
      <c r="F5" s="24"/>
      <c r="G5" s="29">
        <v>7268141</v>
      </c>
    </row>
    <row r="6" spans="1:7">
      <c r="A6" s="30" t="s">
        <v>41</v>
      </c>
      <c r="B6" s="30" t="s">
        <v>42</v>
      </c>
      <c r="C6" s="31">
        <v>612475</v>
      </c>
      <c r="E6" s="31">
        <v>1033485</v>
      </c>
      <c r="G6" s="31">
        <v>1070228</v>
      </c>
    </row>
    <row r="7" spans="1:7">
      <c r="A7" s="32" t="s">
        <v>43</v>
      </c>
      <c r="B7" s="30" t="s">
        <v>44</v>
      </c>
      <c r="C7" s="31">
        <v>588495</v>
      </c>
      <c r="E7" s="31">
        <v>462408</v>
      </c>
      <c r="F7" s="33" t="s">
        <v>45</v>
      </c>
      <c r="G7" s="31">
        <v>841730</v>
      </c>
    </row>
    <row r="8" spans="1:7">
      <c r="A8" s="32" t="s">
        <v>46</v>
      </c>
      <c r="B8" s="30" t="s">
        <v>47</v>
      </c>
      <c r="C8" s="31">
        <v>848000</v>
      </c>
    </row>
    <row r="9" spans="1:7">
      <c r="B9" s="30" t="s">
        <v>14</v>
      </c>
      <c r="C9" s="31">
        <v>1588744</v>
      </c>
    </row>
    <row r="10" spans="1:7" ht="17" thickBot="1">
      <c r="A10" s="34"/>
      <c r="B10" s="34" t="s">
        <v>5</v>
      </c>
      <c r="C10" s="35">
        <v>848961</v>
      </c>
      <c r="D10" s="24"/>
      <c r="E10" s="35">
        <v>474387</v>
      </c>
      <c r="F10" s="36" t="s">
        <v>48</v>
      </c>
      <c r="G10" s="24"/>
    </row>
    <row r="11" spans="1:7" ht="17" thickBot="1">
      <c r="A11" s="22" t="s">
        <v>7</v>
      </c>
      <c r="B11" s="22"/>
      <c r="C11" s="37">
        <v>41088597</v>
      </c>
      <c r="D11" s="24"/>
      <c r="E11" s="37">
        <v>38273232</v>
      </c>
      <c r="F11" s="24"/>
      <c r="G11" s="37">
        <v>36954875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Run Summary for 2016</vt:lpstr>
      <vt:lpstr>Run Summary 2018</vt:lpstr>
      <vt:lpstr>Unallocated</vt:lpstr>
      <vt:lpstr>2018 run--harvest summary</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2018-10-23T21:14:28Z</dcterms:modified>
</cp:coreProperties>
</file>