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EG2\BBsalmon\Run Reconstruction\2020\"/>
    </mc:Choice>
  </mc:AlternateContent>
  <xr:revisionPtr revIDLastSave="0" documentId="13_ncr:1_{0272FF93-B76A-409B-BD14-DB130D6A3DE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2020_BBay_Run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6" i="1" l="1"/>
  <c r="T98" i="1" s="1"/>
  <c r="U98" i="1"/>
  <c r="I102" i="1" l="1"/>
  <c r="U86" i="1" s="1"/>
  <c r="V91" i="1"/>
  <c r="U90" i="1"/>
  <c r="T2" i="1"/>
  <c r="T3" i="1"/>
  <c r="T4" i="1"/>
  <c r="T5" i="1"/>
  <c r="T6" i="1"/>
  <c r="N100" i="1" s="1"/>
  <c r="O100" i="1" s="1"/>
  <c r="T7" i="1"/>
  <c r="T8" i="1"/>
  <c r="T11" i="1"/>
  <c r="T12" i="1"/>
  <c r="T13" i="1"/>
  <c r="T14" i="1"/>
  <c r="T15" i="1"/>
  <c r="T16" i="1"/>
  <c r="T17" i="1"/>
  <c r="T20" i="1"/>
  <c r="T21" i="1"/>
  <c r="T22" i="1"/>
  <c r="T23" i="1"/>
  <c r="T24" i="1"/>
  <c r="T25" i="1"/>
  <c r="T26" i="1"/>
  <c r="T29" i="1"/>
  <c r="T30" i="1"/>
  <c r="T31" i="1"/>
  <c r="T32" i="1"/>
  <c r="T33" i="1"/>
  <c r="T34" i="1"/>
  <c r="T35" i="1"/>
  <c r="T36" i="1"/>
  <c r="T37" i="1"/>
  <c r="T40" i="1"/>
  <c r="T41" i="1"/>
  <c r="T42" i="1"/>
  <c r="T43" i="1"/>
  <c r="T44" i="1"/>
  <c r="T45" i="1"/>
  <c r="T46" i="1"/>
  <c r="N97" i="1" s="1"/>
  <c r="O97" i="1" s="1"/>
  <c r="T47" i="1"/>
  <c r="T48" i="1"/>
  <c r="T51" i="1"/>
  <c r="T52" i="1"/>
  <c r="T53" i="1"/>
  <c r="T54" i="1"/>
  <c r="T55" i="1"/>
  <c r="T56" i="1"/>
  <c r="T57" i="1"/>
  <c r="T58" i="1"/>
  <c r="T59" i="1"/>
  <c r="T62" i="1"/>
  <c r="T63" i="1"/>
  <c r="T64" i="1"/>
  <c r="T65" i="1"/>
  <c r="T66" i="1"/>
  <c r="T67" i="1"/>
  <c r="T68" i="1"/>
  <c r="T69" i="1"/>
  <c r="T70" i="1"/>
  <c r="T73" i="1"/>
  <c r="T74" i="1"/>
  <c r="T75" i="1"/>
  <c r="T76" i="1"/>
  <c r="N96" i="1" s="1"/>
  <c r="T77" i="1"/>
  <c r="T78" i="1"/>
  <c r="T79" i="1"/>
  <c r="T80" i="1"/>
  <c r="T94" i="1" s="1"/>
  <c r="V96" i="1" s="1"/>
  <c r="T81" i="1"/>
  <c r="T85" i="1" l="1"/>
  <c r="V85" i="1" s="1"/>
  <c r="N99" i="1"/>
  <c r="O99" i="1" s="1"/>
  <c r="N98" i="1"/>
  <c r="O98" i="1" s="1"/>
  <c r="T87" i="1"/>
  <c r="T88" i="1" s="1"/>
  <c r="V88" i="1" s="1"/>
  <c r="T86" i="1"/>
  <c r="V86" i="1" s="1"/>
  <c r="U88" i="1"/>
  <c r="U92" i="1" s="1"/>
  <c r="N101" i="1"/>
  <c r="O96" i="1"/>
  <c r="T90" i="1" l="1"/>
  <c r="V90" i="1" s="1"/>
  <c r="O101" i="1"/>
  <c r="T92" i="1" l="1"/>
  <c r="V92" i="1" l="1"/>
  <c r="V98" i="1"/>
  <c r="V99" i="1" s="1"/>
</calcChain>
</file>

<file path=xl/sharedStrings.xml><?xml version="1.0" encoding="utf-8"?>
<sst xmlns="http://schemas.openxmlformats.org/spreadsheetml/2006/main" count="341" uniqueCount="57">
  <si>
    <t xml:space="preserve">Igushik   </t>
  </si>
  <si>
    <t>TOTAL</t>
  </si>
  <si>
    <t>Catch</t>
  </si>
  <si>
    <t>Escapement</t>
  </si>
  <si>
    <t>Reallocated Esc Obs Error</t>
  </si>
  <si>
    <t>Igushik Set</t>
  </si>
  <si>
    <t>NA</t>
  </si>
  <si>
    <t>WRSHA</t>
  </si>
  <si>
    <t>Offshore Catch</t>
  </si>
  <si>
    <t>Total</t>
  </si>
  <si>
    <t>Wood</t>
  </si>
  <si>
    <t>Nushagak</t>
  </si>
  <si>
    <t xml:space="preserve">Kvichak   </t>
  </si>
  <si>
    <t>Kvichak Set</t>
  </si>
  <si>
    <t>ARSHA</t>
  </si>
  <si>
    <t>NRSHA</t>
  </si>
  <si>
    <t>Naknek Set</t>
  </si>
  <si>
    <t>Alagnak</t>
  </si>
  <si>
    <t xml:space="preserve">Naknek  </t>
  </si>
  <si>
    <t xml:space="preserve">Egegik </t>
  </si>
  <si>
    <t>Ugashik</t>
  </si>
  <si>
    <t>Model</t>
  </si>
  <si>
    <t>ADFG Data</t>
  </si>
  <si>
    <t>Diff</t>
  </si>
  <si>
    <t>2020 Non-set aside harvest</t>
  </si>
  <si>
    <t xml:space="preserve"> Catch </t>
  </si>
  <si>
    <t>egegik</t>
  </si>
  <si>
    <t>Esc</t>
  </si>
  <si>
    <t>ugashik</t>
  </si>
  <si>
    <t xml:space="preserve"> Realloc OE </t>
  </si>
  <si>
    <t>N/K</t>
  </si>
  <si>
    <t xml:space="preserve"> Subtotal </t>
  </si>
  <si>
    <t>Nush</t>
  </si>
  <si>
    <t>Set-Aside Catch</t>
  </si>
  <si>
    <t>total</t>
  </si>
  <si>
    <t>2020 ESC</t>
  </si>
  <si>
    <t>Togiak Contrib Offshore</t>
  </si>
  <si>
    <t>Igushik</t>
  </si>
  <si>
    <t>Source</t>
  </si>
  <si>
    <t>Total Offshore</t>
  </si>
  <si>
    <t>2020 Set Asides</t>
  </si>
  <si>
    <t>TR table</t>
  </si>
  <si>
    <t>Kvi Set</t>
  </si>
  <si>
    <t>Grand Total</t>
  </si>
  <si>
    <t>Nak</t>
  </si>
  <si>
    <t>Nak Set</t>
  </si>
  <si>
    <t>Kvichak</t>
  </si>
  <si>
    <t>Togiak Offshore Allocation' -- (output)</t>
  </si>
  <si>
    <t>Egegik</t>
  </si>
  <si>
    <t>offshoreCatchAdd' -- (input)</t>
  </si>
  <si>
    <t>catchAdd' -- (input)</t>
  </si>
  <si>
    <t>inshore Togiak' -- (input)</t>
  </si>
  <si>
    <t>Percent Difference</t>
  </si>
  <si>
    <t>Difference</t>
  </si>
  <si>
    <t>Togiak Inshore Run</t>
  </si>
  <si>
    <t>Total Inshore Run (BB)</t>
  </si>
  <si>
    <t xml:space="preserve"> Offshore Catch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</si>
</sst>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0" fontId="16" fillId="0" borderId="10" xfId="0" applyFont="1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3" fontId="0" fillId="34" borderId="0" xfId="0" applyNumberFormat="1" applyFill="1"/>
    <xf numFmtId="0" fontId="16" fillId="0" borderId="0" xfId="0" applyFont="1" applyBorder="1"/>
    <xf numFmtId="0" fontId="0" fillId="0" borderId="0" xfId="0" applyBorder="1"/>
    <xf numFmtId="3" fontId="0" fillId="0" borderId="0" xfId="0" applyNumberFormat="1" applyBorder="1"/>
    <xf numFmtId="3" fontId="0" fillId="0" borderId="0" xfId="42" applyNumberFormat="1" applyFont="1" applyBorder="1"/>
    <xf numFmtId="0" fontId="0" fillId="37" borderId="0" xfId="0" applyFill="1" applyBorder="1"/>
    <xf numFmtId="3" fontId="0" fillId="36" borderId="0" xfId="0" applyNumberFormat="1" applyFill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1" xfId="0" applyBorder="1"/>
    <xf numFmtId="3" fontId="0" fillId="0" borderId="12" xfId="0" applyNumberFormat="1" applyBorder="1"/>
    <xf numFmtId="3" fontId="0" fillId="0" borderId="13" xfId="0" applyNumberFormat="1" applyBorder="1"/>
    <xf numFmtId="0" fontId="0" fillId="0" borderId="14" xfId="0" applyBorder="1"/>
    <xf numFmtId="3" fontId="0" fillId="0" borderId="14" xfId="0" applyNumberFormat="1" applyBorder="1"/>
    <xf numFmtId="3" fontId="0" fillId="33" borderId="14" xfId="0" applyNumberFormat="1" applyFill="1" applyBorder="1"/>
    <xf numFmtId="3" fontId="0" fillId="35" borderId="14" xfId="0" applyNumberFormat="1" applyFill="1" applyBorder="1"/>
    <xf numFmtId="0" fontId="0" fillId="0" borderId="0" xfId="0" applyAlignment="1">
      <alignment horizontal="center" textRotation="9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"/>
  <sheetViews>
    <sheetView tabSelected="1" topLeftCell="A70" zoomScale="85" zoomScaleNormal="85" workbookViewId="0">
      <selection activeCell="S84" sqref="S84:W104"/>
    </sheetView>
  </sheetViews>
  <sheetFormatPr defaultRowHeight="15" x14ac:dyDescent="0.25"/>
  <cols>
    <col min="1" max="1" width="24.85546875" bestFit="1" customWidth="1"/>
    <col min="2" max="2" width="9.42578125" customWidth="1"/>
    <col min="3" max="6" width="9.42578125" bestFit="1" customWidth="1"/>
    <col min="7" max="7" width="10.5703125" bestFit="1" customWidth="1"/>
    <col min="8" max="8" width="13.28515625" bestFit="1" customWidth="1"/>
    <col min="9" max="9" width="15.7109375" customWidth="1"/>
    <col min="10" max="10" width="10" customWidth="1"/>
    <col min="11" max="11" width="9.42578125" bestFit="1" customWidth="1"/>
    <col min="12" max="12" width="19.42578125" customWidth="1"/>
    <col min="13" max="14" width="10.5703125" bestFit="1" customWidth="1"/>
    <col min="15" max="18" width="9.42578125" bestFit="1" customWidth="1"/>
    <col min="19" max="19" width="23.140625" bestFit="1" customWidth="1"/>
    <col min="20" max="20" width="11.140625" customWidth="1"/>
    <col min="21" max="21" width="11.28515625" customWidth="1"/>
    <col min="22" max="22" width="10.7109375" bestFit="1" customWidth="1"/>
  </cols>
  <sheetData>
    <row r="1" spans="1:20" s="8" customFormat="1" ht="15.75" thickBot="1" x14ac:dyDescent="0.3">
      <c r="A1" s="2" t="s">
        <v>0</v>
      </c>
      <c r="B1" s="2">
        <v>0.1</v>
      </c>
      <c r="C1" s="2">
        <v>0.2</v>
      </c>
      <c r="D1" s="2">
        <v>0.3</v>
      </c>
      <c r="E1" s="2">
        <v>0.4</v>
      </c>
      <c r="F1" s="2">
        <v>0.5</v>
      </c>
      <c r="G1" s="2">
        <v>1.1000000000000001</v>
      </c>
      <c r="H1" s="2">
        <v>1.2</v>
      </c>
      <c r="I1" s="2">
        <v>1.3</v>
      </c>
      <c r="J1" s="2">
        <v>1.4</v>
      </c>
      <c r="K1" s="2">
        <v>1.5</v>
      </c>
      <c r="L1" s="2">
        <v>2.1</v>
      </c>
      <c r="M1" s="2">
        <v>2.2000000000000002</v>
      </c>
      <c r="N1" s="2">
        <v>2.2999999999999998</v>
      </c>
      <c r="O1" s="2">
        <v>2.4</v>
      </c>
      <c r="P1" s="2">
        <v>3.1</v>
      </c>
      <c r="Q1" s="2">
        <v>3.2</v>
      </c>
      <c r="R1" s="2">
        <v>3.3</v>
      </c>
      <c r="S1" s="2">
        <v>3.4</v>
      </c>
      <c r="T1" s="2" t="s">
        <v>1</v>
      </c>
    </row>
    <row r="2" spans="1:20" s="9" customFormat="1" ht="15.75" thickTop="1" x14ac:dyDescent="0.25">
      <c r="A2" s="9" t="s">
        <v>2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320.56559149999998</v>
      </c>
      <c r="H2" s="11">
        <v>201281.45819999999</v>
      </c>
      <c r="I2" s="11">
        <v>368007.71399999998</v>
      </c>
      <c r="J2" s="11">
        <v>1.0112033310000001E-9</v>
      </c>
      <c r="K2" s="11">
        <v>0</v>
      </c>
      <c r="L2" s="11">
        <v>0</v>
      </c>
      <c r="M2" s="11">
        <v>2948.1247490000001</v>
      </c>
      <c r="N2" s="11">
        <v>9.7952645530000006E-10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0">
        <f>SUM(B2:S2)</f>
        <v>572557.86254050187</v>
      </c>
    </row>
    <row r="3" spans="1:20" s="9" customFormat="1" x14ac:dyDescent="0.25">
      <c r="A3" s="9" t="s">
        <v>3</v>
      </c>
      <c r="B3" s="11">
        <v>5.0000000000000001E-101</v>
      </c>
      <c r="C3" s="11">
        <v>5.0000000000000001E-101</v>
      </c>
      <c r="D3" s="11">
        <v>5.0000000000000001E-101</v>
      </c>
      <c r="E3" s="11">
        <v>5.0000000000000001E-101</v>
      </c>
      <c r="F3" s="11">
        <v>5.0000000000000001E-101</v>
      </c>
      <c r="G3" s="11">
        <v>890.0000129</v>
      </c>
      <c r="H3" s="11">
        <v>179290.80480000001</v>
      </c>
      <c r="I3" s="11">
        <v>141002.3671</v>
      </c>
      <c r="J3" s="11">
        <v>3.4362924879999999E-10</v>
      </c>
      <c r="K3" s="11">
        <v>5.0000000000000001E-101</v>
      </c>
      <c r="L3" s="11">
        <v>5.0000000000000001E-101</v>
      </c>
      <c r="M3" s="11">
        <v>2626.0325389999998</v>
      </c>
      <c r="N3" s="11">
        <v>3.753061242E-10</v>
      </c>
      <c r="O3" s="11">
        <v>5.0000000000000001E-101</v>
      </c>
      <c r="P3" s="11">
        <v>5.0000000000000001E-101</v>
      </c>
      <c r="Q3" s="11">
        <v>5.0000000000000001E-101</v>
      </c>
      <c r="R3" s="11">
        <v>5.0000000000000001E-101</v>
      </c>
      <c r="S3" s="11">
        <v>5.0000000000000001E-101</v>
      </c>
      <c r="T3" s="10">
        <f t="shared" ref="T3:T8" si="0">SUM(B3:S3)</f>
        <v>323809.20445190073</v>
      </c>
    </row>
    <row r="4" spans="1:20" s="9" customFormat="1" x14ac:dyDescent="0.25">
      <c r="A4" s="9" t="s">
        <v>4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1.3180860840916299E-2</v>
      </c>
      <c r="H4" s="11">
        <v>2.6552888914822002</v>
      </c>
      <c r="I4" s="11">
        <v>2.0882388220544699</v>
      </c>
      <c r="J4" s="11">
        <v>5.0891339811205501E-15</v>
      </c>
      <c r="K4" s="11">
        <v>0</v>
      </c>
      <c r="L4" s="11">
        <v>0</v>
      </c>
      <c r="M4" s="11">
        <v>3.8891425792870901E-2</v>
      </c>
      <c r="N4" s="11">
        <v>5.5582671046613397E-15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0">
        <f t="shared" si="0"/>
        <v>4.7956000001704684</v>
      </c>
    </row>
    <row r="5" spans="1:20" s="9" customFormat="1" x14ac:dyDescent="0.25">
      <c r="A5" s="9" t="s">
        <v>5</v>
      </c>
      <c r="B5" s="11" t="s">
        <v>6</v>
      </c>
      <c r="C5" s="11">
        <v>0</v>
      </c>
      <c r="D5" s="11">
        <v>0</v>
      </c>
      <c r="E5" s="11">
        <v>0</v>
      </c>
      <c r="F5" s="11">
        <v>0</v>
      </c>
      <c r="G5" s="11">
        <v>847.21543193269201</v>
      </c>
      <c r="H5" s="11">
        <v>170654.88567228199</v>
      </c>
      <c r="I5" s="11">
        <v>134205.58437098499</v>
      </c>
      <c r="J5" s="11">
        <v>0</v>
      </c>
      <c r="K5" s="11">
        <v>0</v>
      </c>
      <c r="L5" s="11">
        <v>0</v>
      </c>
      <c r="M5" s="11">
        <v>2540.6944248009399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 t="s">
        <v>6</v>
      </c>
      <c r="T5" s="10">
        <f t="shared" si="0"/>
        <v>308248.37990000058</v>
      </c>
    </row>
    <row r="6" spans="1:20" s="9" customFormat="1" x14ac:dyDescent="0.25">
      <c r="A6" s="9" t="s">
        <v>7</v>
      </c>
      <c r="B6" s="11" t="s">
        <v>6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326.26141063692</v>
      </c>
      <c r="I6" s="11">
        <v>125.81261885148</v>
      </c>
      <c r="J6" s="11">
        <v>2.1284959423199998</v>
      </c>
      <c r="K6" s="11">
        <v>0</v>
      </c>
      <c r="L6" s="11">
        <v>0</v>
      </c>
      <c r="M6" s="11">
        <v>8.5139837692799993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 t="s">
        <v>6</v>
      </c>
      <c r="T6" s="10">
        <f t="shared" si="0"/>
        <v>462.71650920000002</v>
      </c>
    </row>
    <row r="7" spans="1:20" s="9" customFormat="1" x14ac:dyDescent="0.25">
      <c r="A7" s="9" t="s">
        <v>8</v>
      </c>
      <c r="B7" s="11">
        <v>6.99723260932589E-103</v>
      </c>
      <c r="C7" s="11">
        <v>6.99723260932589E-103</v>
      </c>
      <c r="D7" s="11">
        <v>6.99723260932589E-103</v>
      </c>
      <c r="E7" s="11">
        <v>6.99723260932589E-103</v>
      </c>
      <c r="F7" s="11">
        <v>6.99723260932589E-103</v>
      </c>
      <c r="G7" s="11">
        <v>28.7977295996576</v>
      </c>
      <c r="H7" s="11">
        <v>7718.7321729822197</v>
      </c>
      <c r="I7" s="11">
        <v>9003.2491626297997</v>
      </c>
      <c r="J7" s="11">
        <v>2.9787162451798899E-2</v>
      </c>
      <c r="K7" s="11">
        <v>6.99723260932589E-103</v>
      </c>
      <c r="L7" s="11">
        <v>6.99723260932589E-103</v>
      </c>
      <c r="M7" s="11">
        <v>113.682702963746</v>
      </c>
      <c r="N7" s="11">
        <v>1.8960235195884701E-11</v>
      </c>
      <c r="O7" s="11">
        <v>6.99723260932589E-103</v>
      </c>
      <c r="P7" s="11">
        <v>6.99723260932589E-103</v>
      </c>
      <c r="Q7" s="11">
        <v>6.99723260932589E-103</v>
      </c>
      <c r="R7" s="11">
        <v>6.99723260932589E-103</v>
      </c>
      <c r="S7" s="11">
        <v>6.99723260932589E-103</v>
      </c>
      <c r="T7" s="10">
        <f t="shared" si="0"/>
        <v>16864.491555337896</v>
      </c>
    </row>
    <row r="8" spans="1:20" s="9" customFormat="1" x14ac:dyDescent="0.25">
      <c r="A8" s="9" t="s">
        <v>9</v>
      </c>
      <c r="B8" s="11">
        <v>5.0699723260932597E-101</v>
      </c>
      <c r="C8" s="11">
        <v>5.0699723260932597E-101</v>
      </c>
      <c r="D8" s="11">
        <v>5.0699723260932597E-101</v>
      </c>
      <c r="E8" s="11">
        <v>5.0699723260932597E-101</v>
      </c>
      <c r="F8" s="11">
        <v>5.0699723260932597E-101</v>
      </c>
      <c r="G8" s="11">
        <v>2086.5919467931899</v>
      </c>
      <c r="H8" s="11">
        <v>559274.79754479195</v>
      </c>
      <c r="I8" s="11">
        <v>652346.81549128797</v>
      </c>
      <c r="J8" s="11">
        <v>2.1582831061266399</v>
      </c>
      <c r="K8" s="11">
        <v>5.0699723260932597E-101</v>
      </c>
      <c r="L8" s="11">
        <v>5.0699723260932597E-101</v>
      </c>
      <c r="M8" s="11">
        <v>8237.0872909597601</v>
      </c>
      <c r="N8" s="11">
        <v>1.37379837296299E-9</v>
      </c>
      <c r="O8" s="11">
        <v>5.0699723260932597E-101</v>
      </c>
      <c r="P8" s="11">
        <v>5.0699723260932597E-101</v>
      </c>
      <c r="Q8" s="11">
        <v>5.0699723260932597E-101</v>
      </c>
      <c r="R8" s="11">
        <v>5.0699723260932597E-101</v>
      </c>
      <c r="S8" s="11">
        <v>5.0699723260932597E-101</v>
      </c>
      <c r="T8" s="10">
        <f t="shared" si="0"/>
        <v>1221947.4505569402</v>
      </c>
    </row>
    <row r="9" spans="1:20" s="9" customForma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spans="1:20" s="8" customFormat="1" ht="15.75" thickBot="1" x14ac:dyDescent="0.3">
      <c r="A10" s="2" t="s">
        <v>10</v>
      </c>
      <c r="B10" s="2">
        <v>0.1</v>
      </c>
      <c r="C10" s="2">
        <v>0.2</v>
      </c>
      <c r="D10" s="2">
        <v>0.3</v>
      </c>
      <c r="E10" s="2">
        <v>0.4</v>
      </c>
      <c r="F10" s="2">
        <v>0.5</v>
      </c>
      <c r="G10" s="2">
        <v>1.1000000000000001</v>
      </c>
      <c r="H10" s="2">
        <v>1.2</v>
      </c>
      <c r="I10" s="2">
        <v>1.3</v>
      </c>
      <c r="J10" s="2">
        <v>1.4</v>
      </c>
      <c r="K10" s="2">
        <v>1.5</v>
      </c>
      <c r="L10" s="2">
        <v>2.1</v>
      </c>
      <c r="M10" s="2">
        <v>2.2000000000000002</v>
      </c>
      <c r="N10" s="2">
        <v>2.2999999999999998</v>
      </c>
      <c r="O10" s="2">
        <v>2.4</v>
      </c>
      <c r="P10" s="2">
        <v>3.1</v>
      </c>
      <c r="Q10" s="2">
        <v>3.2</v>
      </c>
      <c r="R10" s="2">
        <v>3.3</v>
      </c>
      <c r="S10" s="2">
        <v>3.4</v>
      </c>
      <c r="T10" s="2" t="s">
        <v>1</v>
      </c>
    </row>
    <row r="11" spans="1:20" s="9" customFormat="1" ht="15.75" thickTop="1" x14ac:dyDescent="0.25">
      <c r="A11" s="9" t="s">
        <v>2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12869.17589</v>
      </c>
      <c r="H11" s="11">
        <v>3654680.1290000002</v>
      </c>
      <c r="I11" s="11">
        <v>1778744.36</v>
      </c>
      <c r="J11" s="11">
        <v>8.7472477910000004E-9</v>
      </c>
      <c r="K11" s="11">
        <v>0</v>
      </c>
      <c r="L11" s="11">
        <v>0</v>
      </c>
      <c r="M11" s="11">
        <v>22634.492149999998</v>
      </c>
      <c r="N11" s="11">
        <v>9921.8153399999992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0">
        <f>SUM(B11:S11)</f>
        <v>5478849.9723800095</v>
      </c>
    </row>
    <row r="12" spans="1:20" s="9" customFormat="1" x14ac:dyDescent="0.25">
      <c r="A12" s="9" t="s">
        <v>3</v>
      </c>
      <c r="B12" s="11">
        <v>5.0000000000000001E-101</v>
      </c>
      <c r="C12" s="11">
        <v>5.0000000000000001E-101</v>
      </c>
      <c r="D12" s="11">
        <v>5.0000000000000001E-101</v>
      </c>
      <c r="E12" s="11">
        <v>5.0000000000000001E-101</v>
      </c>
      <c r="F12" s="11">
        <v>5.0000000000000001E-101</v>
      </c>
      <c r="G12" s="11">
        <v>23138.91418</v>
      </c>
      <c r="H12" s="11">
        <v>1873607.291</v>
      </c>
      <c r="I12" s="11">
        <v>333684.56300000002</v>
      </c>
      <c r="J12" s="11">
        <v>1.4139965549999999E-9</v>
      </c>
      <c r="K12" s="11">
        <v>5.0000000000000001E-101</v>
      </c>
      <c r="L12" s="11">
        <v>5.0000000000000001E-101</v>
      </c>
      <c r="M12" s="11">
        <v>11603.79241</v>
      </c>
      <c r="N12" s="11">
        <v>1861.288609</v>
      </c>
      <c r="O12" s="11">
        <v>5.0000000000000001E-101</v>
      </c>
      <c r="P12" s="11">
        <v>5.0000000000000001E-101</v>
      </c>
      <c r="Q12" s="11">
        <v>5.0000000000000001E-101</v>
      </c>
      <c r="R12" s="11">
        <v>5.0000000000000001E-101</v>
      </c>
      <c r="S12" s="11">
        <v>5.0000000000000001E-101</v>
      </c>
      <c r="T12" s="10">
        <f t="shared" ref="T12:T17" si="1">SUM(B12:S12)</f>
        <v>2243895.8491990017</v>
      </c>
    </row>
    <row r="13" spans="1:20" s="9" customFormat="1" x14ac:dyDescent="0.25">
      <c r="A13" s="9" t="s">
        <v>4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-0.10157258624746</v>
      </c>
      <c r="H13" s="11">
        <v>-8.2245492029027591</v>
      </c>
      <c r="I13" s="11">
        <v>-1.46477072287385</v>
      </c>
      <c r="J13" s="11">
        <v>-6.20700201867869E-15</v>
      </c>
      <c r="K13" s="11">
        <v>0</v>
      </c>
      <c r="L13" s="11">
        <v>0</v>
      </c>
      <c r="M13" s="11">
        <v>-5.0937014405781599E-2</v>
      </c>
      <c r="N13" s="11">
        <v>-8.1704740444722493E-3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0">
        <f t="shared" si="1"/>
        <v>-9.8500000004743278</v>
      </c>
    </row>
    <row r="14" spans="1:20" s="9" customFormat="1" x14ac:dyDescent="0.25">
      <c r="A14" s="9" t="s">
        <v>5</v>
      </c>
      <c r="B14" s="11" t="s">
        <v>6</v>
      </c>
      <c r="C14" s="11">
        <v>0</v>
      </c>
      <c r="D14" s="11">
        <v>0</v>
      </c>
      <c r="E14" s="11">
        <v>0</v>
      </c>
      <c r="F14" s="11">
        <v>0</v>
      </c>
      <c r="G14" s="11">
        <v>65.634672436638198</v>
      </c>
      <c r="H14" s="11">
        <v>13220.813855173001</v>
      </c>
      <c r="I14" s="11">
        <v>10397.0480675298</v>
      </c>
      <c r="J14" s="11">
        <v>0</v>
      </c>
      <c r="K14" s="11">
        <v>0</v>
      </c>
      <c r="L14" s="11">
        <v>0</v>
      </c>
      <c r="M14" s="11">
        <v>196.83027486053999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 t="s">
        <v>6</v>
      </c>
      <c r="T14" s="10">
        <f t="shared" si="1"/>
        <v>23880.326869999979</v>
      </c>
    </row>
    <row r="15" spans="1:20" s="9" customFormat="1" x14ac:dyDescent="0.25">
      <c r="A15" s="9" t="s">
        <v>7</v>
      </c>
      <c r="B15" s="11" t="s">
        <v>6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143719.64527909999</v>
      </c>
      <c r="I15" s="11">
        <v>55421.034677900003</v>
      </c>
      <c r="J15" s="11">
        <v>937.61220860000003</v>
      </c>
      <c r="K15" s="11">
        <v>0</v>
      </c>
      <c r="L15" s="11">
        <v>0</v>
      </c>
      <c r="M15" s="11">
        <v>3750.4488344000001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 t="s">
        <v>6</v>
      </c>
      <c r="T15" s="10">
        <f t="shared" si="1"/>
        <v>203828.74100000001</v>
      </c>
    </row>
    <row r="16" spans="1:20" s="9" customFormat="1" x14ac:dyDescent="0.25">
      <c r="A16" s="9" t="s">
        <v>8</v>
      </c>
      <c r="B16" s="11">
        <v>9.1377162112340609E-103</v>
      </c>
      <c r="C16" s="11">
        <v>9.1377162112340609E-103</v>
      </c>
      <c r="D16" s="11">
        <v>9.1377162112340609E-103</v>
      </c>
      <c r="E16" s="11">
        <v>9.1377162112340609E-103</v>
      </c>
      <c r="F16" s="11">
        <v>9.1377162112340609E-103</v>
      </c>
      <c r="G16" s="11">
        <v>659.26106247418102</v>
      </c>
      <c r="H16" s="11">
        <v>103899.847604257</v>
      </c>
      <c r="I16" s="11">
        <v>39808.379183625802</v>
      </c>
      <c r="J16" s="11">
        <v>17.135268556936101</v>
      </c>
      <c r="K16" s="11">
        <v>9.1377162112340609E-103</v>
      </c>
      <c r="L16" s="11">
        <v>9.1377162112340609E-103</v>
      </c>
      <c r="M16" s="11">
        <v>697.85675745545996</v>
      </c>
      <c r="N16" s="11">
        <v>215.34117062792001</v>
      </c>
      <c r="O16" s="11">
        <v>9.1377162112340609E-103</v>
      </c>
      <c r="P16" s="11">
        <v>9.1377162112340609E-103</v>
      </c>
      <c r="Q16" s="11">
        <v>9.1377162112340609E-103</v>
      </c>
      <c r="R16" s="11">
        <v>9.1377162112340609E-103</v>
      </c>
      <c r="S16" s="11">
        <v>9.1377162112340609E-103</v>
      </c>
      <c r="T16" s="10">
        <f t="shared" si="1"/>
        <v>145297.82104699727</v>
      </c>
    </row>
    <row r="17" spans="1:20" s="9" customFormat="1" x14ac:dyDescent="0.25">
      <c r="A17" s="9" t="s">
        <v>9</v>
      </c>
      <c r="B17" s="11">
        <v>5.0913771621123398E-101</v>
      </c>
      <c r="C17" s="11">
        <v>5.0913771621123398E-101</v>
      </c>
      <c r="D17" s="11">
        <v>5.0913771621123398E-101</v>
      </c>
      <c r="E17" s="11">
        <v>5.0913771621123398E-101</v>
      </c>
      <c r="F17" s="11">
        <v>5.0913771621123398E-101</v>
      </c>
      <c r="G17" s="11">
        <v>36732.884232324599</v>
      </c>
      <c r="H17" s="11">
        <v>5789119.5021893298</v>
      </c>
      <c r="I17" s="11">
        <v>2218053.9201583299</v>
      </c>
      <c r="J17" s="11">
        <v>954.74747716709703</v>
      </c>
      <c r="K17" s="11">
        <v>5.0913771621123398E-101</v>
      </c>
      <c r="L17" s="11">
        <v>5.0913771621123398E-101</v>
      </c>
      <c r="M17" s="11">
        <v>38883.369489701603</v>
      </c>
      <c r="N17" s="11">
        <v>11998.4369491539</v>
      </c>
      <c r="O17" s="11">
        <v>5.0913771621123398E-101</v>
      </c>
      <c r="P17" s="11">
        <v>5.0913771621123398E-101</v>
      </c>
      <c r="Q17" s="11">
        <v>5.0913771621123398E-101</v>
      </c>
      <c r="R17" s="11">
        <v>5.0913771621123398E-101</v>
      </c>
      <c r="S17" s="11">
        <v>5.0913771621123398E-101</v>
      </c>
      <c r="T17" s="10">
        <f t="shared" si="1"/>
        <v>8095742.8604960078</v>
      </c>
    </row>
    <row r="18" spans="1:20" s="9" customForma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spans="1:20" s="8" customFormat="1" ht="15.75" thickBot="1" x14ac:dyDescent="0.3">
      <c r="A19" s="2" t="s">
        <v>11</v>
      </c>
      <c r="B19" s="2">
        <v>0.1</v>
      </c>
      <c r="C19" s="2">
        <v>0.2</v>
      </c>
      <c r="D19" s="2">
        <v>0.3</v>
      </c>
      <c r="E19" s="2">
        <v>0.4</v>
      </c>
      <c r="F19" s="2">
        <v>0.5</v>
      </c>
      <c r="G19" s="2">
        <v>1.1000000000000001</v>
      </c>
      <c r="H19" s="2">
        <v>1.2</v>
      </c>
      <c r="I19" s="2">
        <v>1.3</v>
      </c>
      <c r="J19" s="2">
        <v>1.4</v>
      </c>
      <c r="K19" s="2">
        <v>1.5</v>
      </c>
      <c r="L19" s="2">
        <v>2.1</v>
      </c>
      <c r="M19" s="2">
        <v>2.2000000000000002</v>
      </c>
      <c r="N19" s="2">
        <v>2.2999999999999998</v>
      </c>
      <c r="O19" s="2">
        <v>2.4</v>
      </c>
      <c r="P19" s="2">
        <v>3.1</v>
      </c>
      <c r="Q19" s="2">
        <v>3.2</v>
      </c>
      <c r="R19" s="2">
        <v>3.3</v>
      </c>
      <c r="S19" s="2">
        <v>3.4</v>
      </c>
      <c r="T19" s="2" t="s">
        <v>1</v>
      </c>
    </row>
    <row r="20" spans="1:20" s="9" customFormat="1" ht="15.75" thickTop="1" x14ac:dyDescent="0.25">
      <c r="A20" s="9" t="s">
        <v>2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1680.8959620000001</v>
      </c>
      <c r="H20" s="10">
        <v>932115.05969999998</v>
      </c>
      <c r="I20" s="10">
        <v>1389405.463</v>
      </c>
      <c r="J20" s="10">
        <v>17625.78786</v>
      </c>
      <c r="K20" s="10">
        <v>0</v>
      </c>
      <c r="L20" s="10">
        <v>0</v>
      </c>
      <c r="M20" s="10">
        <v>5217.5587059999998</v>
      </c>
      <c r="N20" s="10">
        <v>10035.218140000001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f>SUM(B20:S20)</f>
        <v>2356079.983368</v>
      </c>
    </row>
    <row r="21" spans="1:20" s="9" customFormat="1" x14ac:dyDescent="0.25">
      <c r="A21" s="9" t="s">
        <v>3</v>
      </c>
      <c r="B21" s="10">
        <v>5.0000000000000001E-101</v>
      </c>
      <c r="C21" s="10">
        <v>5.0000000000000001E-101</v>
      </c>
      <c r="D21" s="10">
        <v>5.0000000000000001E-101</v>
      </c>
      <c r="E21" s="10">
        <v>5.0000000000000001E-101</v>
      </c>
      <c r="F21" s="10">
        <v>5.0000000000000001E-101</v>
      </c>
      <c r="G21" s="10">
        <v>4278.0464060000004</v>
      </c>
      <c r="H21" s="10">
        <v>745815.64190000005</v>
      </c>
      <c r="I21" s="10">
        <v>465235.03139999998</v>
      </c>
      <c r="J21" s="10">
        <v>5209.00047</v>
      </c>
      <c r="K21" s="10">
        <v>5.0000000000000001E-101</v>
      </c>
      <c r="L21" s="10">
        <v>5.0000000000000001E-101</v>
      </c>
      <c r="M21" s="10">
        <v>4174.738789</v>
      </c>
      <c r="N21" s="10">
        <v>3360.2394340000001</v>
      </c>
      <c r="O21" s="10">
        <v>5.0000000000000001E-101</v>
      </c>
      <c r="P21" s="10">
        <v>5.0000000000000001E-101</v>
      </c>
      <c r="Q21" s="10">
        <v>5.0000000000000001E-101</v>
      </c>
      <c r="R21" s="10">
        <v>5.0000000000000001E-101</v>
      </c>
      <c r="S21" s="10">
        <v>5.0000000000000001E-101</v>
      </c>
      <c r="T21" s="10">
        <f t="shared" ref="T21:T26" si="2">SUM(B21:S21)</f>
        <v>1228072.6983990003</v>
      </c>
    </row>
    <row r="22" spans="1:20" s="9" customFormat="1" x14ac:dyDescent="0.25">
      <c r="A22" s="9" t="s">
        <v>4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-4.7717598273383899E-2</v>
      </c>
      <c r="H22" s="10">
        <v>-8.3188745073752308</v>
      </c>
      <c r="I22" s="10">
        <v>-5.1892607556615804</v>
      </c>
      <c r="J22" s="10">
        <v>-5.8101518358279099E-2</v>
      </c>
      <c r="K22" s="10">
        <v>0</v>
      </c>
      <c r="L22" s="10">
        <v>0</v>
      </c>
      <c r="M22" s="10">
        <v>-4.6565298624064298E-2</v>
      </c>
      <c r="N22" s="10">
        <v>-3.7480321661757701E-2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f t="shared" si="2"/>
        <v>-13.697999999954295</v>
      </c>
    </row>
    <row r="23" spans="1:20" s="9" customFormat="1" x14ac:dyDescent="0.25">
      <c r="A23" s="9" t="s">
        <v>5</v>
      </c>
      <c r="B23" s="10" t="s">
        <v>6</v>
      </c>
      <c r="C23" s="10">
        <v>0</v>
      </c>
      <c r="D23" s="10">
        <v>0</v>
      </c>
      <c r="E23" s="10">
        <v>0</v>
      </c>
      <c r="F23" s="10">
        <v>0</v>
      </c>
      <c r="G23" s="10">
        <v>6.6164044004853197</v>
      </c>
      <c r="H23" s="10">
        <v>1332.74453458741</v>
      </c>
      <c r="I23" s="10">
        <v>1048.0904685320099</v>
      </c>
      <c r="J23" s="10">
        <v>0</v>
      </c>
      <c r="K23" s="10">
        <v>0</v>
      </c>
      <c r="L23" s="10">
        <v>0</v>
      </c>
      <c r="M23" s="10">
        <v>19.841779480094502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 t="s">
        <v>6</v>
      </c>
      <c r="T23" s="10">
        <f t="shared" si="2"/>
        <v>2407.2931869999998</v>
      </c>
    </row>
    <row r="24" spans="1:20" s="9" customFormat="1" x14ac:dyDescent="0.25">
      <c r="A24" s="9" t="s">
        <v>7</v>
      </c>
      <c r="B24" s="10" t="s">
        <v>6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11557.676623801</v>
      </c>
      <c r="I24" s="10">
        <v>4456.8604084689996</v>
      </c>
      <c r="J24" s="10">
        <v>75.401095545999993</v>
      </c>
      <c r="K24" s="10">
        <v>0</v>
      </c>
      <c r="L24" s="10">
        <v>0</v>
      </c>
      <c r="M24" s="10">
        <v>301.60438218399997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 t="s">
        <v>6</v>
      </c>
      <c r="T24" s="10">
        <f t="shared" si="2"/>
        <v>16391.542509999999</v>
      </c>
    </row>
    <row r="25" spans="1:20" s="9" customFormat="1" x14ac:dyDescent="0.25">
      <c r="A25" s="9" t="s">
        <v>8</v>
      </c>
      <c r="B25" s="10">
        <v>9.3580874562567403E-103</v>
      </c>
      <c r="C25" s="10">
        <v>9.3580874562567403E-103</v>
      </c>
      <c r="D25" s="10">
        <v>9.3580874562567403E-103</v>
      </c>
      <c r="E25" s="10">
        <v>9.3580874562567403E-103</v>
      </c>
      <c r="F25" s="10">
        <v>9.3580874562567403E-103</v>
      </c>
      <c r="G25" s="10">
        <v>111.65154834421099</v>
      </c>
      <c r="H25" s="10">
        <v>31645.548181808099</v>
      </c>
      <c r="I25" s="10">
        <v>34814.710393407702</v>
      </c>
      <c r="J25" s="10">
        <v>428.79002512915599</v>
      </c>
      <c r="K25" s="10">
        <v>9.3580874562567403E-103</v>
      </c>
      <c r="L25" s="10">
        <v>9.3580874562567403E-103</v>
      </c>
      <c r="M25" s="10">
        <v>181.80325380917</v>
      </c>
      <c r="N25" s="10">
        <v>250.711025499882</v>
      </c>
      <c r="O25" s="10">
        <v>9.3580874562567403E-103</v>
      </c>
      <c r="P25" s="10">
        <v>9.3580874562567403E-103</v>
      </c>
      <c r="Q25" s="10">
        <v>9.3580874562567403E-103</v>
      </c>
      <c r="R25" s="10">
        <v>9.3580874562567403E-103</v>
      </c>
      <c r="S25" s="10">
        <v>9.3580874562567403E-103</v>
      </c>
      <c r="T25" s="10">
        <f t="shared" si="2"/>
        <v>67433.214427998217</v>
      </c>
    </row>
    <row r="26" spans="1:20" s="9" customFormat="1" x14ac:dyDescent="0.25">
      <c r="A26" s="9" t="s">
        <v>9</v>
      </c>
      <c r="B26" s="10">
        <v>5.0935808745625702E-101</v>
      </c>
      <c r="C26" s="10">
        <v>5.0935808745625702E-101</v>
      </c>
      <c r="D26" s="10">
        <v>5.0935808745625702E-101</v>
      </c>
      <c r="E26" s="10">
        <v>5.0935808745625702E-101</v>
      </c>
      <c r="F26" s="10">
        <v>5.0935808745625702E-101</v>
      </c>
      <c r="G26" s="10">
        <v>6077.1626031464202</v>
      </c>
      <c r="H26" s="10">
        <v>1722458.3520656901</v>
      </c>
      <c r="I26" s="10">
        <v>1894954.9664096499</v>
      </c>
      <c r="J26" s="10">
        <v>23338.921349156801</v>
      </c>
      <c r="K26" s="10">
        <v>5.0935808745625702E-101</v>
      </c>
      <c r="L26" s="10">
        <v>5.0935808745625702E-101</v>
      </c>
      <c r="M26" s="10">
        <v>9895.5003451746397</v>
      </c>
      <c r="N26" s="10">
        <v>13646.131119178201</v>
      </c>
      <c r="O26" s="10">
        <v>5.0935808745625702E-101</v>
      </c>
      <c r="P26" s="10">
        <v>5.0935808745625702E-101</v>
      </c>
      <c r="Q26" s="10">
        <v>5.0935808745625702E-101</v>
      </c>
      <c r="R26" s="10">
        <v>5.0935808745625702E-101</v>
      </c>
      <c r="S26" s="10">
        <v>5.0935808745625702E-101</v>
      </c>
      <c r="T26" s="10">
        <f t="shared" si="2"/>
        <v>3670371.0338919959</v>
      </c>
    </row>
    <row r="27" spans="1:20" s="9" customForma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 spans="1:20" s="8" customFormat="1" ht="15.75" thickBot="1" x14ac:dyDescent="0.3">
      <c r="A28" s="2" t="s">
        <v>12</v>
      </c>
      <c r="B28" s="2">
        <v>0.1</v>
      </c>
      <c r="C28" s="2">
        <v>0.2</v>
      </c>
      <c r="D28" s="2">
        <v>0.3</v>
      </c>
      <c r="E28" s="2">
        <v>0.4</v>
      </c>
      <c r="F28" s="2">
        <v>0.5</v>
      </c>
      <c r="G28" s="2">
        <v>1.1000000000000001</v>
      </c>
      <c r="H28" s="2">
        <v>1.2</v>
      </c>
      <c r="I28" s="2">
        <v>1.3</v>
      </c>
      <c r="J28" s="2">
        <v>1.4</v>
      </c>
      <c r="K28" s="2">
        <v>1.5</v>
      </c>
      <c r="L28" s="2">
        <v>2.1</v>
      </c>
      <c r="M28" s="2">
        <v>2.2000000000000002</v>
      </c>
      <c r="N28" s="2">
        <v>2.2999999999999998</v>
      </c>
      <c r="O28" s="2">
        <v>2.4</v>
      </c>
      <c r="P28" s="2">
        <v>3.1</v>
      </c>
      <c r="Q28" s="2">
        <v>3.2</v>
      </c>
      <c r="R28" s="2">
        <v>3.3</v>
      </c>
      <c r="S28" s="2">
        <v>3.4</v>
      </c>
      <c r="T28" s="2" t="s">
        <v>1</v>
      </c>
    </row>
    <row r="29" spans="1:20" s="9" customFormat="1" ht="15.75" thickTop="1" x14ac:dyDescent="0.25">
      <c r="A29" s="9" t="s">
        <v>2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10.64979386756</v>
      </c>
      <c r="H29" s="10">
        <v>854117.91200200003</v>
      </c>
      <c r="I29" s="10">
        <v>3809454.6349300002</v>
      </c>
      <c r="J29" s="10">
        <v>7279.4537804199999</v>
      </c>
      <c r="K29" s="10">
        <v>0</v>
      </c>
      <c r="L29" s="10">
        <v>4.704297541244E-11</v>
      </c>
      <c r="M29" s="10">
        <v>38393.06148615</v>
      </c>
      <c r="N29" s="10">
        <v>2.8644886451580001E-9</v>
      </c>
      <c r="O29" s="10">
        <v>0</v>
      </c>
      <c r="P29" s="10">
        <v>0</v>
      </c>
      <c r="Q29" s="10">
        <v>1.6972939543349999E-9</v>
      </c>
      <c r="R29" s="10">
        <v>0</v>
      </c>
      <c r="S29" s="10">
        <v>0</v>
      </c>
      <c r="T29" s="10">
        <f>SUM(B29:S29)</f>
        <v>4709255.7119924426</v>
      </c>
    </row>
    <row r="30" spans="1:20" s="9" customFormat="1" x14ac:dyDescent="0.25">
      <c r="A30" s="9" t="s">
        <v>3</v>
      </c>
      <c r="B30" s="10">
        <v>5.0000000000000001E-101</v>
      </c>
      <c r="C30" s="10">
        <v>5.0000000000000001E-101</v>
      </c>
      <c r="D30" s="10">
        <v>5.0000000000000001E-101</v>
      </c>
      <c r="E30" s="10">
        <v>5.0000000000000001E-101</v>
      </c>
      <c r="F30" s="10">
        <v>5.0000000000000001E-101</v>
      </c>
      <c r="G30" s="10">
        <v>1053.4732039999999</v>
      </c>
      <c r="H30" s="10">
        <v>1511290.71</v>
      </c>
      <c r="I30" s="10">
        <v>2441712.5079999999</v>
      </c>
      <c r="J30" s="10">
        <v>6899.4567370000004</v>
      </c>
      <c r="K30" s="10">
        <v>5.0000000000000001E-101</v>
      </c>
      <c r="L30" s="10">
        <v>4.6534716689999997E-9</v>
      </c>
      <c r="M30" s="10">
        <v>67933.333729999998</v>
      </c>
      <c r="N30" s="10">
        <v>1.8360259989999999E-9</v>
      </c>
      <c r="O30" s="10">
        <v>5.0000000000000001E-101</v>
      </c>
      <c r="P30" s="10">
        <v>5.0000000000000001E-101</v>
      </c>
      <c r="Q30" s="10">
        <v>3.0032206899999999E-9</v>
      </c>
      <c r="R30" s="10">
        <v>5.0000000000000001E-101</v>
      </c>
      <c r="S30" s="10">
        <v>5.0000000000000001E-101</v>
      </c>
      <c r="T30" s="10">
        <f t="shared" ref="T30:T37" si="3">SUM(B30:S30)</f>
        <v>4028889.4816710092</v>
      </c>
    </row>
    <row r="31" spans="1:20" s="9" customFormat="1" x14ac:dyDescent="0.25">
      <c r="A31" s="9" t="s">
        <v>4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0.54349046470088702</v>
      </c>
      <c r="H31" s="10">
        <v>779.68009756685296</v>
      </c>
      <c r="I31" s="10">
        <v>1259.68791678298</v>
      </c>
      <c r="J31" s="10">
        <v>3.5594535634690598</v>
      </c>
      <c r="K31" s="10">
        <v>0</v>
      </c>
      <c r="L31" s="10">
        <v>2.40074210698824E-12</v>
      </c>
      <c r="M31" s="10">
        <v>35.0470415223825</v>
      </c>
      <c r="N31" s="10">
        <v>9.4721215482673094E-13</v>
      </c>
      <c r="O31" s="10">
        <v>0</v>
      </c>
      <c r="P31" s="10">
        <v>0</v>
      </c>
      <c r="Q31" s="10">
        <v>1.5493719276005399E-12</v>
      </c>
      <c r="R31" s="10">
        <v>0</v>
      </c>
      <c r="S31" s="10">
        <v>0</v>
      </c>
      <c r="T31" s="10">
        <f t="shared" si="3"/>
        <v>2078.5179999003904</v>
      </c>
    </row>
    <row r="32" spans="1:20" s="9" customFormat="1" x14ac:dyDescent="0.25">
      <c r="A32" s="9" t="s">
        <v>13</v>
      </c>
      <c r="B32" s="10" t="s">
        <v>6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202468.19010665599</v>
      </c>
      <c r="I32" s="10">
        <v>524024.51510084199</v>
      </c>
      <c r="J32" s="10">
        <v>0</v>
      </c>
      <c r="K32" s="10">
        <v>0</v>
      </c>
      <c r="L32" s="10">
        <v>0</v>
      </c>
      <c r="M32" s="10">
        <v>5956.242824162</v>
      </c>
      <c r="N32" s="10">
        <v>1982.96616834</v>
      </c>
      <c r="O32" s="10">
        <v>0</v>
      </c>
      <c r="P32" s="10">
        <v>0</v>
      </c>
      <c r="Q32" s="10">
        <v>0</v>
      </c>
      <c r="R32" s="10">
        <v>0</v>
      </c>
      <c r="S32" s="10" t="s">
        <v>6</v>
      </c>
      <c r="T32" s="10">
        <f t="shared" si="3"/>
        <v>734431.9142</v>
      </c>
    </row>
    <row r="33" spans="1:20" s="9" customFormat="1" x14ac:dyDescent="0.25">
      <c r="A33" s="9" t="s">
        <v>14</v>
      </c>
      <c r="B33" s="10" t="s">
        <v>6</v>
      </c>
      <c r="C33" s="10" t="s">
        <v>6</v>
      </c>
      <c r="D33" s="10" t="s">
        <v>6</v>
      </c>
      <c r="E33" s="10" t="s">
        <v>6</v>
      </c>
      <c r="F33" s="10" t="s">
        <v>6</v>
      </c>
      <c r="G33" s="10" t="s">
        <v>6</v>
      </c>
      <c r="H33" s="10" t="s">
        <v>6</v>
      </c>
      <c r="I33" s="10" t="s">
        <v>6</v>
      </c>
      <c r="J33" s="10" t="s">
        <v>6</v>
      </c>
      <c r="K33" s="10" t="s">
        <v>6</v>
      </c>
      <c r="L33" s="10" t="s">
        <v>6</v>
      </c>
      <c r="M33" s="10" t="s">
        <v>6</v>
      </c>
      <c r="N33" s="10" t="s">
        <v>6</v>
      </c>
      <c r="O33" s="10" t="s">
        <v>6</v>
      </c>
      <c r="P33" s="10" t="s">
        <v>6</v>
      </c>
      <c r="Q33" s="10" t="s">
        <v>6</v>
      </c>
      <c r="R33" s="10" t="s">
        <v>6</v>
      </c>
      <c r="S33" s="10" t="s">
        <v>6</v>
      </c>
      <c r="T33" s="10">
        <f t="shared" si="3"/>
        <v>0</v>
      </c>
    </row>
    <row r="34" spans="1:20" s="9" customFormat="1" x14ac:dyDescent="0.25">
      <c r="A34" s="9" t="s">
        <v>15</v>
      </c>
      <c r="B34" s="10" t="s">
        <v>6</v>
      </c>
      <c r="C34" s="10" t="s">
        <v>6</v>
      </c>
      <c r="D34" s="10" t="s">
        <v>6</v>
      </c>
      <c r="E34" s="10" t="s">
        <v>6</v>
      </c>
      <c r="F34" s="10" t="s">
        <v>6</v>
      </c>
      <c r="G34" s="10" t="s">
        <v>6</v>
      </c>
      <c r="H34" s="10" t="s">
        <v>6</v>
      </c>
      <c r="I34" s="10" t="s">
        <v>6</v>
      </c>
      <c r="J34" s="10" t="s">
        <v>6</v>
      </c>
      <c r="K34" s="10" t="s">
        <v>6</v>
      </c>
      <c r="L34" s="10" t="s">
        <v>6</v>
      </c>
      <c r="M34" s="10" t="s">
        <v>6</v>
      </c>
      <c r="N34" s="10" t="s">
        <v>6</v>
      </c>
      <c r="O34" s="10" t="s">
        <v>6</v>
      </c>
      <c r="P34" s="10" t="s">
        <v>6</v>
      </c>
      <c r="Q34" s="10" t="s">
        <v>6</v>
      </c>
      <c r="R34" s="10" t="s">
        <v>6</v>
      </c>
      <c r="S34" s="10" t="s">
        <v>6</v>
      </c>
      <c r="T34" s="10">
        <f t="shared" si="3"/>
        <v>0</v>
      </c>
    </row>
    <row r="35" spans="1:20" s="9" customFormat="1" x14ac:dyDescent="0.25">
      <c r="A35" s="9" t="s">
        <v>16</v>
      </c>
      <c r="B35" s="10" t="s">
        <v>6</v>
      </c>
      <c r="C35" s="10">
        <v>0</v>
      </c>
      <c r="D35" s="10">
        <v>0</v>
      </c>
      <c r="E35" s="10">
        <v>0</v>
      </c>
      <c r="F35" s="10">
        <v>0</v>
      </c>
      <c r="G35" s="10">
        <v>437.70687090000001</v>
      </c>
      <c r="H35" s="10">
        <v>76329.344333100002</v>
      </c>
      <c r="I35" s="10">
        <v>252287.50643489999</v>
      </c>
      <c r="J35" s="10">
        <v>0</v>
      </c>
      <c r="K35" s="10">
        <v>0</v>
      </c>
      <c r="L35" s="10">
        <v>0</v>
      </c>
      <c r="M35" s="10">
        <v>6296.2449890999997</v>
      </c>
      <c r="N35" s="10">
        <v>1346.7903719999999</v>
      </c>
      <c r="O35" s="10">
        <v>0</v>
      </c>
      <c r="P35" s="10">
        <v>0</v>
      </c>
      <c r="Q35" s="10">
        <v>0</v>
      </c>
      <c r="R35" s="10">
        <v>0</v>
      </c>
      <c r="S35" s="10" t="s">
        <v>6</v>
      </c>
      <c r="T35" s="10">
        <f t="shared" si="3"/>
        <v>336697.59300000005</v>
      </c>
    </row>
    <row r="36" spans="1:20" s="9" customFormat="1" x14ac:dyDescent="0.25">
      <c r="A36" s="9" t="s">
        <v>8</v>
      </c>
      <c r="B36" s="10">
        <v>8.3781418730514498E-103</v>
      </c>
      <c r="C36" s="10">
        <v>8.3781418730514498E-103</v>
      </c>
      <c r="D36" s="10">
        <v>8.3781418730514498E-103</v>
      </c>
      <c r="E36" s="10">
        <v>8.3781418730514498E-103</v>
      </c>
      <c r="F36" s="10">
        <v>8.3781418730514498E-103</v>
      </c>
      <c r="G36" s="10">
        <v>25.174194299881499</v>
      </c>
      <c r="H36" s="10">
        <v>44320.133181476202</v>
      </c>
      <c r="I36" s="10">
        <v>117775.542587779</v>
      </c>
      <c r="J36" s="10">
        <v>237.645491054383</v>
      </c>
      <c r="K36" s="10">
        <v>8.3781418730514498E-103</v>
      </c>
      <c r="L36" s="10">
        <v>7.8803384650432695E-11</v>
      </c>
      <c r="M36" s="10">
        <v>1987.52866850898</v>
      </c>
      <c r="N36" s="10">
        <v>55.794345395457697</v>
      </c>
      <c r="O36" s="10">
        <v>8.3781418730514498E-103</v>
      </c>
      <c r="P36" s="10">
        <v>8.3781418730514498E-103</v>
      </c>
      <c r="Q36" s="10">
        <v>7.8789118848836306E-11</v>
      </c>
      <c r="R36" s="10">
        <v>8.3781418730514498E-103</v>
      </c>
      <c r="S36" s="10">
        <v>8.3781418730514498E-103</v>
      </c>
      <c r="T36" s="10">
        <f>SUM(B36:S36)</f>
        <v>164401.81846851407</v>
      </c>
    </row>
    <row r="37" spans="1:20" s="9" customFormat="1" x14ac:dyDescent="0.25">
      <c r="A37" s="9" t="s">
        <v>9</v>
      </c>
      <c r="B37" s="10">
        <v>5.0837814187305101E-101</v>
      </c>
      <c r="C37" s="10">
        <v>5.0837814187305101E-101</v>
      </c>
      <c r="D37" s="10">
        <v>5.0837814187305101E-101</v>
      </c>
      <c r="E37" s="10">
        <v>5.0837814187305101E-101</v>
      </c>
      <c r="F37" s="10">
        <v>5.0837814187305101E-101</v>
      </c>
      <c r="G37" s="10">
        <v>1527.54755353214</v>
      </c>
      <c r="H37" s="10">
        <v>2689305.9697207999</v>
      </c>
      <c r="I37" s="10">
        <v>7146514.3949702997</v>
      </c>
      <c r="J37" s="10">
        <v>14420.1154620379</v>
      </c>
      <c r="K37" s="10">
        <v>5.0837814187305101E-101</v>
      </c>
      <c r="L37" s="10">
        <v>4.7817187711698596E-9</v>
      </c>
      <c r="M37" s="10">
        <v>120601.458739443</v>
      </c>
      <c r="N37" s="10">
        <v>3385.5508857401601</v>
      </c>
      <c r="O37" s="10">
        <v>5.0837814187305101E-101</v>
      </c>
      <c r="P37" s="10">
        <v>5.0837814187305101E-101</v>
      </c>
      <c r="Q37" s="10">
        <v>4.7808531351114399E-9</v>
      </c>
      <c r="R37" s="10">
        <v>5.0837814187305101E-101</v>
      </c>
      <c r="S37" s="10">
        <v>5.0837814187305101E-101</v>
      </c>
      <c r="T37" s="10">
        <f t="shared" si="3"/>
        <v>9975755.0373318661</v>
      </c>
    </row>
    <row r="38" spans="1:20" s="9" customFormat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 spans="1:20" s="8" customFormat="1" ht="15.75" thickBot="1" x14ac:dyDescent="0.3">
      <c r="A39" s="2" t="s">
        <v>17</v>
      </c>
      <c r="B39" s="2">
        <v>0.1</v>
      </c>
      <c r="C39" s="2">
        <v>0.2</v>
      </c>
      <c r="D39" s="2">
        <v>0.3</v>
      </c>
      <c r="E39" s="2">
        <v>0.4</v>
      </c>
      <c r="F39" s="2">
        <v>0.5</v>
      </c>
      <c r="G39" s="2">
        <v>1.1000000000000001</v>
      </c>
      <c r="H39" s="2">
        <v>1.2</v>
      </c>
      <c r="I39" s="2">
        <v>1.3</v>
      </c>
      <c r="J39" s="2">
        <v>1.4</v>
      </c>
      <c r="K39" s="2">
        <v>1.5</v>
      </c>
      <c r="L39" s="2">
        <v>2.1</v>
      </c>
      <c r="M39" s="2">
        <v>2.2000000000000002</v>
      </c>
      <c r="N39" s="2">
        <v>2.2999999999999998</v>
      </c>
      <c r="O39" s="2">
        <v>2.4</v>
      </c>
      <c r="P39" s="2">
        <v>3.1</v>
      </c>
      <c r="Q39" s="2">
        <v>3.2</v>
      </c>
      <c r="R39" s="2">
        <v>3.3</v>
      </c>
      <c r="S39" s="2">
        <v>3.4</v>
      </c>
      <c r="T39" s="2" t="s">
        <v>1</v>
      </c>
    </row>
    <row r="40" spans="1:20" s="9" customFormat="1" ht="15.75" thickTop="1" x14ac:dyDescent="0.25">
      <c r="A40" s="9" t="s">
        <v>2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52.994572747299998</v>
      </c>
      <c r="H40" s="10">
        <v>525024.08585300006</v>
      </c>
      <c r="I40" s="10">
        <v>1276293.27097</v>
      </c>
      <c r="J40" s="10">
        <v>2.0537577471499999E-9</v>
      </c>
      <c r="K40" s="10">
        <v>0</v>
      </c>
      <c r="L40" s="10">
        <v>3.79694564117E-11</v>
      </c>
      <c r="M40" s="10">
        <v>4757.6516049100001</v>
      </c>
      <c r="N40" s="10">
        <v>2.46885927937E-9</v>
      </c>
      <c r="O40" s="10">
        <v>0</v>
      </c>
      <c r="P40" s="10">
        <v>0</v>
      </c>
      <c r="Q40" s="10">
        <v>1.4185508752299999E-9</v>
      </c>
      <c r="R40" s="10">
        <v>0</v>
      </c>
      <c r="S40" s="10">
        <v>0</v>
      </c>
      <c r="T40" s="10">
        <f>SUM(B40:S40)</f>
        <v>1806128.0030006631</v>
      </c>
    </row>
    <row r="41" spans="1:20" s="9" customFormat="1" x14ac:dyDescent="0.25">
      <c r="A41" s="9" t="s">
        <v>3</v>
      </c>
      <c r="B41" s="10">
        <v>5.0000000000000001E-101</v>
      </c>
      <c r="C41" s="10">
        <v>5.0000000000000001E-101</v>
      </c>
      <c r="D41" s="10">
        <v>5.0000000000000001E-101</v>
      </c>
      <c r="E41" s="10">
        <v>5.0000000000000001E-101</v>
      </c>
      <c r="F41" s="10">
        <v>5.0000000000000001E-101</v>
      </c>
      <c r="G41" s="10">
        <v>6507.5882949999996</v>
      </c>
      <c r="H41" s="10">
        <v>1214697.3770000001</v>
      </c>
      <c r="I41" s="10">
        <v>1153669.125</v>
      </c>
      <c r="J41" s="10">
        <v>2.6467568969999999E-9</v>
      </c>
      <c r="K41" s="10">
        <v>5.0000000000000001E-101</v>
      </c>
      <c r="L41" s="10">
        <v>4.6625451879999998E-9</v>
      </c>
      <c r="M41" s="10">
        <v>11007.317730000001</v>
      </c>
      <c r="N41" s="10">
        <v>2.2316553639999999E-9</v>
      </c>
      <c r="O41" s="10">
        <v>5.0000000000000001E-101</v>
      </c>
      <c r="P41" s="10">
        <v>5.0000000000000001E-101</v>
      </c>
      <c r="Q41" s="10">
        <v>3.281963769E-9</v>
      </c>
      <c r="R41" s="10">
        <v>5.0000000000000001E-101</v>
      </c>
      <c r="S41" s="10">
        <v>5.0000000000000001E-101</v>
      </c>
      <c r="T41" s="10">
        <f t="shared" ref="T41:T48" si="4">SUM(B41:S41)</f>
        <v>2385881.4080250128</v>
      </c>
    </row>
    <row r="42" spans="1:20" s="9" customFormat="1" x14ac:dyDescent="0.25">
      <c r="A42" s="9" t="s">
        <v>4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1.7363304957158601</v>
      </c>
      <c r="H42" s="10">
        <v>324.10103457637302</v>
      </c>
      <c r="I42" s="10">
        <v>307.81770338285003</v>
      </c>
      <c r="J42" s="10">
        <v>7.0619782740621399E-13</v>
      </c>
      <c r="K42" s="10">
        <v>0</v>
      </c>
      <c r="L42" s="10">
        <v>1.24404295909925E-12</v>
      </c>
      <c r="M42" s="10">
        <v>2.9369315598822698</v>
      </c>
      <c r="N42" s="10">
        <v>5.9544198090103799E-13</v>
      </c>
      <c r="O42" s="10">
        <v>0</v>
      </c>
      <c r="P42" s="10">
        <v>0</v>
      </c>
      <c r="Q42" s="10">
        <v>8.7568136132864595E-13</v>
      </c>
      <c r="R42" s="10">
        <v>0</v>
      </c>
      <c r="S42" s="10">
        <v>0</v>
      </c>
      <c r="T42" s="10">
        <f t="shared" si="4"/>
        <v>636.59200001482452</v>
      </c>
    </row>
    <row r="43" spans="1:20" s="9" customFormat="1" x14ac:dyDescent="0.25">
      <c r="A43" s="9" t="s">
        <v>13</v>
      </c>
      <c r="B43" s="10" t="s">
        <v>6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65496.482586175996</v>
      </c>
      <c r="I43" s="10">
        <v>169516.814023732</v>
      </c>
      <c r="J43" s="10">
        <v>0</v>
      </c>
      <c r="K43" s="10">
        <v>0</v>
      </c>
      <c r="L43" s="10">
        <v>0</v>
      </c>
      <c r="M43" s="10">
        <v>1926.786396452</v>
      </c>
      <c r="N43" s="10">
        <v>641.47019364000005</v>
      </c>
      <c r="O43" s="10">
        <v>0</v>
      </c>
      <c r="P43" s="10">
        <v>0</v>
      </c>
      <c r="Q43" s="10">
        <v>0</v>
      </c>
      <c r="R43" s="10">
        <v>0</v>
      </c>
      <c r="S43" s="10" t="s">
        <v>6</v>
      </c>
      <c r="T43" s="10">
        <f t="shared" si="4"/>
        <v>237581.55319999999</v>
      </c>
    </row>
    <row r="44" spans="1:20" s="9" customFormat="1" x14ac:dyDescent="0.25">
      <c r="A44" s="9" t="s">
        <v>14</v>
      </c>
      <c r="B44" s="10" t="s">
        <v>6</v>
      </c>
      <c r="C44" s="10" t="s">
        <v>6</v>
      </c>
      <c r="D44" s="10" t="s">
        <v>6</v>
      </c>
      <c r="E44" s="10" t="s">
        <v>6</v>
      </c>
      <c r="F44" s="10" t="s">
        <v>6</v>
      </c>
      <c r="G44" s="10" t="s">
        <v>6</v>
      </c>
      <c r="H44" s="10" t="s">
        <v>6</v>
      </c>
      <c r="I44" s="10" t="s">
        <v>6</v>
      </c>
      <c r="J44" s="10" t="s">
        <v>6</v>
      </c>
      <c r="K44" s="10" t="s">
        <v>6</v>
      </c>
      <c r="L44" s="10" t="s">
        <v>6</v>
      </c>
      <c r="M44" s="10" t="s">
        <v>6</v>
      </c>
      <c r="N44" s="10" t="s">
        <v>6</v>
      </c>
      <c r="O44" s="10" t="s">
        <v>6</v>
      </c>
      <c r="P44" s="10" t="s">
        <v>6</v>
      </c>
      <c r="Q44" s="10" t="s">
        <v>6</v>
      </c>
      <c r="R44" s="10" t="s">
        <v>6</v>
      </c>
      <c r="S44" s="10" t="s">
        <v>6</v>
      </c>
      <c r="T44" s="10">
        <f t="shared" si="4"/>
        <v>0</v>
      </c>
    </row>
    <row r="45" spans="1:20" s="9" customFormat="1" x14ac:dyDescent="0.25">
      <c r="A45" s="9" t="s">
        <v>15</v>
      </c>
      <c r="B45" s="10" t="s">
        <v>6</v>
      </c>
      <c r="C45" s="10" t="s">
        <v>6</v>
      </c>
      <c r="D45" s="10" t="s">
        <v>6</v>
      </c>
      <c r="E45" s="10" t="s">
        <v>6</v>
      </c>
      <c r="F45" s="10" t="s">
        <v>6</v>
      </c>
      <c r="G45" s="10" t="s">
        <v>6</v>
      </c>
      <c r="H45" s="10" t="s">
        <v>6</v>
      </c>
      <c r="I45" s="10" t="s">
        <v>6</v>
      </c>
      <c r="J45" s="10" t="s">
        <v>6</v>
      </c>
      <c r="K45" s="10" t="s">
        <v>6</v>
      </c>
      <c r="L45" s="10" t="s">
        <v>6</v>
      </c>
      <c r="M45" s="10" t="s">
        <v>6</v>
      </c>
      <c r="N45" s="10" t="s">
        <v>6</v>
      </c>
      <c r="O45" s="10" t="s">
        <v>6</v>
      </c>
      <c r="P45" s="10" t="s">
        <v>6</v>
      </c>
      <c r="Q45" s="10" t="s">
        <v>6</v>
      </c>
      <c r="R45" s="10" t="s">
        <v>6</v>
      </c>
      <c r="S45" s="10" t="s">
        <v>6</v>
      </c>
      <c r="T45" s="10">
        <f t="shared" si="4"/>
        <v>0</v>
      </c>
    </row>
    <row r="46" spans="1:20" s="9" customFormat="1" x14ac:dyDescent="0.25">
      <c r="A46" s="9" t="s">
        <v>16</v>
      </c>
      <c r="B46" s="10" t="s">
        <v>6</v>
      </c>
      <c r="C46" s="10">
        <v>0</v>
      </c>
      <c r="D46" s="10">
        <v>0</v>
      </c>
      <c r="E46" s="10">
        <v>0</v>
      </c>
      <c r="F46" s="10">
        <v>0</v>
      </c>
      <c r="G46" s="10">
        <v>136.11988312</v>
      </c>
      <c r="H46" s="10">
        <v>23737.21346408</v>
      </c>
      <c r="I46" s="10">
        <v>78457.406478320001</v>
      </c>
      <c r="J46" s="10">
        <v>0</v>
      </c>
      <c r="K46" s="10">
        <v>0</v>
      </c>
      <c r="L46" s="10">
        <v>0</v>
      </c>
      <c r="M46" s="10">
        <v>1958.03216488</v>
      </c>
      <c r="N46" s="10">
        <v>418.8304096</v>
      </c>
      <c r="O46" s="10">
        <v>0</v>
      </c>
      <c r="P46" s="10">
        <v>0</v>
      </c>
      <c r="Q46" s="10">
        <v>0</v>
      </c>
      <c r="R46" s="10">
        <v>0</v>
      </c>
      <c r="S46" s="10" t="s">
        <v>6</v>
      </c>
      <c r="T46" s="10">
        <f t="shared" si="4"/>
        <v>104707.6024</v>
      </c>
    </row>
    <row r="47" spans="1:20" s="9" customFormat="1" x14ac:dyDescent="0.25">
      <c r="A47" s="9" t="s">
        <v>8</v>
      </c>
      <c r="B47" s="10">
        <v>8.6957797614205104E-103</v>
      </c>
      <c r="C47" s="10">
        <v>8.6957797614205104E-103</v>
      </c>
      <c r="D47" s="10">
        <v>8.6957797614205104E-103</v>
      </c>
      <c r="E47" s="10">
        <v>8.6957797614205104E-103</v>
      </c>
      <c r="F47" s="10">
        <v>8.6957797614205104E-103</v>
      </c>
      <c r="G47" s="10">
        <v>116.496301993649</v>
      </c>
      <c r="H47" s="10">
        <v>31814.019133107398</v>
      </c>
      <c r="I47" s="10">
        <v>46578.847493679699</v>
      </c>
      <c r="J47" s="10">
        <v>8.1761562103270805E-11</v>
      </c>
      <c r="K47" s="10">
        <v>8.6957797614205104E-103</v>
      </c>
      <c r="L47" s="10">
        <v>8.1770916073444104E-11</v>
      </c>
      <c r="M47" s="10">
        <v>341.791533628732</v>
      </c>
      <c r="N47" s="10">
        <v>18.4402810534345</v>
      </c>
      <c r="O47" s="10">
        <v>8.6957797614205104E-103</v>
      </c>
      <c r="P47" s="10">
        <v>8.6957797614205104E-103</v>
      </c>
      <c r="Q47" s="10">
        <v>8.1764509687630496E-11</v>
      </c>
      <c r="R47" s="10">
        <v>8.6957797614205104E-103</v>
      </c>
      <c r="S47" s="10">
        <v>8.6957797614205104E-103</v>
      </c>
      <c r="T47" s="10">
        <f>SUM(B47:S47)</f>
        <v>78869.594743463167</v>
      </c>
    </row>
    <row r="48" spans="1:20" s="9" customFormat="1" x14ac:dyDescent="0.25">
      <c r="A48" s="9" t="s">
        <v>9</v>
      </c>
      <c r="B48" s="10">
        <v>5.0869577976142102E-101</v>
      </c>
      <c r="C48" s="10">
        <v>5.0869577976142102E-101</v>
      </c>
      <c r="D48" s="10">
        <v>5.0869577976142102E-101</v>
      </c>
      <c r="E48" s="10">
        <v>5.0869577976142102E-101</v>
      </c>
      <c r="F48" s="10">
        <v>5.0869577976142102E-101</v>
      </c>
      <c r="G48" s="10">
        <v>6814.9353833566602</v>
      </c>
      <c r="H48" s="10">
        <v>1861093.2790709401</v>
      </c>
      <c r="I48" s="10">
        <v>2724823.2816691101</v>
      </c>
      <c r="J48" s="10">
        <v>4.7829824040806804E-9</v>
      </c>
      <c r="K48" s="10">
        <v>5.0869577976142102E-101</v>
      </c>
      <c r="L48" s="10">
        <v>4.7835296034442401E-9</v>
      </c>
      <c r="M48" s="10">
        <v>19994.5163614306</v>
      </c>
      <c r="N48" s="10">
        <v>1078.7408842981399</v>
      </c>
      <c r="O48" s="10">
        <v>5.0869577976142102E-101</v>
      </c>
      <c r="P48" s="10">
        <v>5.0869577976142102E-101</v>
      </c>
      <c r="Q48" s="10">
        <v>4.7831548352789597E-9</v>
      </c>
      <c r="R48" s="10">
        <v>5.0869577976142102E-101</v>
      </c>
      <c r="S48" s="10">
        <v>5.0869577976142102E-101</v>
      </c>
      <c r="T48" s="10">
        <f t="shared" si="4"/>
        <v>4613804.7533691498</v>
      </c>
    </row>
    <row r="49" spans="1:20" s="9" customForma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 spans="1:20" s="8" customFormat="1" ht="15.75" thickBot="1" x14ac:dyDescent="0.3">
      <c r="A50" s="2" t="s">
        <v>18</v>
      </c>
      <c r="B50" s="2">
        <v>0.1</v>
      </c>
      <c r="C50" s="2">
        <v>0.2</v>
      </c>
      <c r="D50" s="2">
        <v>0.3</v>
      </c>
      <c r="E50" s="2">
        <v>0.4</v>
      </c>
      <c r="F50" s="2">
        <v>0.5</v>
      </c>
      <c r="G50" s="2">
        <v>1.1000000000000001</v>
      </c>
      <c r="H50" s="2">
        <v>1.2</v>
      </c>
      <c r="I50" s="2">
        <v>1.3</v>
      </c>
      <c r="J50" s="2">
        <v>1.4</v>
      </c>
      <c r="K50" s="2">
        <v>1.5</v>
      </c>
      <c r="L50" s="2">
        <v>2.1</v>
      </c>
      <c r="M50" s="2">
        <v>2.2000000000000002</v>
      </c>
      <c r="N50" s="2">
        <v>2.2999999999999998</v>
      </c>
      <c r="O50" s="2">
        <v>2.4</v>
      </c>
      <c r="P50" s="2">
        <v>3.1</v>
      </c>
      <c r="Q50" s="2">
        <v>3.2</v>
      </c>
      <c r="R50" s="2">
        <v>3.3</v>
      </c>
      <c r="S50" s="2">
        <v>3.4</v>
      </c>
      <c r="T50" s="2" t="s">
        <v>1</v>
      </c>
    </row>
    <row r="51" spans="1:20" s="9" customFormat="1" ht="15.75" thickTop="1" x14ac:dyDescent="0.25">
      <c r="A51" s="9" t="s">
        <v>2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  <c r="G51" s="10">
        <v>555.47446622400003</v>
      </c>
      <c r="H51" s="10">
        <v>834488.18480599998</v>
      </c>
      <c r="I51" s="10">
        <v>3749135.7530100001</v>
      </c>
      <c r="J51" s="10">
        <v>2.4217299124980001E-9</v>
      </c>
      <c r="K51" s="10">
        <v>0</v>
      </c>
      <c r="L51" s="10">
        <v>4.7124664613999999E-11</v>
      </c>
      <c r="M51" s="10">
        <v>93935.895599299998</v>
      </c>
      <c r="N51" s="10">
        <v>65732.747995600002</v>
      </c>
      <c r="O51" s="10">
        <v>0</v>
      </c>
      <c r="P51" s="10">
        <v>0</v>
      </c>
      <c r="Q51" s="10">
        <v>1.7021560418389999E-9</v>
      </c>
      <c r="R51" s="10">
        <v>0</v>
      </c>
      <c r="S51" s="10">
        <v>0</v>
      </c>
      <c r="T51" s="10">
        <f>SUM(B51:S51)</f>
        <v>4743848.0558771286</v>
      </c>
    </row>
    <row r="52" spans="1:20" s="9" customFormat="1" x14ac:dyDescent="0.25">
      <c r="A52" s="9" t="s">
        <v>3</v>
      </c>
      <c r="B52" s="10">
        <v>5.0000000000000001E-101</v>
      </c>
      <c r="C52" s="10">
        <v>5.0000000000000001E-101</v>
      </c>
      <c r="D52" s="10">
        <v>5.0000000000000001E-101</v>
      </c>
      <c r="E52" s="10">
        <v>5.0000000000000001E-101</v>
      </c>
      <c r="F52" s="10">
        <v>5.0000000000000001E-101</v>
      </c>
      <c r="G52" s="10">
        <v>54851.092019999996</v>
      </c>
      <c r="H52" s="10">
        <v>1469956.2009999999</v>
      </c>
      <c r="I52" s="10">
        <v>2378500.2969999998</v>
      </c>
      <c r="J52" s="10">
        <v>2.2787847310000002E-9</v>
      </c>
      <c r="K52" s="10">
        <v>5.0000000000000001E-101</v>
      </c>
      <c r="L52" s="10">
        <v>4.6533899800000001E-9</v>
      </c>
      <c r="M52" s="10">
        <v>165468.67249999999</v>
      </c>
      <c r="N52" s="10">
        <v>41701.706989999999</v>
      </c>
      <c r="O52" s="10">
        <v>5.0000000000000001E-101</v>
      </c>
      <c r="P52" s="10">
        <v>5.0000000000000001E-101</v>
      </c>
      <c r="Q52" s="10">
        <v>2.998358603E-9</v>
      </c>
      <c r="R52" s="10">
        <v>5.0000000000000001E-101</v>
      </c>
      <c r="S52" s="10">
        <v>5.0000000000000001E-101</v>
      </c>
      <c r="T52" s="10">
        <f t="shared" ref="T52:T59" si="5">SUM(B52:S52)</f>
        <v>4110477.9695100095</v>
      </c>
    </row>
    <row r="53" spans="1:20" s="9" customFormat="1" x14ac:dyDescent="0.25">
      <c r="A53" s="9" t="s">
        <v>4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22.445379314250999</v>
      </c>
      <c r="H53" s="10">
        <v>601.51445079683197</v>
      </c>
      <c r="I53" s="10">
        <v>973.295870479869</v>
      </c>
      <c r="J53" s="10">
        <v>9.3249169289138508E-13</v>
      </c>
      <c r="K53" s="10">
        <v>0</v>
      </c>
      <c r="L53" s="10">
        <v>1.9041936864385402E-12</v>
      </c>
      <c r="M53" s="10">
        <v>67.710723387000201</v>
      </c>
      <c r="N53" s="10">
        <v>17.0645760556475</v>
      </c>
      <c r="O53" s="10">
        <v>0</v>
      </c>
      <c r="P53" s="10">
        <v>0</v>
      </c>
      <c r="Q53" s="10">
        <v>1.2269454201563001E-12</v>
      </c>
      <c r="R53" s="10">
        <v>0</v>
      </c>
      <c r="S53" s="10">
        <v>0</v>
      </c>
      <c r="T53" s="10">
        <f t="shared" si="5"/>
        <v>1682.0310000336035</v>
      </c>
    </row>
    <row r="54" spans="1:20" s="9" customFormat="1" x14ac:dyDescent="0.25">
      <c r="A54" s="9" t="s">
        <v>13</v>
      </c>
      <c r="B54" s="10" t="s">
        <v>6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30936.405094736001</v>
      </c>
      <c r="I54" s="10">
        <v>80069.045266777001</v>
      </c>
      <c r="J54" s="10">
        <v>0</v>
      </c>
      <c r="K54" s="10">
        <v>0</v>
      </c>
      <c r="L54" s="10">
        <v>0</v>
      </c>
      <c r="M54" s="10">
        <v>910.09230019699999</v>
      </c>
      <c r="N54" s="10">
        <v>302.99003828999997</v>
      </c>
      <c r="O54" s="10">
        <v>0</v>
      </c>
      <c r="P54" s="10">
        <v>0</v>
      </c>
      <c r="Q54" s="10">
        <v>0</v>
      </c>
      <c r="R54" s="10">
        <v>0</v>
      </c>
      <c r="S54" s="10" t="s">
        <v>6</v>
      </c>
      <c r="T54" s="10">
        <f t="shared" si="5"/>
        <v>112218.5327</v>
      </c>
    </row>
    <row r="55" spans="1:20" s="9" customFormat="1" x14ac:dyDescent="0.25">
      <c r="A55" s="9" t="s">
        <v>14</v>
      </c>
      <c r="B55" s="10" t="s">
        <v>6</v>
      </c>
      <c r="C55" s="10" t="s">
        <v>6</v>
      </c>
      <c r="D55" s="10" t="s">
        <v>6</v>
      </c>
      <c r="E55" s="10" t="s">
        <v>6</v>
      </c>
      <c r="F55" s="10" t="s">
        <v>6</v>
      </c>
      <c r="G55" s="10" t="s">
        <v>6</v>
      </c>
      <c r="H55" s="10" t="s">
        <v>6</v>
      </c>
      <c r="I55" s="10" t="s">
        <v>6</v>
      </c>
      <c r="J55" s="10" t="s">
        <v>6</v>
      </c>
      <c r="K55" s="10" t="s">
        <v>6</v>
      </c>
      <c r="L55" s="10" t="s">
        <v>6</v>
      </c>
      <c r="M55" s="10" t="s">
        <v>6</v>
      </c>
      <c r="N55" s="10" t="s">
        <v>6</v>
      </c>
      <c r="O55" s="10" t="s">
        <v>6</v>
      </c>
      <c r="P55" s="10" t="s">
        <v>6</v>
      </c>
      <c r="Q55" s="10" t="s">
        <v>6</v>
      </c>
      <c r="R55" s="10" t="s">
        <v>6</v>
      </c>
      <c r="S55" s="10" t="s">
        <v>6</v>
      </c>
      <c r="T55" s="10">
        <f t="shared" si="5"/>
        <v>0</v>
      </c>
    </row>
    <row r="56" spans="1:20" s="9" customFormat="1" x14ac:dyDescent="0.25">
      <c r="A56" s="9" t="s">
        <v>15</v>
      </c>
      <c r="B56" s="10" t="s">
        <v>6</v>
      </c>
      <c r="C56" s="10" t="s">
        <v>6</v>
      </c>
      <c r="D56" s="10" t="s">
        <v>6</v>
      </c>
      <c r="E56" s="10" t="s">
        <v>6</v>
      </c>
      <c r="F56" s="10" t="s">
        <v>6</v>
      </c>
      <c r="G56" s="10" t="s">
        <v>6</v>
      </c>
      <c r="H56" s="10" t="s">
        <v>6</v>
      </c>
      <c r="I56" s="10" t="s">
        <v>6</v>
      </c>
      <c r="J56" s="10" t="s">
        <v>6</v>
      </c>
      <c r="K56" s="10" t="s">
        <v>6</v>
      </c>
      <c r="L56" s="10" t="s">
        <v>6</v>
      </c>
      <c r="M56" s="10" t="s">
        <v>6</v>
      </c>
      <c r="N56" s="10" t="s">
        <v>6</v>
      </c>
      <c r="O56" s="10" t="s">
        <v>6</v>
      </c>
      <c r="P56" s="10" t="s">
        <v>6</v>
      </c>
      <c r="Q56" s="10" t="s">
        <v>6</v>
      </c>
      <c r="R56" s="10" t="s">
        <v>6</v>
      </c>
      <c r="S56" s="10" t="s">
        <v>6</v>
      </c>
      <c r="T56" s="10">
        <f t="shared" si="5"/>
        <v>0</v>
      </c>
    </row>
    <row r="57" spans="1:20" s="9" customFormat="1" x14ac:dyDescent="0.25">
      <c r="A57" s="9" t="s">
        <v>16</v>
      </c>
      <c r="B57" s="10" t="s">
        <v>6</v>
      </c>
      <c r="C57" s="10">
        <v>0</v>
      </c>
      <c r="D57" s="10">
        <v>0</v>
      </c>
      <c r="E57" s="10">
        <v>0</v>
      </c>
      <c r="F57" s="10">
        <v>0</v>
      </c>
      <c r="G57" s="10">
        <v>1401.9444464999999</v>
      </c>
      <c r="H57" s="10">
        <v>244477.54309349999</v>
      </c>
      <c r="I57" s="10">
        <v>808059.2105865</v>
      </c>
      <c r="J57" s="10">
        <v>0</v>
      </c>
      <c r="K57" s="10">
        <v>0</v>
      </c>
      <c r="L57" s="10">
        <v>0</v>
      </c>
      <c r="M57" s="10">
        <v>20166.4316535</v>
      </c>
      <c r="N57" s="10">
        <v>4313.6752200000001</v>
      </c>
      <c r="O57" s="10">
        <v>0</v>
      </c>
      <c r="P57" s="10">
        <v>0</v>
      </c>
      <c r="Q57" s="10">
        <v>0</v>
      </c>
      <c r="R57" s="10">
        <v>0</v>
      </c>
      <c r="S57" s="10" t="s">
        <v>6</v>
      </c>
      <c r="T57" s="10">
        <f t="shared" si="5"/>
        <v>1078418.8050000002</v>
      </c>
    </row>
    <row r="58" spans="1:20" s="9" customFormat="1" x14ac:dyDescent="0.25">
      <c r="A58" s="9" t="s">
        <v>8</v>
      </c>
      <c r="B58" s="10">
        <v>8.2907114461966496E-103</v>
      </c>
      <c r="C58" s="10">
        <v>8.2907114461966496E-103</v>
      </c>
      <c r="D58" s="10">
        <v>8.2907114461966496E-103</v>
      </c>
      <c r="E58" s="10">
        <v>8.2907114461966496E-103</v>
      </c>
      <c r="F58" s="10">
        <v>8.2907114461966496E-103</v>
      </c>
      <c r="G58" s="10">
        <v>942.338119989034</v>
      </c>
      <c r="H58" s="10">
        <v>42787.696003908197</v>
      </c>
      <c r="I58" s="10">
        <v>116347.493499305</v>
      </c>
      <c r="J58" s="10">
        <v>7.7956683154831098E-11</v>
      </c>
      <c r="K58" s="10">
        <v>8.2907114461966496E-103</v>
      </c>
      <c r="L58" s="10">
        <v>7.79727953750164E-11</v>
      </c>
      <c r="M58" s="10">
        <v>4651.8983407898604</v>
      </c>
      <c r="N58" s="10">
        <v>1858.2499652824099</v>
      </c>
      <c r="O58" s="10">
        <v>8.2907114461966496E-103</v>
      </c>
      <c r="P58" s="10">
        <v>8.2907114461966496E-103</v>
      </c>
      <c r="Q58" s="10">
        <v>7.7961565638840803E-11</v>
      </c>
      <c r="R58" s="10">
        <v>8.2907114461966496E-103</v>
      </c>
      <c r="S58" s="10">
        <v>8.2907114461966496E-103</v>
      </c>
      <c r="T58" s="10">
        <f>SUM(B58:S58)</f>
        <v>166587.67592927479</v>
      </c>
    </row>
    <row r="59" spans="1:20" s="9" customFormat="1" x14ac:dyDescent="0.25">
      <c r="A59" s="9" t="s">
        <v>9</v>
      </c>
      <c r="B59" s="10">
        <v>5.08290711446197E-101</v>
      </c>
      <c r="C59" s="10">
        <v>5.08290711446197E-101</v>
      </c>
      <c r="D59" s="10">
        <v>5.08290711446197E-101</v>
      </c>
      <c r="E59" s="10">
        <v>5.08290711446197E-101</v>
      </c>
      <c r="F59" s="10">
        <v>5.08290711446197E-101</v>
      </c>
      <c r="G59" s="10">
        <v>57773.294432027302</v>
      </c>
      <c r="H59" s="10">
        <v>2623247.5444489401</v>
      </c>
      <c r="I59" s="10">
        <v>7133085.0952330604</v>
      </c>
      <c r="J59" s="10">
        <v>4.7794038183457202E-9</v>
      </c>
      <c r="K59" s="10">
        <v>5.08290711446197E-101</v>
      </c>
      <c r="L59" s="10">
        <v>4.7803916336754603E-9</v>
      </c>
      <c r="M59" s="10">
        <v>285200.701117174</v>
      </c>
      <c r="N59" s="10">
        <v>113926.434785228</v>
      </c>
      <c r="O59" s="10">
        <v>5.08290711446197E-101</v>
      </c>
      <c r="P59" s="10">
        <v>5.08290711446197E-101</v>
      </c>
      <c r="Q59" s="10">
        <v>4.7797031558979997E-9</v>
      </c>
      <c r="R59" s="10">
        <v>5.08290711446197E-101</v>
      </c>
      <c r="S59" s="10">
        <v>5.08290711446197E-101</v>
      </c>
      <c r="T59" s="10">
        <f t="shared" si="5"/>
        <v>10213233.070016447</v>
      </c>
    </row>
    <row r="60" spans="1:20" s="9" customFormat="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 spans="1:20" s="8" customFormat="1" ht="15.75" thickBot="1" x14ac:dyDescent="0.3">
      <c r="A61" s="2" t="s">
        <v>19</v>
      </c>
      <c r="B61" s="2">
        <v>0.1</v>
      </c>
      <c r="C61" s="2">
        <v>0.2</v>
      </c>
      <c r="D61" s="2">
        <v>0.3</v>
      </c>
      <c r="E61" s="2">
        <v>0.4</v>
      </c>
      <c r="F61" s="2">
        <v>0.5</v>
      </c>
      <c r="G61" s="2">
        <v>1.1000000000000001</v>
      </c>
      <c r="H61" s="2">
        <v>1.2</v>
      </c>
      <c r="I61" s="2">
        <v>1.3</v>
      </c>
      <c r="J61" s="2">
        <v>1.4</v>
      </c>
      <c r="K61" s="2">
        <v>1.5</v>
      </c>
      <c r="L61" s="2">
        <v>2.1</v>
      </c>
      <c r="M61" s="2">
        <v>2.2000000000000002</v>
      </c>
      <c r="N61" s="2">
        <v>2.2999999999999998</v>
      </c>
      <c r="O61" s="2">
        <v>2.4</v>
      </c>
      <c r="P61" s="2">
        <v>3.1</v>
      </c>
      <c r="Q61" s="2">
        <v>3.2</v>
      </c>
      <c r="R61" s="2">
        <v>3.3</v>
      </c>
      <c r="S61" s="2">
        <v>3.4</v>
      </c>
      <c r="T61" s="2" t="s">
        <v>1</v>
      </c>
    </row>
    <row r="62" spans="1:20" s="9" customFormat="1" ht="15.75" thickTop="1" x14ac:dyDescent="0.25">
      <c r="A62" s="9" t="s">
        <v>2</v>
      </c>
      <c r="B62" s="10">
        <v>0</v>
      </c>
      <c r="C62" s="10">
        <v>0</v>
      </c>
      <c r="D62" s="10">
        <v>0</v>
      </c>
      <c r="E62" s="10">
        <v>0</v>
      </c>
      <c r="F62" s="10">
        <v>0</v>
      </c>
      <c r="G62" s="10">
        <v>3772.7986357099999</v>
      </c>
      <c r="H62" s="10">
        <v>1104195.3639410001</v>
      </c>
      <c r="I62" s="10">
        <v>11201018.28435</v>
      </c>
      <c r="J62" s="10">
        <v>3.8338123628399999E-9</v>
      </c>
      <c r="K62" s="10">
        <v>0</v>
      </c>
      <c r="L62" s="10">
        <v>3490.0860738400002</v>
      </c>
      <c r="M62" s="10">
        <v>618010.22543200001</v>
      </c>
      <c r="N62" s="10">
        <v>180796.37130200001</v>
      </c>
      <c r="O62" s="10">
        <v>0</v>
      </c>
      <c r="P62" s="10">
        <v>0</v>
      </c>
      <c r="Q62" s="10">
        <v>875.91300206300002</v>
      </c>
      <c r="R62" s="10">
        <v>0</v>
      </c>
      <c r="S62" s="10">
        <v>0</v>
      </c>
      <c r="T62" s="10">
        <f t="shared" ref="T62:T70" si="6">SUM(B62:S62)</f>
        <v>13112159.042736616</v>
      </c>
    </row>
    <row r="63" spans="1:20" s="9" customFormat="1" x14ac:dyDescent="0.25">
      <c r="A63" s="9" t="s">
        <v>3</v>
      </c>
      <c r="B63" s="10">
        <v>5.0000000000000001E-101</v>
      </c>
      <c r="C63" s="10">
        <v>5.0000000000000001E-101</v>
      </c>
      <c r="D63" s="10">
        <v>5.0000000000000001E-101</v>
      </c>
      <c r="E63" s="10">
        <v>5.0000000000000001E-101</v>
      </c>
      <c r="F63" s="10">
        <v>5.0000000000000001E-101</v>
      </c>
      <c r="G63" s="10">
        <v>178490.3033</v>
      </c>
      <c r="H63" s="10">
        <v>665670.15029999998</v>
      </c>
      <c r="I63" s="10">
        <v>1013546.73</v>
      </c>
      <c r="J63" s="10">
        <v>8.6670228159999999E-10</v>
      </c>
      <c r="K63" s="10">
        <v>5.0000000000000001E-101</v>
      </c>
      <c r="L63" s="10">
        <v>165115.23190000001</v>
      </c>
      <c r="M63" s="10">
        <v>372570.80859999999</v>
      </c>
      <c r="N63" s="10">
        <v>16359.72429</v>
      </c>
      <c r="O63" s="10">
        <v>5.0000000000000001E-101</v>
      </c>
      <c r="P63" s="10">
        <v>5.0000000000000001E-101</v>
      </c>
      <c r="Q63" s="10">
        <v>528.04889300000002</v>
      </c>
      <c r="R63" s="10">
        <v>5.0000000000000001E-101</v>
      </c>
      <c r="S63" s="10">
        <v>5.0000000000000001E-101</v>
      </c>
      <c r="T63" s="10">
        <f>SUM(B63:S63)</f>
        <v>2412280.997283001</v>
      </c>
    </row>
    <row r="64" spans="1:20" s="9" customFormat="1" x14ac:dyDescent="0.25">
      <c r="A64" s="9" t="s">
        <v>4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  <c r="G64" s="10">
        <v>-1668.74890589504</v>
      </c>
      <c r="H64" s="10">
        <v>-6223.5108279673896</v>
      </c>
      <c r="I64" s="10">
        <v>-9475.8928915964807</v>
      </c>
      <c r="J64" s="10">
        <v>-8.1030087210945498E-12</v>
      </c>
      <c r="K64" s="10">
        <v>0</v>
      </c>
      <c r="L64" s="10">
        <v>-1543.7021372132201</v>
      </c>
      <c r="M64" s="10">
        <v>-3483.2543717713502</v>
      </c>
      <c r="N64" s="10">
        <v>-152.95100914559001</v>
      </c>
      <c r="O64" s="10">
        <v>0</v>
      </c>
      <c r="P64" s="10">
        <v>0</v>
      </c>
      <c r="Q64" s="10">
        <v>-4.9368564921040701</v>
      </c>
      <c r="R64" s="10">
        <v>0</v>
      </c>
      <c r="S64" s="10">
        <v>0</v>
      </c>
      <c r="T64" s="10">
        <f t="shared" si="6"/>
        <v>-22552.997000081177</v>
      </c>
    </row>
    <row r="65" spans="1:20" s="9" customFormat="1" x14ac:dyDescent="0.25">
      <c r="A65" s="9" t="s">
        <v>13</v>
      </c>
      <c r="B65" s="10" t="s">
        <v>6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 t="s">
        <v>6</v>
      </c>
      <c r="T65" s="10">
        <f t="shared" si="6"/>
        <v>0</v>
      </c>
    </row>
    <row r="66" spans="1:20" s="9" customFormat="1" x14ac:dyDescent="0.25">
      <c r="A66" s="9" t="s">
        <v>14</v>
      </c>
      <c r="B66" s="10" t="s">
        <v>6</v>
      </c>
      <c r="C66" s="10" t="s">
        <v>6</v>
      </c>
      <c r="D66" s="10" t="s">
        <v>6</v>
      </c>
      <c r="E66" s="10" t="s">
        <v>6</v>
      </c>
      <c r="F66" s="10" t="s">
        <v>6</v>
      </c>
      <c r="G66" s="10" t="s">
        <v>6</v>
      </c>
      <c r="H66" s="10" t="s">
        <v>6</v>
      </c>
      <c r="I66" s="10" t="s">
        <v>6</v>
      </c>
      <c r="J66" s="10" t="s">
        <v>6</v>
      </c>
      <c r="K66" s="10" t="s">
        <v>6</v>
      </c>
      <c r="L66" s="10" t="s">
        <v>6</v>
      </c>
      <c r="M66" s="10" t="s">
        <v>6</v>
      </c>
      <c r="N66" s="10" t="s">
        <v>6</v>
      </c>
      <c r="O66" s="10" t="s">
        <v>6</v>
      </c>
      <c r="P66" s="10" t="s">
        <v>6</v>
      </c>
      <c r="Q66" s="10" t="s">
        <v>6</v>
      </c>
      <c r="R66" s="10" t="s">
        <v>6</v>
      </c>
      <c r="S66" s="10" t="s">
        <v>6</v>
      </c>
      <c r="T66" s="10">
        <f t="shared" si="6"/>
        <v>0</v>
      </c>
    </row>
    <row r="67" spans="1:20" s="9" customFormat="1" x14ac:dyDescent="0.25">
      <c r="A67" s="9" t="s">
        <v>15</v>
      </c>
      <c r="B67" s="10" t="s">
        <v>6</v>
      </c>
      <c r="C67" s="10" t="s">
        <v>6</v>
      </c>
      <c r="D67" s="10" t="s">
        <v>6</v>
      </c>
      <c r="E67" s="10" t="s">
        <v>6</v>
      </c>
      <c r="F67" s="10" t="s">
        <v>6</v>
      </c>
      <c r="G67" s="10" t="s">
        <v>6</v>
      </c>
      <c r="H67" s="10" t="s">
        <v>6</v>
      </c>
      <c r="I67" s="10" t="s">
        <v>6</v>
      </c>
      <c r="J67" s="10" t="s">
        <v>6</v>
      </c>
      <c r="K67" s="10" t="s">
        <v>6</v>
      </c>
      <c r="L67" s="10" t="s">
        <v>6</v>
      </c>
      <c r="M67" s="10" t="s">
        <v>6</v>
      </c>
      <c r="N67" s="10" t="s">
        <v>6</v>
      </c>
      <c r="O67" s="10" t="s">
        <v>6</v>
      </c>
      <c r="P67" s="10" t="s">
        <v>6</v>
      </c>
      <c r="Q67" s="10" t="s">
        <v>6</v>
      </c>
      <c r="R67" s="10" t="s">
        <v>6</v>
      </c>
      <c r="S67" s="10" t="s">
        <v>6</v>
      </c>
      <c r="T67" s="10">
        <f t="shared" si="6"/>
        <v>0</v>
      </c>
    </row>
    <row r="68" spans="1:20" s="9" customFormat="1" x14ac:dyDescent="0.25">
      <c r="A68" s="9" t="s">
        <v>16</v>
      </c>
      <c r="B68" s="10" t="s">
        <v>6</v>
      </c>
      <c r="C68" s="10">
        <v>0</v>
      </c>
      <c r="D68" s="10">
        <v>0</v>
      </c>
      <c r="E68" s="10">
        <v>0</v>
      </c>
      <c r="F68" s="10">
        <v>0</v>
      </c>
      <c r="G68" s="10">
        <v>5.7850000000000006E-17</v>
      </c>
      <c r="H68" s="10">
        <v>1.008815E-14</v>
      </c>
      <c r="I68" s="10">
        <v>3.3343850000000001E-14</v>
      </c>
      <c r="J68" s="10">
        <v>0</v>
      </c>
      <c r="K68" s="10">
        <v>0</v>
      </c>
      <c r="L68" s="10">
        <v>0</v>
      </c>
      <c r="M68" s="10">
        <v>8.3215000000000002E-16</v>
      </c>
      <c r="N68" s="10">
        <v>1.7800000000000001E-16</v>
      </c>
      <c r="O68" s="10">
        <v>0</v>
      </c>
      <c r="P68" s="10">
        <v>0</v>
      </c>
      <c r="Q68" s="10">
        <v>0</v>
      </c>
      <c r="R68" s="10">
        <v>0</v>
      </c>
      <c r="S68" s="10" t="s">
        <v>6</v>
      </c>
      <c r="T68" s="10">
        <f t="shared" si="6"/>
        <v>4.45E-14</v>
      </c>
    </row>
    <row r="69" spans="1:20" s="9" customFormat="1" x14ac:dyDescent="0.25">
      <c r="A69" s="9" t="s">
        <v>8</v>
      </c>
      <c r="B69" s="10">
        <v>9.4208207564906007E-103</v>
      </c>
      <c r="C69" s="10">
        <v>9.4208207564906007E-103</v>
      </c>
      <c r="D69" s="10">
        <v>9.4208207564906007E-103</v>
      </c>
      <c r="E69" s="10">
        <v>9.4208207564906007E-103</v>
      </c>
      <c r="F69" s="10">
        <v>9.4208207564906007E-103</v>
      </c>
      <c r="G69" s="10">
        <v>3402.69405905654</v>
      </c>
      <c r="H69" s="10">
        <v>33229.910385544303</v>
      </c>
      <c r="I69" s="10">
        <v>229963.913860506</v>
      </c>
      <c r="J69" s="10">
        <v>8.8412737871557306E-11</v>
      </c>
      <c r="K69" s="10">
        <v>9.4208207564906007E-103</v>
      </c>
      <c r="L69" s="10">
        <v>3147.7150761731</v>
      </c>
      <c r="M69" s="10">
        <v>18598.5425026177</v>
      </c>
      <c r="N69" s="10">
        <v>3711.8626271601502</v>
      </c>
      <c r="O69" s="10">
        <v>9.4208207564906007E-103</v>
      </c>
      <c r="P69" s="10">
        <v>9.4208207564906007E-103</v>
      </c>
      <c r="Q69" s="10">
        <v>26.359928244437501</v>
      </c>
      <c r="R69" s="10">
        <v>9.4208207564906007E-103</v>
      </c>
      <c r="S69" s="10">
        <v>9.4208207564906007E-103</v>
      </c>
      <c r="T69" s="10">
        <f t="shared" si="6"/>
        <v>292080.99843930232</v>
      </c>
    </row>
    <row r="70" spans="1:20" s="9" customFormat="1" x14ac:dyDescent="0.25">
      <c r="A70" s="9" t="s">
        <v>9</v>
      </c>
      <c r="B70" s="10">
        <v>5.0942082075649101E-101</v>
      </c>
      <c r="C70" s="10">
        <v>5.0942082075649101E-101</v>
      </c>
      <c r="D70" s="10">
        <v>5.0942082075649101E-101</v>
      </c>
      <c r="E70" s="10">
        <v>5.0942082075649101E-101</v>
      </c>
      <c r="F70" s="10">
        <v>5.0942082075649101E-101</v>
      </c>
      <c r="G70" s="10">
        <v>183997.047088872</v>
      </c>
      <c r="H70" s="10">
        <v>1796871.9137985799</v>
      </c>
      <c r="I70" s="10">
        <v>12435053.0353189</v>
      </c>
      <c r="J70" s="10">
        <v>4.78082437359046E-9</v>
      </c>
      <c r="K70" s="10">
        <v>5.0942082075649101E-101</v>
      </c>
      <c r="L70" s="10">
        <v>170209.33091280001</v>
      </c>
      <c r="M70" s="10">
        <v>1005696.3221628499</v>
      </c>
      <c r="N70" s="10">
        <v>200715.007210015</v>
      </c>
      <c r="O70" s="10">
        <v>5.0942082075649101E-101</v>
      </c>
      <c r="P70" s="10">
        <v>5.0942082075649101E-101</v>
      </c>
      <c r="Q70" s="10">
        <v>1425.38496681533</v>
      </c>
      <c r="R70" s="10">
        <v>5.0942082075649101E-101</v>
      </c>
      <c r="S70" s="10">
        <v>5.0942082075649101E-101</v>
      </c>
      <c r="T70" s="10">
        <f t="shared" si="6"/>
        <v>15793968.041458838</v>
      </c>
    </row>
    <row r="71" spans="1:20" s="9" customFormat="1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 spans="1:20" s="8" customFormat="1" ht="15.75" thickBot="1" x14ac:dyDescent="0.3">
      <c r="A72" s="2" t="s">
        <v>20</v>
      </c>
      <c r="B72" s="2">
        <v>0.1</v>
      </c>
      <c r="C72" s="2">
        <v>0.2</v>
      </c>
      <c r="D72" s="2">
        <v>0.3</v>
      </c>
      <c r="E72" s="2">
        <v>0.4</v>
      </c>
      <c r="F72" s="2">
        <v>0.5</v>
      </c>
      <c r="G72" s="2">
        <v>1.1000000000000001</v>
      </c>
      <c r="H72" s="2">
        <v>1.2</v>
      </c>
      <c r="I72" s="2">
        <v>1.3</v>
      </c>
      <c r="J72" s="2">
        <v>1.4</v>
      </c>
      <c r="K72" s="2">
        <v>1.5</v>
      </c>
      <c r="L72" s="2">
        <v>2.1</v>
      </c>
      <c r="M72" s="2">
        <v>2.2000000000000002</v>
      </c>
      <c r="N72" s="2">
        <v>2.2999999999999998</v>
      </c>
      <c r="O72" s="2">
        <v>2.4</v>
      </c>
      <c r="P72" s="2">
        <v>3.1</v>
      </c>
      <c r="Q72" s="2">
        <v>3.2</v>
      </c>
      <c r="R72" s="2">
        <v>3.3</v>
      </c>
      <c r="S72" s="2">
        <v>3.4</v>
      </c>
      <c r="T72" s="2" t="s">
        <v>1</v>
      </c>
    </row>
    <row r="73" spans="1:20" s="9" customFormat="1" ht="15.75" thickTop="1" x14ac:dyDescent="0.25">
      <c r="A73" s="9" t="s">
        <v>2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  <c r="G73" s="10">
        <v>1616.7251011999999</v>
      </c>
      <c r="H73" s="10">
        <v>1650538.9548299999</v>
      </c>
      <c r="I73" s="10">
        <v>1446677.7376699999</v>
      </c>
      <c r="J73" s="10">
        <v>1207.2636349899999</v>
      </c>
      <c r="K73" s="10">
        <v>0</v>
      </c>
      <c r="L73" s="10">
        <v>91.668714877400006</v>
      </c>
      <c r="M73" s="10">
        <v>175541.99188799999</v>
      </c>
      <c r="N73" s="10">
        <v>26087.548946499999</v>
      </c>
      <c r="O73" s="10">
        <v>0</v>
      </c>
      <c r="P73" s="10">
        <v>0</v>
      </c>
      <c r="Q73" s="10">
        <v>2.5948119559599999E-9</v>
      </c>
      <c r="R73" s="10">
        <v>0</v>
      </c>
      <c r="S73" s="10">
        <v>0</v>
      </c>
      <c r="T73" s="10">
        <f t="shared" ref="T73:T81" si="7">SUM(B73:S73)</f>
        <v>3301761.8907855698</v>
      </c>
    </row>
    <row r="74" spans="1:20" s="9" customFormat="1" x14ac:dyDescent="0.25">
      <c r="A74" s="9" t="s">
        <v>3</v>
      </c>
      <c r="B74" s="10">
        <v>5.0000000000000001E-101</v>
      </c>
      <c r="C74" s="10">
        <v>5.0000000000000001E-101</v>
      </c>
      <c r="D74" s="10">
        <v>5.0000000000000001E-101</v>
      </c>
      <c r="E74" s="10">
        <v>5.0000000000000001E-101</v>
      </c>
      <c r="F74" s="10">
        <v>5.0000000000000001E-101</v>
      </c>
      <c r="G74" s="10">
        <v>100716.3544</v>
      </c>
      <c r="H74" s="10">
        <v>1339420.4950000001</v>
      </c>
      <c r="I74" s="10">
        <v>140980.96419999999</v>
      </c>
      <c r="J74" s="10">
        <v>352.28895460000001</v>
      </c>
      <c r="K74" s="10">
        <v>5.0000000000000001E-101</v>
      </c>
      <c r="L74" s="10">
        <v>5710.6423169999998</v>
      </c>
      <c r="M74" s="10">
        <v>142453.19140000001</v>
      </c>
      <c r="N74" s="10">
        <v>2542.2716540000001</v>
      </c>
      <c r="O74" s="10">
        <v>5.0000000000000001E-101</v>
      </c>
      <c r="P74" s="10">
        <v>5.0000000000000001E-101</v>
      </c>
      <c r="Q74" s="10">
        <v>2.1057026880000002E-9</v>
      </c>
      <c r="R74" s="10">
        <v>5.0000000000000001E-101</v>
      </c>
      <c r="S74" s="10">
        <v>5.0000000000000001E-101</v>
      </c>
      <c r="T74" s="10">
        <f>SUM(B74:S74)</f>
        <v>1732176.2079256026</v>
      </c>
    </row>
    <row r="75" spans="1:20" s="9" customFormat="1" x14ac:dyDescent="0.25">
      <c r="A75" s="9" t="s">
        <v>4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  <c r="G75" s="10">
        <v>800.28749225461604</v>
      </c>
      <c r="H75" s="10">
        <v>10642.973277111199</v>
      </c>
      <c r="I75" s="10">
        <v>1120.2282184911401</v>
      </c>
      <c r="J75" s="10">
        <v>2.7992717325335699</v>
      </c>
      <c r="K75" s="10">
        <v>0</v>
      </c>
      <c r="L75" s="10">
        <v>45.376499622067897</v>
      </c>
      <c r="M75" s="10">
        <v>1131.92646776522</v>
      </c>
      <c r="N75" s="10">
        <v>20.2007729418671</v>
      </c>
      <c r="O75" s="10">
        <v>0</v>
      </c>
      <c r="P75" s="10">
        <v>0</v>
      </c>
      <c r="Q75" s="10">
        <v>1.67318161344075E-11</v>
      </c>
      <c r="R75" s="10">
        <v>0</v>
      </c>
      <c r="S75" s="10">
        <v>0</v>
      </c>
      <c r="T75" s="10">
        <f t="shared" si="7"/>
        <v>13763.79199991866</v>
      </c>
    </row>
    <row r="76" spans="1:20" s="9" customFormat="1" x14ac:dyDescent="0.25">
      <c r="A76" s="9" t="s">
        <v>13</v>
      </c>
      <c r="B76" s="10" t="s">
        <v>6</v>
      </c>
      <c r="C76" s="10">
        <v>0</v>
      </c>
      <c r="D76" s="10">
        <v>0</v>
      </c>
      <c r="E76" s="10">
        <v>0</v>
      </c>
      <c r="F76" s="10">
        <v>0</v>
      </c>
      <c r="G76" s="10">
        <v>0</v>
      </c>
      <c r="H76" s="10">
        <v>9.4833919999999993E-15</v>
      </c>
      <c r="I76" s="10">
        <v>2.4544744E-14</v>
      </c>
      <c r="J76" s="10">
        <v>0</v>
      </c>
      <c r="K76" s="10">
        <v>0</v>
      </c>
      <c r="L76" s="10">
        <v>0</v>
      </c>
      <c r="M76" s="10">
        <v>2.7898400000000002E-16</v>
      </c>
      <c r="N76" s="10">
        <v>9.2880000000000005E-17</v>
      </c>
      <c r="O76" s="10">
        <v>0</v>
      </c>
      <c r="P76" s="10">
        <v>0</v>
      </c>
      <c r="Q76" s="10">
        <v>0</v>
      </c>
      <c r="R76" s="10">
        <v>0</v>
      </c>
      <c r="S76" s="10" t="s">
        <v>6</v>
      </c>
      <c r="T76" s="10">
        <f t="shared" si="7"/>
        <v>3.4400000000000004E-14</v>
      </c>
    </row>
    <row r="77" spans="1:20" s="9" customFormat="1" x14ac:dyDescent="0.25">
      <c r="A77" s="9" t="s">
        <v>14</v>
      </c>
      <c r="B77" s="10" t="s">
        <v>6</v>
      </c>
      <c r="C77" s="10" t="s">
        <v>6</v>
      </c>
      <c r="D77" s="10" t="s">
        <v>6</v>
      </c>
      <c r="E77" s="10" t="s">
        <v>6</v>
      </c>
      <c r="F77" s="10" t="s">
        <v>6</v>
      </c>
      <c r="G77" s="10" t="s">
        <v>6</v>
      </c>
      <c r="H77" s="10" t="s">
        <v>6</v>
      </c>
      <c r="I77" s="10" t="s">
        <v>6</v>
      </c>
      <c r="J77" s="10" t="s">
        <v>6</v>
      </c>
      <c r="K77" s="10" t="s">
        <v>6</v>
      </c>
      <c r="L77" s="10" t="s">
        <v>6</v>
      </c>
      <c r="M77" s="10" t="s">
        <v>6</v>
      </c>
      <c r="N77" s="10" t="s">
        <v>6</v>
      </c>
      <c r="O77" s="10" t="s">
        <v>6</v>
      </c>
      <c r="P77" s="10" t="s">
        <v>6</v>
      </c>
      <c r="Q77" s="10" t="s">
        <v>6</v>
      </c>
      <c r="R77" s="10" t="s">
        <v>6</v>
      </c>
      <c r="S77" s="10" t="s">
        <v>6</v>
      </c>
      <c r="T77" s="10">
        <f t="shared" si="7"/>
        <v>0</v>
      </c>
    </row>
    <row r="78" spans="1:20" s="9" customFormat="1" x14ac:dyDescent="0.25">
      <c r="A78" s="9" t="s">
        <v>15</v>
      </c>
      <c r="B78" s="10" t="s">
        <v>6</v>
      </c>
      <c r="C78" s="10" t="s">
        <v>6</v>
      </c>
      <c r="D78" s="10" t="s">
        <v>6</v>
      </c>
      <c r="E78" s="10" t="s">
        <v>6</v>
      </c>
      <c r="F78" s="10" t="s">
        <v>6</v>
      </c>
      <c r="G78" s="10" t="s">
        <v>6</v>
      </c>
      <c r="H78" s="10" t="s">
        <v>6</v>
      </c>
      <c r="I78" s="10" t="s">
        <v>6</v>
      </c>
      <c r="J78" s="10" t="s">
        <v>6</v>
      </c>
      <c r="K78" s="10" t="s">
        <v>6</v>
      </c>
      <c r="L78" s="10" t="s">
        <v>6</v>
      </c>
      <c r="M78" s="10" t="s">
        <v>6</v>
      </c>
      <c r="N78" s="10" t="s">
        <v>6</v>
      </c>
      <c r="O78" s="10" t="s">
        <v>6</v>
      </c>
      <c r="P78" s="10" t="s">
        <v>6</v>
      </c>
      <c r="Q78" s="10" t="s">
        <v>6</v>
      </c>
      <c r="R78" s="10" t="s">
        <v>6</v>
      </c>
      <c r="S78" s="10" t="s">
        <v>6</v>
      </c>
      <c r="T78" s="10">
        <f t="shared" si="7"/>
        <v>0</v>
      </c>
    </row>
    <row r="79" spans="1:20" s="9" customFormat="1" x14ac:dyDescent="0.25">
      <c r="A79" s="9" t="s">
        <v>16</v>
      </c>
      <c r="B79" s="10" t="s">
        <v>6</v>
      </c>
      <c r="C79" s="10">
        <v>0</v>
      </c>
      <c r="D79" s="10">
        <v>0</v>
      </c>
      <c r="E79" s="10">
        <v>0</v>
      </c>
      <c r="F79" s="10">
        <v>0</v>
      </c>
      <c r="G79" s="10">
        <v>9.6720000000000006E-18</v>
      </c>
      <c r="H79" s="10">
        <v>1.6866480000000001E-15</v>
      </c>
      <c r="I79" s="10">
        <v>5.5747919999999997E-15</v>
      </c>
      <c r="J79" s="10">
        <v>0</v>
      </c>
      <c r="K79" s="10">
        <v>0</v>
      </c>
      <c r="L79" s="10">
        <v>0</v>
      </c>
      <c r="M79" s="10">
        <v>1.3912799999999999E-16</v>
      </c>
      <c r="N79" s="10">
        <v>2.9760000000000002E-17</v>
      </c>
      <c r="O79" s="10">
        <v>0</v>
      </c>
      <c r="P79" s="10">
        <v>0</v>
      </c>
      <c r="Q79" s="10">
        <v>0</v>
      </c>
      <c r="R79" s="10">
        <v>0</v>
      </c>
      <c r="S79" s="10" t="s">
        <v>6</v>
      </c>
      <c r="T79" s="10">
        <f t="shared" si="7"/>
        <v>7.440000000000001E-15</v>
      </c>
    </row>
    <row r="80" spans="1:20" s="9" customFormat="1" x14ac:dyDescent="0.25">
      <c r="A80" s="9" t="s">
        <v>8</v>
      </c>
      <c r="B80" s="10">
        <v>9.3814838905515309E-103</v>
      </c>
      <c r="C80" s="10">
        <v>9.3814838905515309E-103</v>
      </c>
      <c r="D80" s="10">
        <v>9.3814838905515309E-103</v>
      </c>
      <c r="E80" s="10">
        <v>9.3814838905515309E-103</v>
      </c>
      <c r="F80" s="10">
        <v>9.3814838905515309E-103</v>
      </c>
      <c r="G80" s="10">
        <v>1935.0880420548699</v>
      </c>
      <c r="H80" s="10">
        <v>56300.206588658497</v>
      </c>
      <c r="I80" s="10">
        <v>29810.207876545799</v>
      </c>
      <c r="J80" s="10">
        <v>29.3143576367411</v>
      </c>
      <c r="K80" s="10">
        <v>9.3814838905515309E-103</v>
      </c>
      <c r="L80" s="10">
        <v>109.719972747483</v>
      </c>
      <c r="M80" s="10">
        <v>5987.7716784239701</v>
      </c>
      <c r="N80" s="10">
        <v>537.55942795780402</v>
      </c>
      <c r="O80" s="10">
        <v>9.3814838905515309E-103</v>
      </c>
      <c r="P80" s="10">
        <v>9.3814838905515309E-103</v>
      </c>
      <c r="Q80" s="10">
        <v>8.8509543346273897E-11</v>
      </c>
      <c r="R80" s="10">
        <v>9.3814838905515309E-103</v>
      </c>
      <c r="S80" s="10">
        <v>9.3814838905515309E-103</v>
      </c>
      <c r="T80" s="10">
        <f t="shared" si="7"/>
        <v>94709.86794402526</v>
      </c>
    </row>
    <row r="81" spans="1:22" s="9" customFormat="1" x14ac:dyDescent="0.25">
      <c r="A81" s="9" t="s">
        <v>9</v>
      </c>
      <c r="B81" s="10">
        <v>5.0938148389055201E-101</v>
      </c>
      <c r="C81" s="10">
        <v>5.0938148389055201E-101</v>
      </c>
      <c r="D81" s="10">
        <v>5.0938148389055201E-101</v>
      </c>
      <c r="E81" s="10">
        <v>5.0938148389055201E-101</v>
      </c>
      <c r="F81" s="10">
        <v>5.0938148389055201E-101</v>
      </c>
      <c r="G81" s="10">
        <v>105068.455035509</v>
      </c>
      <c r="H81" s="10">
        <v>3056902.6296957699</v>
      </c>
      <c r="I81" s="10">
        <v>1618589.13796504</v>
      </c>
      <c r="J81" s="10">
        <v>1591.6662189592701</v>
      </c>
      <c r="K81" s="10">
        <v>5.0938148389055201E-101</v>
      </c>
      <c r="L81" s="10">
        <v>5957.4075042469503</v>
      </c>
      <c r="M81" s="10">
        <v>325114.88143418898</v>
      </c>
      <c r="N81" s="10">
        <v>29187.580801399701</v>
      </c>
      <c r="O81" s="10">
        <v>5.0938148389055201E-101</v>
      </c>
      <c r="P81" s="10">
        <v>5.0938148389055201E-101</v>
      </c>
      <c r="Q81" s="10">
        <v>4.8057560034406802E-9</v>
      </c>
      <c r="R81" s="10">
        <v>5.0938148389055201E-101</v>
      </c>
      <c r="S81" s="10">
        <v>5.0938148389055201E-101</v>
      </c>
      <c r="T81" s="10">
        <f t="shared" si="7"/>
        <v>5142411.7586551188</v>
      </c>
    </row>
    <row r="82" spans="1:22" s="9" customFormat="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4" spans="1:22" x14ac:dyDescent="0.25">
      <c r="T84" s="19" t="s">
        <v>21</v>
      </c>
      <c r="U84" s="19" t="s">
        <v>22</v>
      </c>
      <c r="V84" s="19" t="s">
        <v>53</v>
      </c>
    </row>
    <row r="85" spans="1:22" x14ac:dyDescent="0.25">
      <c r="I85" t="s">
        <v>24</v>
      </c>
      <c r="R85" s="23"/>
      <c r="S85" t="s">
        <v>25</v>
      </c>
      <c r="T85" s="1">
        <f>SUM(T2,T11,T20,T29,T40,T51,T62,T73)</f>
        <v>36080640.522680931</v>
      </c>
      <c r="U85" s="1">
        <v>36080646</v>
      </c>
      <c r="V85" s="1">
        <f>T85-U85</f>
        <v>-5.4773190692067146</v>
      </c>
    </row>
    <row r="86" spans="1:22" x14ac:dyDescent="0.25">
      <c r="I86" t="s">
        <v>26</v>
      </c>
      <c r="J86" s="1">
        <v>13366757</v>
      </c>
      <c r="R86" s="23"/>
      <c r="S86" t="s">
        <v>27</v>
      </c>
      <c r="T86" s="1">
        <f>SUM(T3,T12,T21,T30,T41,T52,T63,T74)</f>
        <v>18465483.816464536</v>
      </c>
      <c r="U86" s="1">
        <f>I102</f>
        <v>18461073</v>
      </c>
      <c r="V86" s="1">
        <f>T86-U86</f>
        <v>4410.816464535892</v>
      </c>
    </row>
    <row r="87" spans="1:22" x14ac:dyDescent="0.25">
      <c r="I87" t="s">
        <v>28</v>
      </c>
      <c r="J87" s="1">
        <v>2612373</v>
      </c>
      <c r="R87" s="23"/>
      <c r="S87" t="s">
        <v>29</v>
      </c>
      <c r="T87" s="20">
        <f>SUM(T4,T13,T22,T31,T42,T53,T64,T75)</f>
        <v>-4410.8164002139565</v>
      </c>
      <c r="U87" s="19"/>
      <c r="V87" s="19"/>
    </row>
    <row r="88" spans="1:22" x14ac:dyDescent="0.25">
      <c r="I88" t="s">
        <v>30</v>
      </c>
      <c r="J88" s="1">
        <v>11694028</v>
      </c>
      <c r="R88" s="23"/>
      <c r="S88" s="9" t="s">
        <v>31</v>
      </c>
      <c r="T88" s="20">
        <f>SUM(T85:T87)</f>
        <v>54541713.522745252</v>
      </c>
      <c r="U88" s="20">
        <f>SUM(U85:U87)</f>
        <v>54541719</v>
      </c>
      <c r="V88" s="20">
        <f>T88-U88</f>
        <v>-5.4772547483444214</v>
      </c>
    </row>
    <row r="89" spans="1:22" x14ac:dyDescent="0.25">
      <c r="I89" t="s">
        <v>32</v>
      </c>
      <c r="J89" s="1">
        <v>8407488</v>
      </c>
      <c r="S89" s="9"/>
      <c r="T89" s="10"/>
      <c r="U89" s="10"/>
      <c r="V89" s="10"/>
    </row>
    <row r="90" spans="1:22" x14ac:dyDescent="0.25">
      <c r="I90" t="s">
        <v>34</v>
      </c>
      <c r="J90" s="1">
        <v>36080646</v>
      </c>
      <c r="S90" t="s">
        <v>33</v>
      </c>
      <c r="T90" s="1">
        <f>N101</f>
        <v>3161682.2936632009</v>
      </c>
      <c r="U90" s="7">
        <f>M101</f>
        <v>3159275</v>
      </c>
      <c r="V90" s="1">
        <f>T90-U90</f>
        <v>2407.2936632009223</v>
      </c>
    </row>
    <row r="91" spans="1:22" x14ac:dyDescent="0.25">
      <c r="S91" t="s">
        <v>54</v>
      </c>
      <c r="T91" s="21">
        <v>706672</v>
      </c>
      <c r="U91" s="21">
        <v>706672</v>
      </c>
      <c r="V91" s="20">
        <f t="shared" ref="V91:V92" si="8">T91-U91</f>
        <v>0</v>
      </c>
    </row>
    <row r="92" spans="1:22" x14ac:dyDescent="0.25">
      <c r="S92" t="s">
        <v>55</v>
      </c>
      <c r="T92" s="1">
        <f>SUM(T88:T91)</f>
        <v>58410067.816408455</v>
      </c>
      <c r="U92" s="1">
        <f>SUM(U88:U91)</f>
        <v>58407666</v>
      </c>
      <c r="V92" s="1">
        <f t="shared" si="8"/>
        <v>2401.8164084553719</v>
      </c>
    </row>
    <row r="93" spans="1:22" x14ac:dyDescent="0.25">
      <c r="H93" t="s">
        <v>35</v>
      </c>
      <c r="T93" s="1"/>
      <c r="U93" s="1"/>
      <c r="V93" s="1"/>
    </row>
    <row r="94" spans="1:22" x14ac:dyDescent="0.25">
      <c r="H94" t="s">
        <v>37</v>
      </c>
      <c r="I94" s="1">
        <v>323814</v>
      </c>
      <c r="M94" t="s">
        <v>38</v>
      </c>
      <c r="S94" t="s">
        <v>56</v>
      </c>
      <c r="T94" s="1">
        <f>T80+T69+T58+T47+T36+T25+T16+T7</f>
        <v>1026245.4825549129</v>
      </c>
    </row>
    <row r="95" spans="1:22" x14ac:dyDescent="0.25">
      <c r="H95" t="s">
        <v>10</v>
      </c>
      <c r="I95" s="1">
        <v>2243886</v>
      </c>
      <c r="L95" t="s">
        <v>40</v>
      </c>
      <c r="M95" t="s">
        <v>41</v>
      </c>
      <c r="N95" t="s">
        <v>21</v>
      </c>
      <c r="O95" t="s">
        <v>23</v>
      </c>
      <c r="S95" t="s">
        <v>36</v>
      </c>
      <c r="T95" s="22">
        <v>13295.52</v>
      </c>
      <c r="U95" s="19"/>
      <c r="V95" s="19"/>
    </row>
    <row r="96" spans="1:22" x14ac:dyDescent="0.25">
      <c r="H96" t="s">
        <v>32</v>
      </c>
      <c r="I96" s="1">
        <v>1228059</v>
      </c>
      <c r="L96" t="s">
        <v>42</v>
      </c>
      <c r="M96" s="1">
        <v>1084232</v>
      </c>
      <c r="N96" s="1">
        <f>T76+T54+T65+T32+T43+T23</f>
        <v>1086639.2932870002</v>
      </c>
      <c r="O96" s="1">
        <f>M96-N96</f>
        <v>-2407.2932870001532</v>
      </c>
      <c r="S96" t="s">
        <v>39</v>
      </c>
      <c r="T96" s="1">
        <f>SUM(T94:T95)</f>
        <v>1039541.0025549129</v>
      </c>
      <c r="U96" s="13">
        <v>1039541</v>
      </c>
      <c r="V96" s="1">
        <f t="shared" ref="V96" si="9">T96-U96</f>
        <v>2.5549129350110888E-3</v>
      </c>
    </row>
    <row r="97" spans="8:22" ht="15.75" thickBot="1" x14ac:dyDescent="0.3">
      <c r="H97" t="s">
        <v>44</v>
      </c>
      <c r="I97" s="1">
        <v>4112160</v>
      </c>
      <c r="L97" t="s">
        <v>45</v>
      </c>
      <c r="M97" s="1">
        <v>1519824</v>
      </c>
      <c r="N97" s="1">
        <f>T79+T68+T57+T46+T35</f>
        <v>1519824.0004000003</v>
      </c>
      <c r="O97" s="1">
        <f t="shared" ref="O97:O101" si="10">M97-N97</f>
        <v>-4.0000025182962418E-4</v>
      </c>
    </row>
    <row r="98" spans="8:22" ht="15.75" thickBot="1" x14ac:dyDescent="0.3">
      <c r="H98" t="s">
        <v>46</v>
      </c>
      <c r="I98" s="1">
        <v>4030968</v>
      </c>
      <c r="L98" t="s">
        <v>15</v>
      </c>
      <c r="M98">
        <v>0</v>
      </c>
      <c r="N98" s="1">
        <f>T34+T45+T56+T78+T67</f>
        <v>0</v>
      </c>
      <c r="O98" s="1">
        <f t="shared" si="10"/>
        <v>0</v>
      </c>
      <c r="S98" s="16" t="s">
        <v>43</v>
      </c>
      <c r="T98" s="17">
        <f>T96+T92</f>
        <v>59449608.818963371</v>
      </c>
      <c r="U98" s="17">
        <f>U96+U92</f>
        <v>59447207</v>
      </c>
      <c r="V98" s="18">
        <f>T98-U98</f>
        <v>2401.8189633712173</v>
      </c>
    </row>
    <row r="99" spans="8:22" x14ac:dyDescent="0.25">
      <c r="H99" t="s">
        <v>17</v>
      </c>
      <c r="I99" s="1">
        <v>2386518</v>
      </c>
      <c r="L99" t="s">
        <v>5</v>
      </c>
      <c r="M99" s="1">
        <v>334536</v>
      </c>
      <c r="N99" s="1">
        <f>T5+T14+T23</f>
        <v>334535.99995700055</v>
      </c>
      <c r="O99" s="1">
        <f t="shared" si="10"/>
        <v>4.299945430830121E-5</v>
      </c>
      <c r="T99" s="15" t="s">
        <v>52</v>
      </c>
      <c r="U99" s="15"/>
      <c r="V99" s="14">
        <f>V98/T98</f>
        <v>4.0400921235415757E-5</v>
      </c>
    </row>
    <row r="100" spans="8:22" x14ac:dyDescent="0.25">
      <c r="H100" t="s">
        <v>48</v>
      </c>
      <c r="I100" s="1">
        <v>2389728</v>
      </c>
      <c r="L100" t="s">
        <v>7</v>
      </c>
      <c r="M100" s="1">
        <v>220683</v>
      </c>
      <c r="N100" s="1">
        <f>T6+T15+T24</f>
        <v>220683.0000192</v>
      </c>
      <c r="O100" s="1">
        <f t="shared" si="10"/>
        <v>-1.9200000679120421E-5</v>
      </c>
      <c r="T100" t="s">
        <v>38</v>
      </c>
    </row>
    <row r="101" spans="8:22" x14ac:dyDescent="0.25">
      <c r="H101" t="s">
        <v>20</v>
      </c>
      <c r="I101" s="1">
        <v>1745940</v>
      </c>
      <c r="L101" t="s">
        <v>34</v>
      </c>
      <c r="M101" s="1">
        <v>3159275</v>
      </c>
      <c r="N101" s="1">
        <f>SUM(N96:N100)</f>
        <v>3161682.2936632009</v>
      </c>
      <c r="O101" s="1">
        <f t="shared" si="10"/>
        <v>-2407.2936632009223</v>
      </c>
      <c r="T101" s="5" t="s">
        <v>47</v>
      </c>
    </row>
    <row r="102" spans="8:22" x14ac:dyDescent="0.25">
      <c r="H102" t="s">
        <v>34</v>
      </c>
      <c r="I102" s="1">
        <f>SUM(I94:I101)</f>
        <v>18461073</v>
      </c>
      <c r="T102" s="6" t="s">
        <v>49</v>
      </c>
    </row>
    <row r="103" spans="8:22" x14ac:dyDescent="0.25">
      <c r="T103" s="4" t="s">
        <v>50</v>
      </c>
    </row>
    <row r="104" spans="8:22" x14ac:dyDescent="0.25">
      <c r="T104" s="3" t="s">
        <v>51</v>
      </c>
    </row>
  </sheetData>
  <mergeCells count="2">
    <mergeCell ref="T99:U99"/>
    <mergeCell ref="R85:R8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2020_BBay_Run_Summary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Head, Jordan M (DFG)</cp:lastModifiedBy>
  <dcterms:created xsi:type="dcterms:W3CDTF">2020-10-28T00:08:48Z</dcterms:created>
  <dcterms:modified xsi:type="dcterms:W3CDTF">2020-10-28T22:36:56Z</dcterms:modified>
</cp:coreProperties>
</file>