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hengxianke/Documents/windows_folder/H2 simulation/"/>
    </mc:Choice>
  </mc:AlternateContent>
  <xr:revisionPtr revIDLastSave="0" documentId="13_ncr:1_{16C730EB-4AE6-8A48-984F-1626231CBCD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nput" sheetId="1" r:id="rId1"/>
    <sheet name="state" sheetId="2" r:id="rId2"/>
  </sheets>
  <externalReferences>
    <externalReference r:id="rId3"/>
  </externalReferences>
  <definedNames>
    <definedName name="Ae">input!$N$4</definedName>
    <definedName name="bottm">state!$I$4</definedName>
    <definedName name="bottom">state!$I$4</definedName>
    <definedName name="C_fac">state!$I$2</definedName>
    <definedName name="M">state!$I$2</definedName>
    <definedName name="Na">input!$N$5</definedName>
    <definedName name="sec_per_yr">state!$I$3</definedName>
    <definedName name="vd">input!$N$3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K8" i="1"/>
  <c r="K5" i="1"/>
  <c r="K3" i="1"/>
  <c r="K4" i="1"/>
  <c r="K6" i="1"/>
  <c r="K2" i="1"/>
  <c r="F4" i="2"/>
  <c r="F5" i="2"/>
  <c r="F6" i="2"/>
  <c r="F7" i="2"/>
  <c r="F8" i="2"/>
  <c r="F9" i="2"/>
  <c r="F3" i="2"/>
  <c r="I4" i="2"/>
  <c r="I3" i="2"/>
  <c r="C3" i="2"/>
  <c r="C4" i="2"/>
  <c r="C5" i="2"/>
  <c r="C6" i="2"/>
  <c r="C7" i="2"/>
  <c r="C8" i="2"/>
  <c r="C9" i="2"/>
  <c r="C2" i="2"/>
  <c r="J8" i="1"/>
  <c r="N5" i="1"/>
  <c r="J4" i="1"/>
  <c r="J3" i="1"/>
  <c r="J2" i="1"/>
  <c r="B4" i="2" l="1"/>
</calcChain>
</file>

<file path=xl/sharedStrings.xml><?xml version="1.0" encoding="utf-8"?>
<sst xmlns="http://schemas.openxmlformats.org/spreadsheetml/2006/main" count="56" uniqueCount="40">
  <si>
    <t>parameter</t>
  </si>
  <si>
    <t>k1</t>
  </si>
  <si>
    <t>k2</t>
  </si>
  <si>
    <t>k3</t>
  </si>
  <si>
    <t>k4</t>
  </si>
  <si>
    <t>k5</t>
  </si>
  <si>
    <t>k6</t>
  </si>
  <si>
    <t>OH</t>
  </si>
  <si>
    <t>CH4</t>
  </si>
  <si>
    <t>CO</t>
  </si>
  <si>
    <t>H2</t>
  </si>
  <si>
    <t>Cl</t>
  </si>
  <si>
    <t>CO2</t>
  </si>
  <si>
    <t>H</t>
  </si>
  <si>
    <t>H2O</t>
  </si>
  <si>
    <t>reactant1</t>
  </si>
  <si>
    <t>reactant2</t>
  </si>
  <si>
    <t>reactant3</t>
  </si>
  <si>
    <t>reactant4</t>
  </si>
  <si>
    <t>product1</t>
  </si>
  <si>
    <t>product2</t>
  </si>
  <si>
    <t>product3</t>
  </si>
  <si>
    <t>product4</t>
  </si>
  <si>
    <t>M</t>
  </si>
  <si>
    <t>gas</t>
  </si>
  <si>
    <t>conc/molecules*cm-3</t>
  </si>
  <si>
    <t>k7</t>
  </si>
  <si>
    <t>vd</t>
  </si>
  <si>
    <t>Ae</t>
  </si>
  <si>
    <t>Na</t>
  </si>
  <si>
    <t>constant input</t>
  </si>
  <si>
    <t>anthropogenic emission</t>
  </si>
  <si>
    <t>g/yr</t>
  </si>
  <si>
    <t>molecules*cm-3*s-1</t>
  </si>
  <si>
    <t>relative molecular mass</t>
  </si>
  <si>
    <t>input</t>
  </si>
  <si>
    <t>M/C_fac</t>
  </si>
  <si>
    <t>sec_per_yr</t>
  </si>
  <si>
    <t>bottom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</si>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</sst>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ngxianke/Documents/windows_folder/osc_re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>
        <row r="2">
          <cell r="C2">
            <v>-3.912023005428146</v>
          </cell>
          <cell r="D2">
            <v>-3.2188758248682006</v>
          </cell>
        </row>
        <row r="3">
          <cell r="C3">
            <v>-4.0173835210859723</v>
          </cell>
          <cell r="D3">
            <v>-4.1997050778799272</v>
          </cell>
        </row>
        <row r="4">
          <cell r="C4">
            <v>-4.1351665567423561</v>
          </cell>
          <cell r="D4">
            <v>-4.6051701859880909</v>
          </cell>
        </row>
        <row r="5">
          <cell r="C5">
            <v>-4.2686979493668789</v>
          </cell>
          <cell r="D5">
            <v>-4.7993619153525335</v>
          </cell>
        </row>
        <row r="6">
          <cell r="C6">
            <v>-4.4228486291941369</v>
          </cell>
          <cell r="D6">
            <v>-5.339139361068292</v>
          </cell>
        </row>
        <row r="7">
          <cell r="C7">
            <v>-4.6051701859880909</v>
          </cell>
          <cell r="D7">
            <v>-5.7047829749897847</v>
          </cell>
        </row>
        <row r="8">
          <cell r="C8">
            <v>-4.8283137373023015</v>
          </cell>
          <cell r="D8">
            <v>-5.9914645471079817</v>
          </cell>
        </row>
        <row r="9">
          <cell r="C9">
            <v>-5.1159958097540823</v>
          </cell>
          <cell r="D9">
            <v>-6.7254337221881828</v>
          </cell>
        </row>
        <row r="10">
          <cell r="C10">
            <v>-5.521460917862246</v>
          </cell>
          <cell r="D10">
            <v>-8.740336742730447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39" workbookViewId="0">
      <selection activeCell="A9" sqref="A9"/>
    </sheetView>
  </sheetViews>
  <sheetFormatPr baseColWidth="10" defaultColWidth="8.83203125" defaultRowHeight="15" x14ac:dyDescent="0.2"/>
  <cols>
    <col min="10" max="10" width="11.83203125" bestFit="1" customWidth="1"/>
    <col min="14" max="14" width="11.83203125" bestFit="1" customWidth="1"/>
  </cols>
  <sheetData>
    <row r="1" spans="1:14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0</v>
      </c>
      <c r="K1" t="s">
        <v>39</v>
      </c>
      <c r="M1" t="s">
        <v>30</v>
      </c>
    </row>
    <row r="2" spans="1:14" x14ac:dyDescent="0.2">
      <c r="A2" t="s">
        <v>7</v>
      </c>
      <c r="B2" t="s">
        <v>8</v>
      </c>
      <c r="E2" t="s">
        <v>9</v>
      </c>
      <c r="F2" t="s">
        <v>10</v>
      </c>
      <c r="I2" t="s">
        <v>1</v>
      </c>
      <c r="J2">
        <f>0.00000000000185 * EXP(-1690/288)</f>
        <v>5.2324800494510918E-15</v>
      </c>
      <c r="K2" t="str">
        <f>A2&amp;"*"&amp;B2&amp;"*"&amp;I2</f>
        <v>OH*CH4*k1</v>
      </c>
      <c r="M2" t="s">
        <v>23</v>
      </c>
      <c r="N2" s="1">
        <v>2.5E+19</v>
      </c>
    </row>
    <row r="3" spans="1:14" x14ac:dyDescent="0.2">
      <c r="A3" t="s">
        <v>11</v>
      </c>
      <c r="B3" t="s">
        <v>8</v>
      </c>
      <c r="E3" t="s">
        <v>9</v>
      </c>
      <c r="I3" t="s">
        <v>2</v>
      </c>
      <c r="J3">
        <f>0.0000000000066 * EXP(-1240/288)</f>
        <v>8.9056355077264175E-14</v>
      </c>
      <c r="K3" t="str">
        <f t="shared" ref="K3:K7" si="0">A3&amp;"*"&amp;B3&amp;"*"&amp;I3</f>
        <v>Cl*CH4*k2</v>
      </c>
      <c r="M3" t="s">
        <v>27</v>
      </c>
      <c r="N3" s="1">
        <v>7.0000000000000007E-2</v>
      </c>
    </row>
    <row r="4" spans="1:14" x14ac:dyDescent="0.2">
      <c r="A4" t="s">
        <v>7</v>
      </c>
      <c r="B4" t="s">
        <v>9</v>
      </c>
      <c r="E4" t="s">
        <v>12</v>
      </c>
      <c r="I4" t="s">
        <v>3</v>
      </c>
      <c r="J4" s="1">
        <f>0.000000000000144 * (1 + (0.8*N2)/42000000000000000000)</f>
        <v>2.1257142857142857E-13</v>
      </c>
      <c r="K4" t="str">
        <f t="shared" si="0"/>
        <v>OH*CO*k3</v>
      </c>
      <c r="M4" t="s">
        <v>28</v>
      </c>
      <c r="N4" s="1">
        <v>9E+17</v>
      </c>
    </row>
    <row r="5" spans="1:14" x14ac:dyDescent="0.2">
      <c r="A5" t="s">
        <v>7</v>
      </c>
      <c r="I5" t="s">
        <v>4</v>
      </c>
      <c r="J5">
        <v>1</v>
      </c>
      <c r="K5" t="str">
        <f>A5&amp;"*"&amp;I5</f>
        <v>OH*k4</v>
      </c>
      <c r="M5" t="s">
        <v>29</v>
      </c>
      <c r="N5">
        <f>6.02214129E+23</f>
        <v>6.0221412899999997E+23</v>
      </c>
    </row>
    <row r="6" spans="1:14" x14ac:dyDescent="0.2">
      <c r="A6" t="s">
        <v>10</v>
      </c>
      <c r="B6" t="s">
        <v>7</v>
      </c>
      <c r="E6" t="s">
        <v>13</v>
      </c>
      <c r="F6" t="s">
        <v>14</v>
      </c>
      <c r="I6" t="s">
        <v>5</v>
      </c>
      <c r="J6" s="1">
        <v>4.0000000000000003E-15</v>
      </c>
      <c r="K6" t="str">
        <f t="shared" si="0"/>
        <v>H2*OH*k5</v>
      </c>
    </row>
    <row r="7" spans="1:14" x14ac:dyDescent="0.2">
      <c r="I7" t="s">
        <v>6</v>
      </c>
      <c r="K7" t="str">
        <f t="shared" si="0"/>
        <v>**k6</v>
      </c>
    </row>
    <row r="8" spans="1:14" x14ac:dyDescent="0.2">
      <c r="A8" t="s">
        <v>10</v>
      </c>
      <c r="I8" t="s">
        <v>26</v>
      </c>
      <c r="J8">
        <f>vd*Ae*25000000000000000000/((5.2E+21/28.8)*Na)</f>
        <v>1.4485008741926953E-8</v>
      </c>
      <c r="K8" t="str">
        <f>A8&amp;"*"&amp;I8</f>
        <v>H2*k7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6CFB-6337-624C-B816-E3AAFF67841E}">
  <dimension ref="A1:I9"/>
  <sheetViews>
    <sheetView zoomScale="136" workbookViewId="0">
      <selection activeCell="F10" sqref="F10"/>
    </sheetView>
  </sheetViews>
  <sheetFormatPr baseColWidth="10" defaultRowHeight="15" x14ac:dyDescent="0.2"/>
  <cols>
    <col min="9" max="9" width="11.83203125" bestFit="1" customWidth="1"/>
  </cols>
  <sheetData>
    <row r="1" spans="1:9" x14ac:dyDescent="0.2">
      <c r="A1" t="s">
        <v>24</v>
      </c>
      <c r="B1" s="1" t="s">
        <v>25</v>
      </c>
      <c r="C1" t="s">
        <v>31</v>
      </c>
      <c r="D1" t="s">
        <v>32</v>
      </c>
      <c r="E1" t="s">
        <v>34</v>
      </c>
      <c r="F1" t="s">
        <v>33</v>
      </c>
      <c r="H1" t="s">
        <v>35</v>
      </c>
    </row>
    <row r="2" spans="1:9" x14ac:dyDescent="0.2">
      <c r="A2" t="s">
        <v>7</v>
      </c>
      <c r="B2" s="1">
        <v>500000</v>
      </c>
      <c r="C2" t="str">
        <f>"S"&amp;A2</f>
        <v>SOH</v>
      </c>
      <c r="F2" s="1">
        <v>1150000</v>
      </c>
      <c r="H2" t="s">
        <v>36</v>
      </c>
      <c r="I2" s="1">
        <v>2.5E+19</v>
      </c>
    </row>
    <row r="3" spans="1:9" x14ac:dyDescent="0.2">
      <c r="A3" t="s">
        <v>11</v>
      </c>
      <c r="B3" s="1">
        <v>1000</v>
      </c>
      <c r="C3" t="str">
        <f t="shared" ref="C3:C9" si="0">"S"&amp;A3</f>
        <v>SCl</v>
      </c>
      <c r="D3" s="1">
        <v>500000000000000</v>
      </c>
      <c r="E3">
        <v>35</v>
      </c>
      <c r="F3" s="1">
        <f>D3*C_fac/E3/bottom/sec_per_yr</f>
        <v>63593.813593813597</v>
      </c>
      <c r="H3" t="s">
        <v>37</v>
      </c>
      <c r="I3">
        <f>86400*360</f>
        <v>31104000</v>
      </c>
    </row>
    <row r="4" spans="1:9" x14ac:dyDescent="0.2">
      <c r="A4" t="s">
        <v>10</v>
      </c>
      <c r="B4" s="1">
        <f>0.00000048*I2</f>
        <v>11999999999999.998</v>
      </c>
      <c r="C4" t="str">
        <f t="shared" si="0"/>
        <v>SH2</v>
      </c>
      <c r="D4" s="1">
        <v>1700000000000</v>
      </c>
      <c r="E4">
        <v>2</v>
      </c>
      <c r="F4" s="1">
        <f>D4*C_fac/E4/bottom/sec_per_yr</f>
        <v>3783.831908831909</v>
      </c>
      <c r="H4" t="s">
        <v>38</v>
      </c>
      <c r="I4">
        <f>5.2E+21/28.8</f>
        <v>1.8055555555555554E+20</v>
      </c>
    </row>
    <row r="5" spans="1:9" x14ac:dyDescent="0.2">
      <c r="A5" t="s">
        <v>8</v>
      </c>
      <c r="B5" s="1">
        <v>45000000000000</v>
      </c>
      <c r="C5" t="str">
        <f t="shared" si="0"/>
        <v>SCH4</v>
      </c>
      <c r="D5" s="1">
        <v>540000000000000</v>
      </c>
      <c r="E5">
        <v>16</v>
      </c>
      <c r="F5" s="1">
        <f>D5*C_fac/E5/bottom/sec_per_yr</f>
        <v>150240.38461538465</v>
      </c>
    </row>
    <row r="6" spans="1:9" x14ac:dyDescent="0.2">
      <c r="A6" t="s">
        <v>9</v>
      </c>
      <c r="B6" s="1">
        <v>2500000000000</v>
      </c>
      <c r="C6" t="str">
        <f t="shared" si="0"/>
        <v>SCO</v>
      </c>
      <c r="D6" s="1">
        <v>1370000000000000</v>
      </c>
      <c r="E6">
        <v>28</v>
      </c>
      <c r="F6" s="1">
        <f>D6*C_fac/E6/bottom/sec_per_yr</f>
        <v>217808.81155881155</v>
      </c>
    </row>
    <row r="7" spans="1:9" x14ac:dyDescent="0.2">
      <c r="A7" t="s">
        <v>12</v>
      </c>
      <c r="B7" s="1">
        <v>0</v>
      </c>
      <c r="C7" t="str">
        <f t="shared" si="0"/>
        <v>SCO2</v>
      </c>
      <c r="D7" s="1">
        <v>0</v>
      </c>
      <c r="E7">
        <v>44</v>
      </c>
      <c r="F7" s="1">
        <f>D7*C_fac/E7/bottom/sec_per_yr</f>
        <v>0</v>
      </c>
    </row>
    <row r="8" spans="1:9" x14ac:dyDescent="0.2">
      <c r="A8" t="s">
        <v>13</v>
      </c>
      <c r="B8" s="1">
        <v>0</v>
      </c>
      <c r="C8" t="str">
        <f t="shared" si="0"/>
        <v>SH</v>
      </c>
      <c r="D8" s="1">
        <v>0</v>
      </c>
      <c r="E8">
        <v>1</v>
      </c>
      <c r="F8" s="1">
        <f>D8*C_fac/E8/bottom/sec_per_yr</f>
        <v>0</v>
      </c>
    </row>
    <row r="9" spans="1:9" x14ac:dyDescent="0.2">
      <c r="A9" t="s">
        <v>14</v>
      </c>
      <c r="B9" s="1">
        <v>0</v>
      </c>
      <c r="C9" t="str">
        <f t="shared" si="0"/>
        <v>SH2O</v>
      </c>
      <c r="D9" s="1">
        <v>0</v>
      </c>
      <c r="E9">
        <v>18</v>
      </c>
      <c r="F9" s="1">
        <f>D9*C_fac/E9/bottom/sec_per_yr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input</vt:lpstr>
      <vt:lpstr>state</vt:lpstr>
      <vt:lpstr>Ae</vt:lpstr>
      <vt:lpstr>bottm</vt:lpstr>
      <vt:lpstr>bottom</vt:lpstr>
      <vt:lpstr>C_fac</vt:lpstr>
      <vt:lpstr>M</vt:lpstr>
      <vt:lpstr>Na</vt:lpstr>
      <vt:lpstr>sec_per_yr</vt:lpstr>
      <vt:lpstr>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柯声贤</dc:creator>
  <cp:lastModifiedBy>Microsoft Office User</cp:lastModifiedBy>
  <dcterms:created xsi:type="dcterms:W3CDTF">2015-06-05T18:17:20Z</dcterms:created>
  <dcterms:modified xsi:type="dcterms:W3CDTF">2020-07-20T11:37:52Z</dcterms:modified>
</cp:coreProperties>
</file>