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735" windowHeight="7875" activeTab="3"/>
  </bookViews>
  <sheets>
    <sheet name="Dashboard" sheetId="1" r:id="rId1"/>
    <sheet name="Seasonality" sheetId="2" r:id="rId2"/>
    <sheet name="Magazine_Assumptions" sheetId="3" r:id="rId3"/>
    <sheet name="Magazine_Analysis" sheetId="4" r:id="rId4"/>
  </sheets>
  <definedNames>
    <definedName name="M_Activation">Magazine_Assumptions!$D$11:$G$11</definedName>
    <definedName name="M_Activation_Cost">Magazine_Assumptions!$D$19:$G$19</definedName>
    <definedName name="M_Churn_Initial">Magazine_Assumptions!$D$12:$G$12</definedName>
    <definedName name="M_Churn_Renewal">Magazine_Assumptions!$D$13:$G$13</definedName>
    <definedName name="M_Demand">Magazine_Assumptions!$D$6:$G$6</definedName>
    <definedName name="M_Growth">Magazine_Assumptions!$D$7:$G$7</definedName>
    <definedName name="M_License_Term">Magazine_Assumptions!$D$10:$G$10</definedName>
    <definedName name="M_Maintenance">Magazine_Assumptions!$D$21:$G$21</definedName>
    <definedName name="M_Price">Magazine_Assumptions!$D$16:$G$16</definedName>
    <definedName name="M_Renewal_Cost">Magazine_Assumptions!$D$20:$G$20</definedName>
    <definedName name="Mag_">Dashboard!$H$14</definedName>
    <definedName name="Mag_Activation_09">Dashboard!$D$14</definedName>
    <definedName name="Mag_Activation_10">Dashboard!$F$14</definedName>
    <definedName name="Mag_Activation_11">Dashboard!$H$14</definedName>
    <definedName name="Mag_Activation_Cost">Dashboard!$D$24</definedName>
    <definedName name="Mag_Churn_Initial">Dashboard!$D$16</definedName>
    <definedName name="Mag_Churn_Renewal">Dashboard!$D$18</definedName>
    <definedName name="Mag_Maintenance_Cost">Dashboard!$D$28</definedName>
    <definedName name="Mag_Price_09">Dashboard!$D$20</definedName>
    <definedName name="Mag_Price_10">Dashboard!$F$20</definedName>
    <definedName name="Mag_Price_11">Dashboard!$H$20</definedName>
    <definedName name="Mag_Renewal_Cost">Dashboard!$D$26</definedName>
    <definedName name="Seasonality">Seasonality!$C$10:$E$21</definedName>
    <definedName name="Start_Date">Dashboard!$D$4</definedName>
    <definedName name="Years_Modeled">Magazine_Assumptions!$D$3:$G$3</definedName>
  </definedNames>
  <calcPr calcId="124519"/>
</workbook>
</file>

<file path=xl/calcChain.xml><?xml version="1.0" encoding="utf-8"?>
<calcChain xmlns="http://schemas.openxmlformats.org/spreadsheetml/2006/main">
  <c r="E6" i="4"/>
  <c r="F6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D6"/>
  <c r="N3"/>
  <c r="O3" s="1"/>
  <c r="P3" s="1"/>
  <c r="Q3" s="1"/>
  <c r="R3" s="1"/>
  <c r="S3" s="1"/>
  <c r="T3" s="1"/>
  <c r="U3" s="1"/>
  <c r="V3" s="1"/>
  <c r="W3" s="1"/>
  <c r="X3" s="1"/>
  <c r="Y3" s="1"/>
  <c r="Z3" s="1"/>
  <c r="AA3" s="1"/>
  <c r="F3"/>
  <c r="G3" s="1"/>
  <c r="H3" s="1"/>
  <c r="I3" s="1"/>
  <c r="J3" s="1"/>
  <c r="K3" s="1"/>
  <c r="L3" s="1"/>
  <c r="M3" s="1"/>
  <c r="E3"/>
  <c r="F11" i="3"/>
  <c r="E11"/>
  <c r="D11"/>
  <c r="F6"/>
  <c r="E6"/>
  <c r="F3"/>
  <c r="E3"/>
  <c r="D3"/>
  <c r="F12" i="1"/>
  <c r="D12"/>
  <c r="D6"/>
  <c r="E18" i="2"/>
  <c r="D18"/>
  <c r="C18"/>
  <c r="E17"/>
  <c r="D17"/>
  <c r="C17"/>
  <c r="E16"/>
  <c r="D16"/>
  <c r="C16"/>
  <c r="E15"/>
  <c r="D15"/>
  <c r="C15"/>
  <c r="E14"/>
  <c r="D14"/>
  <c r="C14"/>
  <c r="E13"/>
  <c r="D13"/>
  <c r="C13"/>
  <c r="E12"/>
  <c r="D12"/>
  <c r="C12"/>
  <c r="E11"/>
  <c r="D11"/>
  <c r="C11"/>
  <c r="E10"/>
  <c r="D10"/>
  <c r="C10"/>
  <c r="E21"/>
  <c r="D21"/>
  <c r="C21"/>
  <c r="C20"/>
  <c r="D20"/>
  <c r="E20"/>
  <c r="E19"/>
  <c r="D19"/>
  <c r="C19"/>
  <c r="C6"/>
  <c r="D5"/>
  <c r="D4"/>
  <c r="D6" l="1"/>
</calcChain>
</file>

<file path=xl/sharedStrings.xml><?xml version="1.0" encoding="utf-8"?>
<sst xmlns="http://schemas.openxmlformats.org/spreadsheetml/2006/main" count="75" uniqueCount="68">
  <si>
    <t>DASHBOARD</t>
  </si>
  <si>
    <t>Start Date</t>
  </si>
  <si>
    <t>Customer Assumptions</t>
  </si>
  <si>
    <t>Customer Activation %</t>
  </si>
  <si>
    <t>Churn Rate - Initial</t>
  </si>
  <si>
    <t>Cost Assumptions</t>
  </si>
  <si>
    <t>Customer Activation Cost</t>
  </si>
  <si>
    <t>Renewal</t>
  </si>
  <si>
    <t>Activation</t>
  </si>
  <si>
    <t>Monthly Maintenance</t>
  </si>
  <si>
    <t>MAGAZINE</t>
  </si>
  <si>
    <t>Total Market Demand</t>
  </si>
  <si>
    <t>Months</t>
  </si>
  <si>
    <t>Total</t>
  </si>
  <si>
    <t>% of 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</si>
  <si>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</si>
  <si>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</si>
  <si>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</si>
  <si>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</si>
  <si>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</si>
  <si>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</si>
  <si>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</si>
  <si>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</si>
  <si>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</si>
  <si>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</si>
  <si>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</si>
  <si>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</si>
  <si>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2/3 of Year</t>
  </si>
  <si>
    <t>1/3 of Year</t>
  </si>
  <si>
    <t>Churn Rate - Renewal</t>
  </si>
  <si>
    <t>Unit Subscrip Price/Term</t>
  </si>
  <si>
    <t>Unit Demand Assumtions</t>
  </si>
  <si>
    <t>Annual Unit Demand</t>
  </si>
  <si>
    <t>Annual Growth Rate</t>
  </si>
  <si>
    <t>License Term (# Months)</t>
  </si>
  <si>
    <t>Customer Churn Rate - Initial</t>
  </si>
  <si>
    <t>Customer Churn Rate - Renewal</t>
  </si>
  <si>
    <t>Price Assumptions</t>
  </si>
  <si>
    <t>Unit Subscription Price per Term</t>
  </si>
  <si>
    <t>Subscription Cost Assumptions</t>
  </si>
  <si>
    <t>Customer Renewal Cost</t>
  </si>
  <si>
    <t>Monthly Expense per Active Customer</t>
  </si>
  <si>
    <t>Seasonality</t>
  </si>
  <si>
    <t>License Term</t>
  </si>
  <si>
    <t>Unit Demand</t>
  </si>
  <si>
    <t>New Subscriptions Sold</t>
  </si>
  <si>
    <t>Monthly Rev/Subscrip</t>
  </si>
  <si>
    <t>Renewal Subscriptions</t>
  </si>
  <si>
    <t>Renew Renew</t>
  </si>
  <si>
    <t>TOTAL Subscrip</t>
  </si>
  <si>
    <t>TOTAL On-going Subscrip</t>
  </si>
  <si>
    <t>TOTAL REVENUE</t>
  </si>
  <si>
    <t>Activation Cost</t>
  </si>
  <si>
    <t>Renewal Cost</t>
  </si>
  <si>
    <t>Monthly Cost</t>
  </si>
  <si>
    <t>TOTAL COSTS</t>
  </si>
  <si>
    <t>NET REVENUE</t>
  </si>
  <si>
    <t>Years Modeled</t>
  </si>
  <si>
    <t>M_Demand</t>
  </si>
  <si>
    <t>M_Growth</t>
  </si>
  <si>
    <t>M_License_Term</t>
  </si>
  <si>
    <t>M_Activation</t>
  </si>
  <si>
    <t>M_Churn_Initial</t>
  </si>
  <si>
    <t>M_Churn_Renewal</t>
  </si>
  <si>
    <t>M_Price</t>
  </si>
  <si>
    <t>M_Activation_Cost</t>
  </si>
  <si>
    <t>M_Renewal_Cost</t>
  </si>
  <si>
    <t>M_Maintenance</t>
  </si>
</sst>
</file>

<file path=xl/styles.xml><?xml version="1.0" encoding="utf-8"?>
<styleSheet xmlns="http://schemas.openxmlformats.org/spreadsheetml/2006/main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7" formatCode="[$-409]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3" fillId="0" borderId="0" xfId="0" applyFont="1"/>
    <xf numFmtId="0" fontId="0" fillId="4" borderId="0" xfId="0" applyFill="1" applyBorder="1"/>
    <xf numFmtId="0" fontId="0" fillId="3" borderId="3" xfId="0" applyFill="1" applyBorder="1"/>
    <xf numFmtId="0" fontId="3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3" fillId="3" borderId="2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14" fontId="4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0" fillId="0" borderId="0" xfId="3" applyNumberFormat="1" applyFont="1"/>
    <xf numFmtId="164" fontId="5" fillId="0" borderId="0" xfId="3" applyNumberFormat="1" applyFont="1"/>
    <xf numFmtId="9" fontId="4" fillId="2" borderId="1" xfId="3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165" fontId="4" fillId="2" borderId="1" xfId="1" applyNumberFormat="1" applyFont="1" applyFill="1" applyBorder="1"/>
    <xf numFmtId="0" fontId="3" fillId="0" borderId="10" xfId="0" applyFont="1" applyBorder="1"/>
    <xf numFmtId="0" fontId="0" fillId="0" borderId="10" xfId="0" applyBorder="1"/>
    <xf numFmtId="0" fontId="3" fillId="0" borderId="10" xfId="0" applyFont="1" applyBorder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9" fontId="0" fillId="4" borderId="0" xfId="0" applyNumberFormat="1" applyFill="1" applyBorder="1"/>
    <xf numFmtId="8" fontId="4" fillId="2" borderId="1" xfId="2" applyNumberFormat="1" applyFont="1" applyFill="1" applyBorder="1" applyAlignment="1">
      <alignment horizontal="center"/>
    </xf>
    <xf numFmtId="9" fontId="0" fillId="0" borderId="0" xfId="0" applyNumberFormat="1"/>
    <xf numFmtId="44" fontId="0" fillId="0" borderId="0" xfId="2" applyFont="1"/>
    <xf numFmtId="167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9"/>
  <sheetViews>
    <sheetView showGridLines="0" workbookViewId="0">
      <selection activeCell="F25" sqref="F25"/>
    </sheetView>
  </sheetViews>
  <sheetFormatPr defaultRowHeight="15"/>
  <cols>
    <col min="2" max="2" width="22.7109375" bestFit="1" customWidth="1"/>
    <col min="3" max="3" width="3" customWidth="1"/>
    <col min="4" max="4" width="9.42578125" customWidth="1"/>
    <col min="5" max="5" width="2.85546875" customWidth="1"/>
    <col min="6" max="6" width="9.42578125" customWidth="1"/>
    <col min="7" max="7" width="2.85546875" customWidth="1"/>
    <col min="8" max="8" width="9.42578125" customWidth="1"/>
    <col min="9" max="9" width="2.7109375" customWidth="1"/>
  </cols>
  <sheetData>
    <row r="2" spans="2:9">
      <c r="B2" s="3" t="s">
        <v>0</v>
      </c>
    </row>
    <row r="3" spans="2:9" ht="15.75" thickBot="1"/>
    <row r="4" spans="2:9" ht="15.75" thickBot="1">
      <c r="B4" t="s">
        <v>1</v>
      </c>
      <c r="D4" s="15">
        <v>39814</v>
      </c>
    </row>
    <row r="5" spans="2:9">
      <c r="D5" s="1"/>
    </row>
    <row r="6" spans="2:9">
      <c r="B6" s="9" t="s">
        <v>10</v>
      </c>
      <c r="C6" s="5"/>
      <c r="D6" s="6">
        <f>YEAR(Start_Date)</f>
        <v>2009</v>
      </c>
      <c r="E6" s="7"/>
      <c r="F6" s="6"/>
      <c r="G6" s="7"/>
      <c r="H6" s="6"/>
      <c r="I6" s="8"/>
    </row>
    <row r="7" spans="2:9" ht="10.5" customHeight="1" thickBot="1">
      <c r="B7" s="10"/>
      <c r="C7" s="4"/>
      <c r="D7" s="4"/>
      <c r="E7" s="4"/>
      <c r="F7" s="4"/>
      <c r="G7" s="4"/>
      <c r="H7" s="4"/>
      <c r="I7" s="11"/>
    </row>
    <row r="8" spans="2:9" ht="15.75" thickBot="1">
      <c r="B8" s="10" t="s">
        <v>11</v>
      </c>
      <c r="C8" s="4"/>
      <c r="D8" s="22">
        <v>900000</v>
      </c>
      <c r="E8" s="4"/>
      <c r="F8" s="4"/>
      <c r="G8" s="4"/>
      <c r="H8" s="4"/>
      <c r="I8" s="11"/>
    </row>
    <row r="9" spans="2:9" ht="9.75" customHeight="1">
      <c r="B9" s="10"/>
      <c r="C9" s="4"/>
      <c r="D9" s="4"/>
      <c r="E9" s="4"/>
      <c r="F9" s="4"/>
      <c r="G9" s="4"/>
      <c r="H9" s="4"/>
      <c r="I9" s="11"/>
    </row>
    <row r="10" spans="2:9" ht="9.75" customHeight="1">
      <c r="B10" s="10"/>
      <c r="C10" s="4"/>
      <c r="D10" s="4"/>
      <c r="E10" s="4"/>
      <c r="F10" s="4"/>
      <c r="G10" s="4"/>
      <c r="H10" s="4"/>
      <c r="I10" s="11"/>
    </row>
    <row r="11" spans="2:9" ht="9.75" customHeight="1">
      <c r="B11" s="10"/>
      <c r="C11" s="4"/>
      <c r="D11" s="4"/>
      <c r="E11" s="4"/>
      <c r="F11" s="4"/>
      <c r="G11" s="4"/>
      <c r="H11" s="4"/>
      <c r="I11" s="11"/>
    </row>
    <row r="12" spans="2:9">
      <c r="B12" s="9" t="s">
        <v>2</v>
      </c>
      <c r="C12" s="5"/>
      <c r="D12" s="6">
        <f>YEAR(Start_Date)</f>
        <v>2009</v>
      </c>
      <c r="E12" s="7"/>
      <c r="F12" s="6">
        <f>YEAR(Start_Date)+1</f>
        <v>2010</v>
      </c>
      <c r="G12" s="7"/>
      <c r="H12" s="6"/>
      <c r="I12" s="8"/>
    </row>
    <row r="13" spans="2:9" ht="10.5" customHeight="1" thickBot="1">
      <c r="B13" s="10"/>
      <c r="C13" s="4"/>
      <c r="D13" s="4"/>
      <c r="E13" s="4"/>
      <c r="F13" s="4"/>
      <c r="G13" s="4"/>
      <c r="H13" s="4"/>
      <c r="I13" s="11"/>
    </row>
    <row r="14" spans="2:9" ht="15.75" thickBot="1">
      <c r="B14" s="10" t="s">
        <v>3</v>
      </c>
      <c r="C14" s="4"/>
      <c r="D14" s="20">
        <v>0.75</v>
      </c>
      <c r="E14" s="29"/>
      <c r="F14" s="20">
        <v>0.78</v>
      </c>
      <c r="G14" s="4"/>
      <c r="H14" s="20">
        <v>0.82</v>
      </c>
      <c r="I14" s="11"/>
    </row>
    <row r="15" spans="2:9" ht="10.5" customHeight="1" thickBot="1">
      <c r="B15" s="10"/>
      <c r="C15" s="4"/>
      <c r="D15" s="4"/>
      <c r="E15" s="4"/>
      <c r="F15" s="4"/>
      <c r="G15" s="4"/>
      <c r="H15" s="4"/>
      <c r="I15" s="11"/>
    </row>
    <row r="16" spans="2:9" ht="15.75" thickBot="1">
      <c r="B16" s="10" t="s">
        <v>4</v>
      </c>
      <c r="C16" s="4"/>
      <c r="D16" s="20">
        <v>0.45</v>
      </c>
      <c r="E16" s="4"/>
      <c r="F16" s="21"/>
      <c r="G16" s="4"/>
      <c r="H16" s="21"/>
      <c r="I16" s="11"/>
    </row>
    <row r="17" spans="2:9" ht="10.5" customHeight="1" thickBot="1">
      <c r="B17" s="10"/>
      <c r="C17" s="4"/>
      <c r="D17" s="4"/>
      <c r="E17" s="4"/>
      <c r="F17" s="4"/>
      <c r="G17" s="4"/>
      <c r="H17" s="4"/>
      <c r="I17" s="11"/>
    </row>
    <row r="18" spans="2:9" ht="15.75" thickBot="1">
      <c r="B18" s="10" t="s">
        <v>29</v>
      </c>
      <c r="C18" s="4"/>
      <c r="D18" s="20">
        <v>0.18</v>
      </c>
      <c r="E18" s="4"/>
      <c r="F18" s="21"/>
      <c r="G18" s="4"/>
      <c r="H18" s="21"/>
      <c r="I18" s="11"/>
    </row>
    <row r="19" spans="2:9" ht="10.5" customHeight="1" thickBot="1">
      <c r="B19" s="10"/>
      <c r="C19" s="4"/>
      <c r="D19" s="4"/>
      <c r="E19" s="4"/>
      <c r="F19" s="4"/>
      <c r="G19" s="4"/>
      <c r="H19" s="4"/>
      <c r="I19" s="11"/>
    </row>
    <row r="20" spans="2:9" ht="15.75" thickBot="1">
      <c r="B20" s="10" t="s">
        <v>30</v>
      </c>
      <c r="C20" s="4"/>
      <c r="D20" s="30">
        <v>50</v>
      </c>
      <c r="E20" s="4"/>
      <c r="F20" s="30">
        <v>50</v>
      </c>
      <c r="G20" s="4"/>
      <c r="H20" s="30">
        <v>50</v>
      </c>
      <c r="I20" s="11"/>
    </row>
    <row r="21" spans="2:9" ht="10.5" customHeight="1">
      <c r="B21" s="10"/>
      <c r="C21" s="4"/>
      <c r="D21" s="4"/>
      <c r="E21" s="4"/>
      <c r="F21" s="4"/>
      <c r="G21" s="4"/>
      <c r="H21" s="4"/>
      <c r="I21" s="11"/>
    </row>
    <row r="22" spans="2:9">
      <c r="B22" s="9" t="s">
        <v>5</v>
      </c>
      <c r="C22" s="5"/>
      <c r="D22" s="6"/>
      <c r="E22" s="5"/>
      <c r="F22" s="5"/>
      <c r="G22" s="5"/>
      <c r="H22" s="5"/>
      <c r="I22" s="8"/>
    </row>
    <row r="23" spans="2:9" ht="10.5" customHeight="1" thickBot="1">
      <c r="B23" s="10"/>
      <c r="C23" s="4"/>
      <c r="D23" s="4"/>
      <c r="E23" s="4"/>
      <c r="F23" s="4"/>
      <c r="G23" s="4"/>
      <c r="H23" s="4"/>
      <c r="I23" s="11"/>
    </row>
    <row r="24" spans="2:9" ht="15.75" thickBot="1">
      <c r="B24" s="10" t="s">
        <v>8</v>
      </c>
      <c r="C24" s="4"/>
      <c r="D24" s="30">
        <v>52</v>
      </c>
      <c r="E24" s="4"/>
      <c r="F24" s="4"/>
      <c r="G24" s="4"/>
      <c r="H24" s="4"/>
      <c r="I24" s="11"/>
    </row>
    <row r="25" spans="2:9" ht="10.5" customHeight="1" thickBot="1">
      <c r="B25" s="10"/>
      <c r="C25" s="4"/>
      <c r="D25" s="4"/>
      <c r="E25" s="4"/>
      <c r="F25" s="4"/>
      <c r="G25" s="4"/>
      <c r="H25" s="4"/>
      <c r="I25" s="11"/>
    </row>
    <row r="26" spans="2:9" ht="15.75" thickBot="1">
      <c r="B26" s="10" t="s">
        <v>7</v>
      </c>
      <c r="C26" s="4"/>
      <c r="D26" s="30">
        <v>5</v>
      </c>
      <c r="E26" s="4"/>
      <c r="F26" s="4"/>
      <c r="G26" s="4"/>
      <c r="H26" s="4"/>
      <c r="I26" s="11"/>
    </row>
    <row r="27" spans="2:9" ht="10.5" customHeight="1" thickBot="1">
      <c r="B27" s="10"/>
      <c r="C27" s="4"/>
      <c r="D27" s="4"/>
      <c r="E27" s="4"/>
      <c r="F27" s="4"/>
      <c r="G27" s="4"/>
      <c r="H27" s="4"/>
      <c r="I27" s="11"/>
    </row>
    <row r="28" spans="2:9" ht="15.75" thickBot="1">
      <c r="B28" s="10" t="s">
        <v>9</v>
      </c>
      <c r="C28" s="4"/>
      <c r="D28" s="30">
        <v>1.5</v>
      </c>
      <c r="E28" s="4"/>
      <c r="F28" s="4"/>
      <c r="G28" s="4"/>
      <c r="H28" s="4"/>
      <c r="I28" s="11"/>
    </row>
    <row r="29" spans="2:9" ht="10.5" customHeight="1">
      <c r="B29" s="12"/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1"/>
  <sheetViews>
    <sheetView workbookViewId="0">
      <selection activeCell="G10" sqref="G10"/>
    </sheetView>
  </sheetViews>
  <sheetFormatPr defaultRowHeight="15"/>
  <cols>
    <col min="2" max="2" width="10.85546875" bestFit="1" customWidth="1"/>
  </cols>
  <sheetData>
    <row r="3" spans="2:5">
      <c r="C3" s="3" t="s">
        <v>12</v>
      </c>
    </row>
    <row r="4" spans="2:5">
      <c r="B4" s="16" t="s">
        <v>27</v>
      </c>
      <c r="C4" s="17">
        <v>9</v>
      </c>
      <c r="D4" s="18">
        <f>2/3</f>
        <v>0.66666666666666663</v>
      </c>
    </row>
    <row r="5" spans="2:5">
      <c r="B5" s="16" t="s">
        <v>28</v>
      </c>
      <c r="C5" s="17">
        <v>3</v>
      </c>
      <c r="D5" s="18">
        <f>1/3</f>
        <v>0.33333333333333331</v>
      </c>
    </row>
    <row r="6" spans="2:5">
      <c r="B6" s="16" t="s">
        <v>13</v>
      </c>
      <c r="C6" s="2">
        <f>C4+C5</f>
        <v>12</v>
      </c>
      <c r="D6" s="2">
        <f>D4+D5</f>
        <v>1</v>
      </c>
    </row>
    <row r="7" spans="2:5">
      <c r="C7" s="3"/>
    </row>
    <row r="8" spans="2:5">
      <c r="C8" s="28" t="s">
        <v>14</v>
      </c>
      <c r="D8" s="28"/>
      <c r="E8" s="28"/>
    </row>
    <row r="9" spans="2:5">
      <c r="C9" s="3">
        <v>2009</v>
      </c>
      <c r="D9" s="3">
        <v>2010</v>
      </c>
      <c r="E9" s="3">
        <v>2011</v>
      </c>
    </row>
    <row r="10" spans="2:5">
      <c r="B10" s="3" t="s">
        <v>15</v>
      </c>
      <c r="C10" s="19">
        <f>$D$4/$C$4</f>
        <v>7.407407407407407E-2</v>
      </c>
      <c r="D10" s="19">
        <f t="shared" ref="D10:E18" si="0">$D$4/$C$4</f>
        <v>7.407407407407407E-2</v>
      </c>
      <c r="E10" s="19">
        <f t="shared" si="0"/>
        <v>7.407407407407407E-2</v>
      </c>
    </row>
    <row r="11" spans="2:5">
      <c r="B11" s="3" t="s">
        <v>16</v>
      </c>
      <c r="C11" s="19">
        <f t="shared" ref="C11:C18" si="1">$D$4/$C$4</f>
        <v>7.407407407407407E-2</v>
      </c>
      <c r="D11" s="19">
        <f t="shared" si="0"/>
        <v>7.407407407407407E-2</v>
      </c>
      <c r="E11" s="19">
        <f t="shared" si="0"/>
        <v>7.407407407407407E-2</v>
      </c>
    </row>
    <row r="12" spans="2:5">
      <c r="B12" s="3" t="s">
        <v>17</v>
      </c>
      <c r="C12" s="19">
        <f t="shared" si="1"/>
        <v>7.407407407407407E-2</v>
      </c>
      <c r="D12" s="19">
        <f t="shared" si="0"/>
        <v>7.407407407407407E-2</v>
      </c>
      <c r="E12" s="19">
        <f t="shared" si="0"/>
        <v>7.407407407407407E-2</v>
      </c>
    </row>
    <row r="13" spans="2:5">
      <c r="B13" s="3" t="s">
        <v>18</v>
      </c>
      <c r="C13" s="19">
        <f t="shared" si="1"/>
        <v>7.407407407407407E-2</v>
      </c>
      <c r="D13" s="19">
        <f t="shared" si="0"/>
        <v>7.407407407407407E-2</v>
      </c>
      <c r="E13" s="19">
        <f t="shared" si="0"/>
        <v>7.407407407407407E-2</v>
      </c>
    </row>
    <row r="14" spans="2:5">
      <c r="B14" s="3" t="s">
        <v>19</v>
      </c>
      <c r="C14" s="19">
        <f t="shared" si="1"/>
        <v>7.407407407407407E-2</v>
      </c>
      <c r="D14" s="19">
        <f t="shared" si="0"/>
        <v>7.407407407407407E-2</v>
      </c>
      <c r="E14" s="19">
        <f t="shared" si="0"/>
        <v>7.407407407407407E-2</v>
      </c>
    </row>
    <row r="15" spans="2:5">
      <c r="B15" s="3" t="s">
        <v>20</v>
      </c>
      <c r="C15" s="19">
        <f t="shared" si="1"/>
        <v>7.407407407407407E-2</v>
      </c>
      <c r="D15" s="19">
        <f t="shared" si="0"/>
        <v>7.407407407407407E-2</v>
      </c>
      <c r="E15" s="19">
        <f t="shared" si="0"/>
        <v>7.407407407407407E-2</v>
      </c>
    </row>
    <row r="16" spans="2:5">
      <c r="B16" s="3" t="s">
        <v>21</v>
      </c>
      <c r="C16" s="19">
        <f t="shared" si="1"/>
        <v>7.407407407407407E-2</v>
      </c>
      <c r="D16" s="19">
        <f t="shared" si="0"/>
        <v>7.407407407407407E-2</v>
      </c>
      <c r="E16" s="19">
        <f t="shared" si="0"/>
        <v>7.407407407407407E-2</v>
      </c>
    </row>
    <row r="17" spans="2:5">
      <c r="B17" s="3" t="s">
        <v>22</v>
      </c>
      <c r="C17" s="19">
        <f t="shared" si="1"/>
        <v>7.407407407407407E-2</v>
      </c>
      <c r="D17" s="19">
        <f t="shared" si="0"/>
        <v>7.407407407407407E-2</v>
      </c>
      <c r="E17" s="19">
        <f t="shared" si="0"/>
        <v>7.407407407407407E-2</v>
      </c>
    </row>
    <row r="18" spans="2:5">
      <c r="B18" s="3" t="s">
        <v>23</v>
      </c>
      <c r="C18" s="19">
        <f t="shared" si="1"/>
        <v>7.407407407407407E-2</v>
      </c>
      <c r="D18" s="19">
        <f t="shared" si="0"/>
        <v>7.407407407407407E-2</v>
      </c>
      <c r="E18" s="19">
        <f t="shared" si="0"/>
        <v>7.407407407407407E-2</v>
      </c>
    </row>
    <row r="19" spans="2:5">
      <c r="B19" s="3" t="s">
        <v>24</v>
      </c>
      <c r="C19" s="19">
        <f t="shared" ref="C19:E21" si="2">$D$5/$C$5</f>
        <v>0.1111111111111111</v>
      </c>
      <c r="D19" s="19">
        <f t="shared" si="2"/>
        <v>0.1111111111111111</v>
      </c>
      <c r="E19" s="19">
        <f t="shared" si="2"/>
        <v>0.1111111111111111</v>
      </c>
    </row>
    <row r="20" spans="2:5">
      <c r="B20" s="3" t="s">
        <v>25</v>
      </c>
      <c r="C20" s="19">
        <f t="shared" si="2"/>
        <v>0.1111111111111111</v>
      </c>
      <c r="D20" s="19">
        <f t="shared" si="2"/>
        <v>0.1111111111111111</v>
      </c>
      <c r="E20" s="19">
        <f t="shared" si="2"/>
        <v>0.1111111111111111</v>
      </c>
    </row>
    <row r="21" spans="2:5">
      <c r="B21" s="3" t="s">
        <v>26</v>
      </c>
      <c r="C21" s="19">
        <f t="shared" si="2"/>
        <v>0.1111111111111111</v>
      </c>
      <c r="D21" s="19">
        <f t="shared" si="2"/>
        <v>0.1111111111111111</v>
      </c>
      <c r="E21" s="19">
        <f t="shared" si="2"/>
        <v>0.1111111111111111</v>
      </c>
    </row>
  </sheetData>
  <mergeCells count="1">
    <mergeCell ref="C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21"/>
  <sheetViews>
    <sheetView workbookViewId="0">
      <selection activeCell="I5" sqref="I5"/>
    </sheetView>
  </sheetViews>
  <sheetFormatPr defaultRowHeight="15"/>
  <cols>
    <col min="2" max="2" width="35.5703125" bestFit="1" customWidth="1"/>
    <col min="3" max="3" width="4.5703125" customWidth="1"/>
    <col min="4" max="6" width="14.85546875" customWidth="1"/>
    <col min="8" max="8" width="14.28515625" bestFit="1" customWidth="1"/>
  </cols>
  <sheetData>
    <row r="2" spans="2:8" ht="15.75" thickBot="1"/>
    <row r="3" spans="2:8" ht="15.75" thickBot="1">
      <c r="B3" s="23" t="s">
        <v>10</v>
      </c>
      <c r="C3" s="24"/>
      <c r="D3" s="25">
        <f>YEAR(Start_Date)</f>
        <v>2009</v>
      </c>
      <c r="E3" s="25">
        <f>YEAR(Start_Date)+1</f>
        <v>2010</v>
      </c>
      <c r="F3" s="25">
        <f>YEAR(Start_Date)+2</f>
        <v>2011</v>
      </c>
      <c r="H3" t="s">
        <v>57</v>
      </c>
    </row>
    <row r="5" spans="2:8">
      <c r="B5" s="3" t="s">
        <v>31</v>
      </c>
    </row>
    <row r="6" spans="2:8">
      <c r="B6" t="s">
        <v>32</v>
      </c>
      <c r="D6">
        <v>900000</v>
      </c>
      <c r="E6">
        <f>D6*(1+E7)</f>
        <v>927000</v>
      </c>
      <c r="F6">
        <f>E6*(1+F7)</f>
        <v>991890</v>
      </c>
      <c r="H6" t="s">
        <v>58</v>
      </c>
    </row>
    <row r="7" spans="2:8">
      <c r="B7" s="26" t="s">
        <v>33</v>
      </c>
      <c r="E7" s="31">
        <v>0.03</v>
      </c>
      <c r="F7">
        <v>7.0000000000000007E-2</v>
      </c>
      <c r="H7" t="s">
        <v>59</v>
      </c>
    </row>
    <row r="9" spans="2:8">
      <c r="B9" s="3" t="s">
        <v>2</v>
      </c>
    </row>
    <row r="10" spans="2:8">
      <c r="B10" t="s">
        <v>34</v>
      </c>
      <c r="D10">
        <v>12</v>
      </c>
      <c r="E10">
        <v>12</v>
      </c>
      <c r="F10">
        <v>12</v>
      </c>
      <c r="H10" t="s">
        <v>60</v>
      </c>
    </row>
    <row r="11" spans="2:8">
      <c r="B11" t="s">
        <v>3</v>
      </c>
      <c r="D11">
        <f>Mag_Activation_09</f>
        <v>0.75</v>
      </c>
      <c r="E11">
        <f>Mag_Activation_10</f>
        <v>0.78</v>
      </c>
      <c r="F11">
        <f>Mag_Activation_11</f>
        <v>0.82</v>
      </c>
      <c r="H11" t="s">
        <v>61</v>
      </c>
    </row>
    <row r="12" spans="2:8">
      <c r="B12" t="s">
        <v>35</v>
      </c>
      <c r="D12">
        <v>0.45</v>
      </c>
      <c r="E12">
        <v>0.45</v>
      </c>
      <c r="F12">
        <v>0.45</v>
      </c>
      <c r="H12" t="s">
        <v>62</v>
      </c>
    </row>
    <row r="13" spans="2:8">
      <c r="B13" t="s">
        <v>36</v>
      </c>
      <c r="D13">
        <v>0.18</v>
      </c>
      <c r="E13">
        <v>0.18</v>
      </c>
      <c r="F13">
        <v>0.18</v>
      </c>
      <c r="H13" t="s">
        <v>63</v>
      </c>
    </row>
    <row r="15" spans="2:8">
      <c r="B15" s="3" t="s">
        <v>37</v>
      </c>
    </row>
    <row r="16" spans="2:8">
      <c r="B16" t="s">
        <v>38</v>
      </c>
      <c r="D16" s="32">
        <v>50</v>
      </c>
      <c r="E16" s="32">
        <v>50</v>
      </c>
      <c r="F16" s="32">
        <v>50</v>
      </c>
      <c r="H16" t="s">
        <v>64</v>
      </c>
    </row>
    <row r="18" spans="2:8">
      <c r="B18" s="3" t="s">
        <v>39</v>
      </c>
    </row>
    <row r="19" spans="2:8">
      <c r="B19" t="s">
        <v>6</v>
      </c>
      <c r="D19" s="32">
        <v>52</v>
      </c>
      <c r="E19" s="32">
        <v>52</v>
      </c>
      <c r="F19" s="32">
        <v>52</v>
      </c>
      <c r="H19" t="s">
        <v>65</v>
      </c>
    </row>
    <row r="20" spans="2:8">
      <c r="B20" t="s">
        <v>40</v>
      </c>
      <c r="D20" s="32">
        <v>5</v>
      </c>
      <c r="E20" s="32">
        <v>5</v>
      </c>
      <c r="F20" s="32">
        <v>5</v>
      </c>
      <c r="H20" t="s">
        <v>66</v>
      </c>
    </row>
    <row r="21" spans="2:8">
      <c r="B21" t="s">
        <v>41</v>
      </c>
      <c r="D21" s="32">
        <v>1.5</v>
      </c>
      <c r="E21" s="32">
        <v>1.5</v>
      </c>
      <c r="F21" s="32">
        <v>1.5</v>
      </c>
      <c r="H2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A37"/>
  <sheetViews>
    <sheetView tabSelected="1" workbookViewId="0">
      <selection activeCell="G9" sqref="G9"/>
    </sheetView>
  </sheetViews>
  <sheetFormatPr defaultRowHeight="15"/>
  <cols>
    <col min="2" max="2" width="23.42578125" bestFit="1" customWidth="1"/>
    <col min="5" max="5" width="9.7109375" bestFit="1" customWidth="1"/>
  </cols>
  <sheetData>
    <row r="2" spans="2:27">
      <c r="B2" s="3" t="s">
        <v>10</v>
      </c>
    </row>
    <row r="3" spans="2:27">
      <c r="D3" s="33">
        <v>39822</v>
      </c>
      <c r="E3" s="33">
        <f>DATE(YEAR(D3),MONTH(D3)+1,DAY(D3))</f>
        <v>39853</v>
      </c>
      <c r="F3" s="33">
        <f t="shared" ref="F3:AA3" si="0">DATE(YEAR(E3),MONTH(E3)+1,DAY(E3))</f>
        <v>39881</v>
      </c>
      <c r="G3" s="33">
        <f t="shared" si="0"/>
        <v>39912</v>
      </c>
      <c r="H3" s="33">
        <f t="shared" si="0"/>
        <v>39942</v>
      </c>
      <c r="I3" s="33">
        <f t="shared" si="0"/>
        <v>39973</v>
      </c>
      <c r="J3" s="33">
        <f t="shared" si="0"/>
        <v>40003</v>
      </c>
      <c r="K3" s="33">
        <f t="shared" si="0"/>
        <v>40034</v>
      </c>
      <c r="L3" s="33">
        <f t="shared" si="0"/>
        <v>40065</v>
      </c>
      <c r="M3" s="33">
        <f t="shared" si="0"/>
        <v>40095</v>
      </c>
      <c r="N3" s="33">
        <f t="shared" si="0"/>
        <v>40126</v>
      </c>
      <c r="O3" s="33">
        <f t="shared" si="0"/>
        <v>40156</v>
      </c>
      <c r="P3" s="33">
        <f t="shared" si="0"/>
        <v>40187</v>
      </c>
      <c r="Q3" s="33">
        <f t="shared" si="0"/>
        <v>40218</v>
      </c>
      <c r="R3" s="33">
        <f t="shared" si="0"/>
        <v>40246</v>
      </c>
      <c r="S3" s="33">
        <f t="shared" si="0"/>
        <v>40277</v>
      </c>
      <c r="T3" s="33">
        <f t="shared" si="0"/>
        <v>40307</v>
      </c>
      <c r="U3" s="33">
        <f t="shared" si="0"/>
        <v>40338</v>
      </c>
      <c r="V3" s="33">
        <f t="shared" si="0"/>
        <v>40368</v>
      </c>
      <c r="W3" s="33">
        <f t="shared" si="0"/>
        <v>40399</v>
      </c>
      <c r="X3" s="33">
        <f t="shared" si="0"/>
        <v>40430</v>
      </c>
      <c r="Y3" s="33">
        <f t="shared" si="0"/>
        <v>40460</v>
      </c>
      <c r="Z3" s="33">
        <f t="shared" si="0"/>
        <v>40491</v>
      </c>
      <c r="AA3" s="33">
        <f t="shared" si="0"/>
        <v>40521</v>
      </c>
    </row>
    <row r="6" spans="2:27">
      <c r="B6" s="27" t="s">
        <v>42</v>
      </c>
      <c r="D6">
        <f>INDEX(Seasonality, 1, 1)</f>
        <v>7.407407407407407E-2</v>
      </c>
      <c r="E6">
        <f>INDEX(Seasonality, 1, 1)</f>
        <v>7.407407407407407E-2</v>
      </c>
      <c r="F6">
        <f>INDEX(Seasonality, 1, 1)</f>
        <v>7.407407407407407E-2</v>
      </c>
      <c r="G6">
        <f>INDEX(Seasonality, 1, 1)</f>
        <v>7.407407407407407E-2</v>
      </c>
      <c r="H6" s="18">
        <f>INDEX(Seasonality,5,1)</f>
        <v>7.407407407407407E-2</v>
      </c>
      <c r="I6" s="18">
        <f>INDEX(Seasonality,6,1)</f>
        <v>7.407407407407407E-2</v>
      </c>
      <c r="J6" s="18">
        <f>INDEX(Seasonality,7,1)</f>
        <v>7.407407407407407E-2</v>
      </c>
      <c r="K6" s="18">
        <f>INDEX(Seasonality,8,1)</f>
        <v>7.407407407407407E-2</v>
      </c>
      <c r="L6" s="18">
        <f>INDEX(Seasonality,9,1)</f>
        <v>7.407407407407407E-2</v>
      </c>
      <c r="M6" s="18">
        <f>INDEX(Seasonality,10,1)</f>
        <v>0.1111111111111111</v>
      </c>
      <c r="N6" s="18">
        <f>INDEX(Seasonality,11,1)</f>
        <v>0.1111111111111111</v>
      </c>
      <c r="O6" s="18">
        <f>INDEX(Seasonality,12,1)</f>
        <v>0.1111111111111111</v>
      </c>
      <c r="P6" s="18">
        <f>INDEX(Seasonality,1,2)</f>
        <v>7.407407407407407E-2</v>
      </c>
      <c r="Q6" s="18">
        <f>INDEX(Seasonality,2,2)</f>
        <v>7.407407407407407E-2</v>
      </c>
      <c r="R6" s="18">
        <f>INDEX(Seasonality,3,2)</f>
        <v>7.407407407407407E-2</v>
      </c>
      <c r="S6" s="18">
        <f>INDEX(Seasonality,4,2)</f>
        <v>7.407407407407407E-2</v>
      </c>
      <c r="T6" s="18">
        <f>INDEX(Seasonality,5,2)</f>
        <v>7.407407407407407E-2</v>
      </c>
      <c r="U6" s="18">
        <f>INDEX(Seasonality,6,2)</f>
        <v>7.407407407407407E-2</v>
      </c>
      <c r="V6" s="18">
        <f>INDEX(Seasonality,7,2)</f>
        <v>7.407407407407407E-2</v>
      </c>
      <c r="W6" s="18">
        <f>INDEX(Seasonality,8,2)</f>
        <v>7.407407407407407E-2</v>
      </c>
      <c r="X6" s="18">
        <f>INDEX(Seasonality,9,2)</f>
        <v>7.407407407407407E-2</v>
      </c>
      <c r="Y6" s="18">
        <f>INDEX(Seasonality,10,1)</f>
        <v>0.1111111111111111</v>
      </c>
      <c r="Z6" s="18">
        <f>INDEX(Seasonality,11,1)</f>
        <v>0.1111111111111111</v>
      </c>
      <c r="AA6" s="18">
        <f>INDEX(Seasonality,12,1)</f>
        <v>0.1111111111111111</v>
      </c>
    </row>
    <row r="7" spans="2:27">
      <c r="B7" s="27" t="s">
        <v>4</v>
      </c>
    </row>
    <row r="8" spans="2:27">
      <c r="B8" s="27" t="s">
        <v>29</v>
      </c>
    </row>
    <row r="9" spans="2:27">
      <c r="B9" s="27" t="s">
        <v>43</v>
      </c>
    </row>
    <row r="11" spans="2:27">
      <c r="B11" t="s">
        <v>44</v>
      </c>
    </row>
    <row r="13" spans="2:27">
      <c r="B13" t="s">
        <v>3</v>
      </c>
    </row>
    <row r="15" spans="2:27">
      <c r="B15" t="s">
        <v>45</v>
      </c>
    </row>
    <row r="17" spans="2:2">
      <c r="B17" t="s">
        <v>46</v>
      </c>
    </row>
    <row r="19" spans="2:2">
      <c r="B19" t="s">
        <v>47</v>
      </c>
    </row>
    <row r="21" spans="2:2">
      <c r="B21" t="s">
        <v>48</v>
      </c>
    </row>
    <row r="23" spans="2:2">
      <c r="B23" t="s">
        <v>49</v>
      </c>
    </row>
    <row r="25" spans="2:2">
      <c r="B25" t="s">
        <v>50</v>
      </c>
    </row>
    <row r="27" spans="2:2">
      <c r="B27" s="3" t="s">
        <v>51</v>
      </c>
    </row>
    <row r="29" spans="2:2">
      <c r="B29" t="s">
        <v>52</v>
      </c>
    </row>
    <row r="31" spans="2:2">
      <c r="B31" t="s">
        <v>53</v>
      </c>
    </row>
    <row r="33" spans="2:2">
      <c r="B33" t="s">
        <v>54</v>
      </c>
    </row>
    <row r="35" spans="2:2">
      <c r="B35" s="3" t="s">
        <v>55</v>
      </c>
    </row>
    <row r="37" spans="2:2">
      <c r="B37" s="3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25</vt:i4>
      </vt:variant>
    </vt:vector>
  </HeadingPairs>
  <TitlesOfParts>
    <vt:vector size="29" baseType="lpstr">
      <vt:lpstr>Dashboard</vt:lpstr>
      <vt:lpstr>Seasonality</vt:lpstr>
      <vt:lpstr>Magazine_Assumptions</vt:lpstr>
      <vt:lpstr>Magazine_Analysis</vt:lpstr>
      <vt:lpstr>M_Activation</vt:lpstr>
      <vt:lpstr>M_Activation_Cost</vt:lpstr>
      <vt:lpstr>M_Churn_Initial</vt:lpstr>
      <vt:lpstr>M_Churn_Renewal</vt:lpstr>
      <vt:lpstr>M_Demand</vt:lpstr>
      <vt:lpstr>M_Growth</vt:lpstr>
      <vt:lpstr>M_License_Term</vt:lpstr>
      <vt:lpstr>M_Maintenance</vt:lpstr>
      <vt:lpstr>M_Price</vt:lpstr>
      <vt:lpstr>M_Renewal_Cost</vt:lpstr>
      <vt:lpstr>Mag_</vt:lpstr>
      <vt:lpstr>Mag_Activation_09</vt:lpstr>
      <vt:lpstr>Mag_Activation_10</vt:lpstr>
      <vt:lpstr>Mag_Activation_11</vt:lpstr>
      <vt:lpstr>Mag_Activation_Cost</vt:lpstr>
      <vt:lpstr>Mag_Churn_Initial</vt:lpstr>
      <vt:lpstr>Mag_Churn_Renewal</vt:lpstr>
      <vt:lpstr>Mag_Maintenance_Cost</vt:lpstr>
      <vt:lpstr>Mag_Price_09</vt:lpstr>
      <vt:lpstr>Mag_Price_10</vt:lpstr>
      <vt:lpstr>Mag_Price_11</vt:lpstr>
      <vt:lpstr>Mag_Renewal_Cost</vt:lpstr>
      <vt:lpstr>Seasonality</vt:lpstr>
      <vt:lpstr>Start_Date</vt:lpstr>
      <vt:lpstr>Years_Modeled</vt:lpstr>
    </vt:vector>
  </TitlesOfParts>
  <Company>PricewaterhouseCoopers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 Kong</dc:creator>
  <cp:lastModifiedBy>Venkat Rao</cp:lastModifiedBy>
  <dcterms:created xsi:type="dcterms:W3CDTF">2009-04-30T23:03:03Z</dcterms:created>
  <dcterms:modified xsi:type="dcterms:W3CDTF">2009-05-01T04:12:27Z</dcterms:modified>
</cp:coreProperties>
</file>