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Sheet" sheetId="1" r:id="rId4"/>
    <sheet state="visible" name="Left to reimburse" sheetId="2" r:id="rId5"/>
  </sheets>
  <definedNames/>
  <calcPr/>
</workbook>
</file>

<file path=xl/sharedStrings.xml><?xml version="1.0" encoding="utf-8"?>
<sst xmlns="http://schemas.openxmlformats.org/spreadsheetml/2006/main" count="135" uniqueCount="124">
  <si>
    <t>Category</t>
  </si>
  <si>
    <t>ETH / pETH / ETH-pETH LP</t>
  </si>
  <si>
    <t xml:space="preserve">JPEG </t>
  </si>
  <si>
    <t>USDC</t>
  </si>
  <si>
    <t>Notes</t>
  </si>
  <si>
    <t>pETH Speculators' Cost-Basis</t>
  </si>
  <si>
    <t>Amount after bounty haircut</t>
  </si>
  <si>
    <t xml:space="preserve">pETH Holders </t>
  </si>
  <si>
    <t>Citadel LPs</t>
  </si>
  <si>
    <t>Non-Citadel LPs</t>
  </si>
  <si>
    <t>pETH-JPEG LPs</t>
  </si>
  <si>
    <t>JPEG-pETH IL losses</t>
  </si>
  <si>
    <t>Frontrunner Bounty</t>
  </si>
  <si>
    <t>Paid pro-rata by pETH speculators and non-Citadel LPs</t>
  </si>
  <si>
    <t>Recovery Costs</t>
  </si>
  <si>
    <t>Total Cost (Gross)</t>
  </si>
  <si>
    <t>Dao Minter</t>
  </si>
  <si>
    <t>Excluding 465 in the liquidator</t>
  </si>
  <si>
    <t>NFT Vaults' Debt</t>
  </si>
  <si>
    <t>Recovered Funds</t>
  </si>
  <si>
    <t>Total Cost (Net)</t>
  </si>
  <si>
    <t>DAO Cost (Net)</t>
  </si>
  <si>
    <t xml:space="preserve">Users Cost </t>
  </si>
  <si>
    <t>TimeDate (b4 Hack)</t>
  </si>
  <si>
    <t>JPEG Price as ETH</t>
  </si>
  <si>
    <t>ETH Price in USD</t>
  </si>
  <si>
    <t>2023 July to 2023 November</t>
  </si>
  <si>
    <t>--- ----</t>
  </si>
  <si>
    <t>Avg Price of CRV after Hack as ETH</t>
  </si>
  <si>
    <t>DAO Cost Breakdown as ETH</t>
  </si>
  <si>
    <t>Market Precedent: Frax Finance charges up to 20% penalty for exiting 4y voting escrow position. The inverse math of 1/0.8 would yield a 25% bonus for entering voting escrow position!</t>
  </si>
  <si>
    <t>DAO Cost ETH Total (ETH + JPEG + USDC)</t>
  </si>
  <si>
    <t>DAO Cost Total in terms of CRV</t>
  </si>
  <si>
    <t>DAO 25% Premium Request as veCRV</t>
  </si>
  <si>
    <t>Exploit Total Cost (DAO + Users)</t>
  </si>
  <si>
    <t>User Cost as ETH</t>
  </si>
  <si>
    <t>Left to reimburse</t>
  </si>
  <si>
    <t>Addresses impacted by the Curve exploit, that weren't JPEG'd users and have not been 100% compensated by the JPEG'd DAO</t>
  </si>
  <si>
    <t>LP balances</t>
  </si>
  <si>
    <t>Address</t>
  </si>
  <si>
    <t>Refunded by JPEG'd</t>
  </si>
  <si>
    <t>Left to refund</t>
  </si>
  <si>
    <t>Haircut in %</t>
  </si>
  <si>
    <t>0xe7af87c6c6ec02cc7ee98c3adc555e4231dce8f3</t>
  </si>
  <si>
    <t>0xcd14610e6ab9bdf20c674b1d6b47c4e4f4c641d8</t>
  </si>
  <si>
    <t>0xb2e583b8315dd01a02996e76f879c7e98d60b368</t>
  </si>
  <si>
    <t>0xd5203cb8ab0b4cc1296f9bdfdd548b3cc8749c7c</t>
  </si>
  <si>
    <t>0x562c0bc16a7bbe9fb73902694d3af8cb24aa3768</t>
  </si>
  <si>
    <t>0x17d879bfe7f6992fc5ca6b2bdd089f32c8670037</t>
  </si>
  <si>
    <t>0x799fdb02e49c5b77fddb4b271adf11bf42dca586</t>
  </si>
  <si>
    <t>0x32b487b44f4e7c6485209dbab4e985bea8dc0b06</t>
  </si>
  <si>
    <t>0xdacd3ad9fe68a29a4ae2b7a66599ceb784fafaad</t>
  </si>
  <si>
    <t>0x3cf54f3a1969be9916dad548f3c084331c4450b5</t>
  </si>
  <si>
    <t>0x5b23dab54350f1511fc7f11ea76d4f86c674f54c</t>
  </si>
  <si>
    <t>0x961e80dc2abb6ab037f95eacd5ab56ea9458bac2</t>
  </si>
  <si>
    <t>0xbaed5a2e8a9c3f2daa7332a90fea69f775ba9c80</t>
  </si>
  <si>
    <t>0x138dd537d56f2f2761a6fc0a2a0ace67d55480fe</t>
  </si>
  <si>
    <t>0x81324a39570bba1722a3cbe4a4cd372c24d084d4</t>
  </si>
  <si>
    <t>0xf8e7cfdd55538f81e7ed111fcf40482541261fb0</t>
  </si>
  <si>
    <t>0x0e119685190ca54b5bbf5e3504f447c5e40d2410</t>
  </si>
  <si>
    <t>0x5e767cd1ad0fec2f9c5eb580586d2abaa7dd776e</t>
  </si>
  <si>
    <t>0x943228378d4f29252ddd317faee5b86e01cff2b1</t>
  </si>
  <si>
    <t>0xe1cbebb0d2a6fc34e9c937bf7f1f44622aa03ec7</t>
  </si>
  <si>
    <t>0x5f162612b6efa5684734f0983b9e6173e48f90f2</t>
  </si>
  <si>
    <t>0x0e9d0c4ca23480bb1fd70337ad6dd8d925d13e43</t>
  </si>
  <si>
    <t>0x3474293f03f19fa94a97bd8f1c4da151d7b9aa80</t>
  </si>
  <si>
    <t>0xf1697c312e18ac80b9c17d280ad390e5277cc7ba</t>
  </si>
  <si>
    <t>0x9ce6d3d1c898d49937a2f3e135d146c88d07fce7</t>
  </si>
  <si>
    <t>0x14722fdbcb38d2be6e8a92093d7ffd54eedb26c2</t>
  </si>
  <si>
    <t>0x7cdf6cf29708b01c9e03908ede9026d980826a11</t>
  </si>
  <si>
    <t>0xa252e2455a33639fc1d35b4da1d3b854252d4dcf</t>
  </si>
  <si>
    <t>0xf1a905aa003ffdaf452e92396998457337499e64</t>
  </si>
  <si>
    <t>0x1c6fc195bc911277c370f4eb617702e76c36f29d</t>
  </si>
  <si>
    <t>0x2bdbe80bf94cc11f3c072788977feb258d89f8cb</t>
  </si>
  <si>
    <t>0xe66fbc8be19bd6b60a7fdc743a1019435ee0a04f</t>
  </si>
  <si>
    <t>0xd85118217d67c6a8d6eb31a58165e4f4f5d71b43</t>
  </si>
  <si>
    <t>0x4cf4f433e359a343648c480b2f3952fd64616a9a</t>
  </si>
  <si>
    <t>0x1590b96c2b4dca8df0fad6c80fdcd77c9965ef16</t>
  </si>
  <si>
    <t>0xa6766e0e6c72895040ad2b0308e8959e413df04e</t>
  </si>
  <si>
    <t>0x0a24f6e6979ff44cd345ab97f3d46791a8cfffcc</t>
  </si>
  <si>
    <t>0xadb5469e8830d9a215116e5524bbc69eb5a1a6b3</t>
  </si>
  <si>
    <t>0x54fc486f9376e9117068cfc4599f4b12d30a8a58</t>
  </si>
  <si>
    <t>0xcf389be45e2de2a1a1b087fffa5e0de95054ec8f</t>
  </si>
  <si>
    <t>0x23d9b4c3c88ceb2a1216ea1febaf6c00355359ad</t>
  </si>
  <si>
    <t>0x2cef4bff1faa6d6935f581b0d19cfbe6cd622ee5</t>
  </si>
  <si>
    <t>0x7274faefce1e8ff0991054e68a2eb293dfe1abb9</t>
  </si>
  <si>
    <t>LP Total</t>
  </si>
  <si>
    <t>pETH</t>
  </si>
  <si>
    <t>0x357dfdC34F93388059D2eb09996d80F233037cBa</t>
  </si>
  <si>
    <t>0xDaFc555A97b358bC09FCCF4c0e583C1Ec5838b16</t>
  </si>
  <si>
    <t>0x7374C7c3E267f9b6956655a5c15F088f986266b2</t>
  </si>
  <si>
    <t>0x7638c88e4e5c60ea908568136C3458aB3A794929</t>
  </si>
  <si>
    <t>0xFBa7Cd489eE872804EA642cBf941e7790E24dE2D</t>
  </si>
  <si>
    <t>0x86E5A67b189EE477728E7897Ef8B38153A680Dc5</t>
  </si>
  <si>
    <t>0x3F3E305C4Ad49271EBDA489dd43d2c8F027d2D41</t>
  </si>
  <si>
    <t>0x7e6fB2E33267405fBa0af166C4193f1789687396</t>
  </si>
  <si>
    <t>0x8081180206852E627d826363C01f62897d3E1575</t>
  </si>
  <si>
    <t>0x2adEf24AFbE1C01272B0fD65579c6D3B6d98A1f0</t>
  </si>
  <si>
    <t>0xC0c55C377d6d68f916863a32F77AB598e289C16a</t>
  </si>
  <si>
    <t>0x7cB7335ff741C33904bc0badf69d460C8eA545F2</t>
  </si>
  <si>
    <t>0xb16266Ba63506Cb4DE9B2328bADA30064e196A3B</t>
  </si>
  <si>
    <t>0xcd244193431e5718f17fE286F51197fEAaa83B7A</t>
  </si>
  <si>
    <t>0x3C0969eABb2A9231CF23c1f1c250f844A4346B90</t>
  </si>
  <si>
    <t>0xF2ba2EAD3D26C213721114a02E0C56D8631AE388</t>
  </si>
  <si>
    <t>0x819e8cA8C93C557184b850e601d89FFd1616DA03</t>
  </si>
  <si>
    <t>0xf1Fd8f1e1CEdf2e4A9C8Db2793D0AB882D742759</t>
  </si>
  <si>
    <t>0x73147F1A2EBCf284b2D0061299bdA8608fe0177F</t>
  </si>
  <si>
    <t>0x7F9c6396e327A4D7B94fbe605397F1EA7973Ee17</t>
  </si>
  <si>
    <t>0x2EAde51E8014A67Ee4d186ff64fbD69748E23F06</t>
  </si>
  <si>
    <t>0x50E1181Ec51E7a9602fF03B4f9Db1Ae9B0aA7906</t>
  </si>
  <si>
    <t>0xD7efAE6e8e0556eBb5E77A499a34FCe6a4D8c722</t>
  </si>
  <si>
    <t>0xe420D35f47F4bAB09FA75381b6BbD01b67d7d016</t>
  </si>
  <si>
    <t>0x3EB644aEDB479c094C0E71075E646A4d978dFc8E</t>
  </si>
  <si>
    <t>0xFe51263Bd0d075Dc5441e89Ecd1F6D63fF41E02E</t>
  </si>
  <si>
    <t>0x46b3F178aC6798986F86561F2C558633750e0Ad3</t>
  </si>
  <si>
    <t>0x76d2DDCe6b781e66c4B184C82Fbf4F94346Cfb0D</t>
  </si>
  <si>
    <t>0xbefD31181229b7D34532344E38899e0fEa750818</t>
  </si>
  <si>
    <t>pETH Total</t>
  </si>
  <si>
    <t>JPEG</t>
  </si>
  <si>
    <t>Amount of JPEG to refund</t>
  </si>
  <si>
    <t>0x9f50cAC49aff79144ba926ad922E4Aca002DDa55</t>
  </si>
  <si>
    <t>0x336A076FDc2EF18aFB87bDC7ab7ed9e1FfB73141</t>
  </si>
  <si>
    <t>JPEG Total</t>
  </si>
  <si>
    <t>Total of non 100% reimbursed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</si>
</sst>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#,##0;(#,##0)"/>
    <numFmt numFmtId="165" formatCode="&quot;$&quot;#,##0.00"/>
    <numFmt numFmtId="166" formatCode="#,##0.00;(#,##0.00)"/>
    <numFmt numFmtId="167" formatCode="#,##0.00[$ ETH]"/>
    <numFmt numFmtId="168" formatCode="yyyy-mm-dd h:mm"/>
    <numFmt numFmtId="169" formatCode="#,##0.000000000000[$ ETH]"/>
    <numFmt numFmtId="170" formatCode="#,##0.0000[$ ETH]"/>
    <numFmt numFmtId="171" formatCode="#,##0.000000[$ ETH ]"/>
    <numFmt numFmtId="172" formatCode="0.00000000%"/>
    <numFmt numFmtId="173" formatCode="#,##0.00[$ ETH ]"/>
  </numFmts>
  <fonts count="9">
    <font>
      <sz val="10.0"/>
      <color rgb="FF000000"/>
      <name val="Arial"/>
      <scheme val="minor"/>
    </font>
    <font>
      <b/>
      <sz val="12.0"/>
      <color theme="1"/>
      <name val="Helvetica Neue"/>
    </font>
    <font>
      <sz val="12.0"/>
      <color theme="1"/>
      <name val="Helvetica Neue"/>
    </font>
    <font>
      <color theme="1"/>
      <name val="Helvetica Neue"/>
    </font>
    <font>
      <b/>
      <sz val="20.0"/>
      <color theme="1"/>
      <name val="Helvetica Neue"/>
    </font>
    <font>
      <sz val="20.0"/>
      <color theme="1"/>
      <name val="Helvetica Neue"/>
    </font>
    <font>
      <sz val="10.0"/>
      <color theme="1"/>
      <name val="Helvetica Neue"/>
    </font>
    <font>
      <b/>
      <color theme="1"/>
      <name val="Helvetica Neue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2" numFmtId="4" xfId="0" applyAlignment="1" applyFont="1" applyNumberFormat="1">
      <alignment vertical="bottom"/>
    </xf>
    <xf borderId="0" fillId="4" fontId="2" numFmtId="3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2" fillId="4" fontId="1" numFmtId="0" xfId="0" applyAlignment="1" applyBorder="1" applyFont="1">
      <alignment vertical="bottom"/>
    </xf>
    <xf borderId="2" fillId="4" fontId="1" numFmtId="4" xfId="0" applyAlignment="1" applyBorder="1" applyFont="1" applyNumberFormat="1">
      <alignment horizontal="right" vertical="bottom"/>
    </xf>
    <xf borderId="2" fillId="4" fontId="1" numFmtId="166" xfId="0" applyAlignment="1" applyBorder="1" applyFont="1" applyNumberFormat="1">
      <alignment horizontal="right" vertical="bottom"/>
    </xf>
    <xf borderId="2" fillId="4" fontId="1" numFmtId="165" xfId="0" applyAlignment="1" applyBorder="1" applyFont="1" applyNumberFormat="1">
      <alignment horizontal="right" vertical="bottom"/>
    </xf>
    <xf borderId="2" fillId="4" fontId="2" numFmtId="0" xfId="0" applyAlignment="1" applyBorder="1" applyFont="1">
      <alignment vertical="bottom"/>
    </xf>
    <xf borderId="2" fillId="0" fontId="2" numFmtId="0" xfId="0" applyBorder="1" applyFont="1"/>
    <xf borderId="0" fillId="4" fontId="2" numFmtId="165" xfId="0" applyAlignment="1" applyFont="1" applyNumberFormat="1">
      <alignment vertical="bottom"/>
    </xf>
    <xf borderId="1" fillId="4" fontId="1" numFmtId="0" xfId="0" applyAlignment="1" applyBorder="1" applyFont="1">
      <alignment vertical="bottom"/>
    </xf>
    <xf borderId="1" fillId="4" fontId="2" numFmtId="4" xfId="0" applyAlignment="1" applyBorder="1" applyFont="1" applyNumberFormat="1">
      <alignment horizontal="right" vertical="bottom"/>
    </xf>
    <xf borderId="1" fillId="4" fontId="2" numFmtId="0" xfId="0" applyAlignment="1" applyBorder="1" applyFont="1">
      <alignment vertical="bottom"/>
    </xf>
    <xf borderId="1" fillId="4" fontId="2" numFmtId="165" xfId="0" applyAlignment="1" applyBorder="1" applyFont="1" applyNumberFormat="1">
      <alignment vertical="bottom"/>
    </xf>
    <xf borderId="0" fillId="3" fontId="1" numFmtId="0" xfId="0" applyAlignment="1" applyFont="1">
      <alignment vertical="bottom"/>
    </xf>
    <xf borderId="0" fillId="0" fontId="2" numFmtId="167" xfId="0" applyAlignment="1" applyFont="1" applyNumberFormat="1">
      <alignment horizontal="right" vertical="bottom"/>
    </xf>
    <xf borderId="0" fillId="3" fontId="2" numFmtId="166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4" fontId="1" numFmtId="167" xfId="0" applyAlignment="1" applyFont="1" applyNumberFormat="1">
      <alignment horizontal="right" vertical="bottom"/>
    </xf>
    <xf borderId="0" fillId="4" fontId="1" numFmtId="166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0" fillId="4" fontId="2" numFmtId="167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168" xfId="0" applyAlignment="1" applyFont="1" applyNumberFormat="1">
      <alignment vertical="bottom"/>
    </xf>
    <xf borderId="0" fillId="0" fontId="2" numFmtId="169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170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4" xfId="0" applyAlignment="1" applyFont="1" applyNumberFormat="1">
      <alignment horizontal="right" vertical="bottom"/>
    </xf>
    <xf borderId="0" fillId="5" fontId="1" numFmtId="4" xfId="0" applyAlignment="1" applyFill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6" fontId="2" numFmtId="167" xfId="0" applyFill="1" applyFont="1" applyNumberForma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71" xfId="0" applyAlignment="1" applyFont="1" applyNumberFormat="1">
      <alignment horizontal="right" vertical="bottom"/>
    </xf>
    <xf borderId="0" fillId="0" fontId="3" numFmtId="172" xfId="0" applyAlignment="1" applyFont="1" applyNumberFormat="1">
      <alignment vertical="bottom"/>
    </xf>
    <xf borderId="2" fillId="0" fontId="1" numFmtId="0" xfId="0" applyAlignment="1" applyBorder="1" applyFont="1">
      <alignment readingOrder="0" vertical="bottom"/>
    </xf>
    <xf borderId="2" fillId="0" fontId="1" numFmtId="171" xfId="0" applyAlignment="1" applyBorder="1" applyFont="1" applyNumberFormat="1">
      <alignment readingOrder="0" vertical="bottom"/>
    </xf>
    <xf borderId="2" fillId="0" fontId="7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3" fillId="5" fontId="1" numFmtId="173" xfId="0" applyAlignment="1" applyBorder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4">
    <tableStyle count="3" pivot="0" name="MainSheet-style">
      <tableStyleElement dxfId="1" type="headerRow"/>
      <tableStyleElement dxfId="2" type="firstRowStripe"/>
      <tableStyleElement dxfId="3" type="secondRowStripe"/>
    </tableStyle>
    <tableStyle count="3" pivot="0" name="Left to reimburse-style">
      <tableStyleElement dxfId="4" type="headerRow"/>
      <tableStyleElement dxfId="2" type="firstRowStripe"/>
      <tableStyleElement dxfId="5" type="secondRowStripe"/>
    </tableStyle>
    <tableStyle count="3" pivot="0" name="Left to reimburse-style 2">
      <tableStyleElement dxfId="4" type="headerRow"/>
      <tableStyleElement dxfId="2" type="firstRowStripe"/>
      <tableStyleElement dxfId="5" type="secondRowStripe"/>
    </tableStyle>
    <tableStyle count="3" pivot="0" name="Left to reimburse-style 3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id="1">
  <tableColumns count="5">
    <tableColumn name="Category" id="1"/>
    <tableColumn name="ETH / pETH / ETH-pETH LP" id="2"/>
    <tableColumn name="JPEG " id="3"/>
    <tableColumn name="USDC" id="4"/>
    <tableColumn name="Notes" id="5"/>
  </tableColumns>
  <tableStyleInfo name="MainSheet-style" showColumnStripes="0" showFirstColumn="1" showLastColumn="1" showRowStripes="1"/>
</table>
</file>

<file path=xl/tables/table2.xml><?xml version="1.0" encoding="utf-8"?>
<table xmlns="http://schemas.openxmlformats.org/spreadsheetml/2006/main" ref="A5:C48" displayName="Table_2" id="2">
  <tableColumns count="3">
    <tableColumn name="Address" id="1"/>
    <tableColumn name="Refunded by JPEG'd" id="2"/>
    <tableColumn name="Left to refund" id="3"/>
  </tableColumns>
  <tableStyleInfo name="Left to reimburse-style" showColumnStripes="0" showFirstColumn="1" showLastColumn="1" showRowStripes="1"/>
</table>
</file>

<file path=xl/tables/table3.xml><?xml version="1.0" encoding="utf-8"?>
<table xmlns="http://schemas.openxmlformats.org/spreadsheetml/2006/main" ref="A52:C81" displayName="Table_3" id="3">
  <tableColumns count="3">
    <tableColumn name="Address" id="1"/>
    <tableColumn name="Refunded by JPEG'd" id="2"/>
    <tableColumn name="Left to refund" id="3"/>
  </tableColumns>
  <tableStyleInfo name="Left to reimburse-style 2" showColumnStripes="0" showFirstColumn="1" showLastColumn="1" showRowStripes="1"/>
</table>
</file>

<file path=xl/tables/table4.xml><?xml version="1.0" encoding="utf-8"?>
<table xmlns="http://schemas.openxmlformats.org/spreadsheetml/2006/main" ref="A85:C87" displayName="Table_4" id="4">
  <tableColumns count="3">
    <tableColumn name="Address" id="1"/>
    <tableColumn name="Refunded by JPEG'd" id="2"/>
    <tableColumn name="Left to refund" id="3"/>
  </tableColumns>
  <tableStyleInfo name="Left to reimburse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  <col customWidth="1" min="2" max="2" width="27.0"/>
    <col customWidth="1" min="3" max="4" width="21.75"/>
    <col customWidth="1" min="5" max="5" width="5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5</v>
      </c>
      <c r="B2" s="7">
        <v>616.8296326</v>
      </c>
      <c r="C2" s="8">
        <v>1.81206726E8</v>
      </c>
      <c r="D2" s="9"/>
      <c r="E2" s="9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0" t="s">
        <v>7</v>
      </c>
      <c r="B3" s="11">
        <v>248.546841</v>
      </c>
      <c r="C3" s="12"/>
      <c r="D3" s="12"/>
      <c r="E3" s="1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8</v>
      </c>
      <c r="B4" s="7">
        <v>7313.408423</v>
      </c>
      <c r="C4" s="13"/>
      <c r="D4" s="13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0" t="s">
        <v>9</v>
      </c>
      <c r="B5" s="11">
        <v>2541.86344674899</v>
      </c>
      <c r="C5" s="12"/>
      <c r="D5" s="14"/>
      <c r="E5" s="14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10</v>
      </c>
      <c r="B6" s="7">
        <v>1018.9093874</v>
      </c>
      <c r="C6" s="7">
        <v>1.22660166878E9</v>
      </c>
      <c r="D6" s="13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5" t="s">
        <v>11</v>
      </c>
      <c r="B7" s="16"/>
      <c r="C7" s="17">
        <v>2.09356017E8</v>
      </c>
      <c r="D7" s="12"/>
      <c r="E7" s="1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8" t="s">
        <v>12</v>
      </c>
      <c r="B8" s="7">
        <v>611.35</v>
      </c>
      <c r="C8" s="19"/>
      <c r="D8" s="20"/>
      <c r="E8" s="21" t="s">
        <v>13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2" t="s">
        <v>14</v>
      </c>
      <c r="B9" s="7">
        <v>50.0</v>
      </c>
      <c r="C9" s="19"/>
      <c r="D9" s="23">
        <v>50000.0</v>
      </c>
      <c r="E9" s="2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4" t="s">
        <v>15</v>
      </c>
      <c r="B10" s="25">
        <f>SUM(B2:B9)</f>
        <v>12400.90773</v>
      </c>
      <c r="C10" s="26">
        <f>SUM(C2:C7)</f>
        <v>1617164412</v>
      </c>
      <c r="D10" s="27">
        <f>SUM(D2:D9)</f>
        <v>50000</v>
      </c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13"/>
      <c r="B11" s="19"/>
      <c r="C11" s="13"/>
      <c r="D11" s="20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0" t="s">
        <v>16</v>
      </c>
      <c r="B12" s="11">
        <v>-1536.89</v>
      </c>
      <c r="C12" s="12"/>
      <c r="D12" s="30"/>
      <c r="E12" s="14" t="s">
        <v>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18</v>
      </c>
      <c r="B13" s="7">
        <v>-3948.0</v>
      </c>
      <c r="C13" s="13"/>
      <c r="D13" s="20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1" t="s">
        <v>19</v>
      </c>
      <c r="B14" s="32">
        <v>-5495.4</v>
      </c>
      <c r="C14" s="33"/>
      <c r="D14" s="34"/>
      <c r="E14" s="3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5" t="s">
        <v>20</v>
      </c>
      <c r="B15" s="36">
        <f t="shared" ref="B15:D15" si="1">SUM(B10:B14)</f>
        <v>1420.617731</v>
      </c>
      <c r="C15" s="37">
        <f t="shared" si="1"/>
        <v>1617164412</v>
      </c>
      <c r="D15" s="38">
        <f t="shared" si="1"/>
        <v>50000</v>
      </c>
      <c r="E15" s="13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15" t="s">
        <v>21</v>
      </c>
      <c r="B16" s="39">
        <f>B15-B8</f>
        <v>809.2677307</v>
      </c>
      <c r="C16" s="40">
        <f t="shared" ref="C16:D16" si="2">C15</f>
        <v>1617164412</v>
      </c>
      <c r="D16" s="41">
        <f t="shared" si="2"/>
        <v>50000</v>
      </c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5" t="s">
        <v>22</v>
      </c>
      <c r="B17" s="42">
        <f>B15-B16</f>
        <v>611.35</v>
      </c>
      <c r="C17" s="40"/>
      <c r="D17" s="41"/>
      <c r="E17" s="1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43"/>
      <c r="B18" s="43"/>
      <c r="C18" s="43"/>
      <c r="D18" s="43"/>
      <c r="E18" s="4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4" t="s">
        <v>23</v>
      </c>
      <c r="B19" s="45">
        <v>45136.708333333336</v>
      </c>
      <c r="C19" s="43"/>
      <c r="D19" s="43"/>
      <c r="E19" s="4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4" t="s">
        <v>24</v>
      </c>
      <c r="B20" s="46">
        <v>3.33314E-7</v>
      </c>
      <c r="C20" s="43"/>
      <c r="D20" s="43"/>
      <c r="E20" s="4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44" t="s">
        <v>25</v>
      </c>
      <c r="B21" s="47">
        <v>1880.92</v>
      </c>
      <c r="C21" s="43"/>
      <c r="D21" s="43"/>
      <c r="E21" s="4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3"/>
      <c r="B22" s="43"/>
      <c r="C22" s="43"/>
      <c r="D22" s="43"/>
      <c r="E22" s="4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44" t="s">
        <v>26</v>
      </c>
      <c r="B23" s="48" t="s">
        <v>27</v>
      </c>
      <c r="C23" s="43"/>
      <c r="D23" s="43"/>
      <c r="E23" s="4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49" t="s">
        <v>28</v>
      </c>
      <c r="B24" s="50">
        <v>3.0E-4</v>
      </c>
      <c r="C24" s="43"/>
      <c r="D24" s="43"/>
      <c r="E24" s="4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43"/>
      <c r="B25" s="43"/>
      <c r="C25" s="43"/>
      <c r="D25" s="43"/>
      <c r="E25" s="4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1" t="s">
        <v>29</v>
      </c>
      <c r="B26" s="52">
        <f>B16</f>
        <v>809.2677307</v>
      </c>
      <c r="C26" s="52">
        <f>C16*B20</f>
        <v>539.0235387</v>
      </c>
      <c r="D26" s="53">
        <f>D16/B21</f>
        <v>26.58273611</v>
      </c>
      <c r="E26" s="54" t="s">
        <v>30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1" t="s">
        <v>31</v>
      </c>
      <c r="B27" s="52">
        <f>B26+C26+D26</f>
        <v>1374.874006</v>
      </c>
      <c r="C27" s="43"/>
      <c r="D27" s="5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1" t="s">
        <v>32</v>
      </c>
      <c r="B28" s="55">
        <f>B27/B24</f>
        <v>4582913.352</v>
      </c>
      <c r="C28" s="43"/>
      <c r="D28" s="5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44" t="s">
        <v>33</v>
      </c>
      <c r="B29" s="56">
        <f>B28*1.25</f>
        <v>5728641.69</v>
      </c>
      <c r="C29" s="43"/>
      <c r="D29" s="5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43"/>
      <c r="D30" s="5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1" t="s">
        <v>34</v>
      </c>
      <c r="B31" s="52">
        <f>B27+B17</f>
        <v>1986.224006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7" t="s">
        <v>35</v>
      </c>
      <c r="B32" s="58">
        <f>B17</f>
        <v>611.35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9"/>
      <c r="B1003" s="59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</sheetData>
  <mergeCells count="1">
    <mergeCell ref="E26:E30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" width="23.38"/>
    <col customWidth="1" min="3" max="3" width="18.13"/>
    <col hidden="1" min="4" max="4" width="12.63"/>
    <col customWidth="1" min="6" max="6" width="21.88"/>
  </cols>
  <sheetData>
    <row r="1">
      <c r="A1" s="60" t="s">
        <v>36</v>
      </c>
      <c r="B1" s="61"/>
      <c r="C1" s="60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>
      <c r="A2" s="63" t="s">
        <v>37</v>
      </c>
      <c r="B2" s="64"/>
      <c r="C2" s="6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>
      <c r="A3" s="60"/>
      <c r="B3" s="61"/>
      <c r="C3" s="60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>
      <c r="A4" s="60" t="s">
        <v>38</v>
      </c>
      <c r="B4" s="61"/>
      <c r="C4" s="60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>
      <c r="A5" s="66" t="s">
        <v>39</v>
      </c>
      <c r="B5" s="67" t="s">
        <v>40</v>
      </c>
      <c r="C5" s="66" t="s">
        <v>41</v>
      </c>
      <c r="D5" s="68" t="s">
        <v>42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>
      <c r="A6" s="70" t="s">
        <v>43</v>
      </c>
      <c r="B6" s="71">
        <v>976.410869306538</v>
      </c>
      <c r="C6" s="71">
        <v>156.04655424703628</v>
      </c>
      <c r="D6" s="72">
        <f t="shared" ref="D6:D48" si="1">C6/B6</f>
        <v>0.1598164862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>
      <c r="A7" s="70" t="s">
        <v>44</v>
      </c>
      <c r="B7" s="71">
        <v>408.418926155291</v>
      </c>
      <c r="C7" s="71">
        <v>65.27207768700039</v>
      </c>
      <c r="D7" s="72">
        <f t="shared" si="1"/>
        <v>0.1598164862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>
      <c r="A8" s="70" t="s">
        <v>45</v>
      </c>
      <c r="B8" s="71">
        <v>273.110891257392</v>
      </c>
      <c r="C8" s="71">
        <v>43.64762299125267</v>
      </c>
      <c r="D8" s="72">
        <f t="shared" si="1"/>
        <v>0.1598164862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>
      <c r="A9" s="70" t="s">
        <v>46</v>
      </c>
      <c r="B9" s="71">
        <v>249.080673946411</v>
      </c>
      <c r="C9" s="71">
        <v>39.807198097325326</v>
      </c>
      <c r="D9" s="72">
        <f t="shared" si="1"/>
        <v>0.1598164862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</row>
    <row r="10">
      <c r="A10" s="70" t="s">
        <v>47</v>
      </c>
      <c r="B10" s="71">
        <v>195.96858099375</v>
      </c>
      <c r="C10" s="71">
        <v>31.31901002543579</v>
      </c>
      <c r="D10" s="72">
        <f t="shared" si="1"/>
        <v>0.1598164862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>
      <c r="A11" s="70" t="s">
        <v>48</v>
      </c>
      <c r="B11" s="71">
        <v>195.444620449171</v>
      </c>
      <c r="C11" s="71">
        <v>31.235272492279258</v>
      </c>
      <c r="D11" s="72">
        <f t="shared" si="1"/>
        <v>0.1598164862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>
      <c r="A12" s="70" t="s">
        <v>49</v>
      </c>
      <c r="B12" s="71">
        <v>195.23</v>
      </c>
      <c r="C12" s="71">
        <v>31.20097260622015</v>
      </c>
      <c r="D12" s="72">
        <f t="shared" si="1"/>
        <v>0.1598164862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>
      <c r="A13" s="70" t="s">
        <v>50</v>
      </c>
      <c r="B13" s="71">
        <v>190.158269343433</v>
      </c>
      <c r="C13" s="71">
        <v>30.390426433594666</v>
      </c>
      <c r="D13" s="72">
        <f t="shared" si="1"/>
        <v>0.1598164862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</row>
    <row r="14">
      <c r="A14" s="70" t="s">
        <v>51</v>
      </c>
      <c r="B14" s="71">
        <v>78.8922993185659</v>
      </c>
      <c r="C14" s="71">
        <v>12.60829006751163</v>
      </c>
      <c r="D14" s="72">
        <f t="shared" si="1"/>
        <v>0.1598164862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>
      <c r="A15" s="70" t="s">
        <v>52</v>
      </c>
      <c r="B15" s="71">
        <v>78.6539743057504</v>
      </c>
      <c r="C15" s="71">
        <v>12.5702018013833</v>
      </c>
      <c r="D15" s="72">
        <f t="shared" si="1"/>
        <v>0.1598164862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>
      <c r="A16" s="70" t="s">
        <v>53</v>
      </c>
      <c r="B16" s="71">
        <v>45.0078658960326</v>
      </c>
      <c r="C16" s="71">
        <v>7.1929989801083</v>
      </c>
      <c r="D16" s="72">
        <f t="shared" si="1"/>
        <v>0.1598164862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>
      <c r="A17" s="70" t="s">
        <v>54</v>
      </c>
      <c r="B17" s="71">
        <v>29.1889702927042</v>
      </c>
      <c r="C17" s="71">
        <v>4.664878668782654</v>
      </c>
      <c r="D17" s="72">
        <f t="shared" si="1"/>
        <v>0.1598164862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>
      <c r="A18" s="70" t="s">
        <v>55</v>
      </c>
      <c r="B18" s="71">
        <v>17.6834226075736</v>
      </c>
      <c r="C18" s="71">
        <v>2.8261024656206426</v>
      </c>
      <c r="D18" s="72">
        <f t="shared" si="1"/>
        <v>0.1598164862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r="19">
      <c r="A19" s="70" t="s">
        <v>56</v>
      </c>
      <c r="B19" s="71">
        <v>15.7255895037329</v>
      </c>
      <c r="C19" s="71">
        <v>2.5132084583446876</v>
      </c>
      <c r="D19" s="72">
        <f t="shared" si="1"/>
        <v>0.1598164862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r="20">
      <c r="A20" s="70" t="s">
        <v>57</v>
      </c>
      <c r="B20" s="71">
        <v>10.5221925498139</v>
      </c>
      <c r="C20" s="71">
        <v>1.6816198407218013</v>
      </c>
      <c r="D20" s="72">
        <f t="shared" si="1"/>
        <v>0.1598164862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</row>
    <row r="21">
      <c r="A21" s="70" t="s">
        <v>58</v>
      </c>
      <c r="B21" s="71">
        <v>9.85003088176166</v>
      </c>
      <c r="C21" s="71">
        <v>1.5741973247567898</v>
      </c>
      <c r="D21" s="72">
        <f t="shared" si="1"/>
        <v>0.1598164862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</row>
    <row r="22">
      <c r="A22" s="70" t="s">
        <v>59</v>
      </c>
      <c r="B22" s="71">
        <v>8.99406746856347</v>
      </c>
      <c r="C22" s="71">
        <v>1.4374002597200464</v>
      </c>
      <c r="D22" s="72">
        <f t="shared" si="1"/>
        <v>0.1598164862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</row>
    <row r="23">
      <c r="A23" s="70" t="s">
        <v>60</v>
      </c>
      <c r="B23" s="71">
        <v>6.85751779160106</v>
      </c>
      <c r="C23" s="71">
        <v>1.0959443976971366</v>
      </c>
      <c r="D23" s="72">
        <f t="shared" si="1"/>
        <v>0.1598164862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</row>
    <row r="24">
      <c r="A24" s="70" t="s">
        <v>61</v>
      </c>
      <c r="B24" s="71">
        <v>5.00079931340189</v>
      </c>
      <c r="C24" s="71">
        <v>0.7992101745974334</v>
      </c>
      <c r="D24" s="72">
        <f t="shared" si="1"/>
        <v>0.1598164862</v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</row>
    <row r="25">
      <c r="A25" s="70" t="s">
        <v>62</v>
      </c>
      <c r="B25" s="71">
        <v>4.98322103657873</v>
      </c>
      <c r="C25" s="71">
        <v>0.7964008761616193</v>
      </c>
      <c r="D25" s="72">
        <f t="shared" si="1"/>
        <v>0.1598164862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</row>
    <row r="26">
      <c r="A26" s="70" t="s">
        <v>63</v>
      </c>
      <c r="B26" s="71">
        <v>4.92770640600756</v>
      </c>
      <c r="C26" s="71">
        <v>0.7875287229695099</v>
      </c>
      <c r="D26" s="72">
        <f t="shared" si="1"/>
        <v>0.1598164862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</row>
    <row r="27">
      <c r="A27" s="70" t="s">
        <v>64</v>
      </c>
      <c r="B27" s="71">
        <v>3.75914726826978</v>
      </c>
      <c r="C27" s="71">
        <v>0.6007737076270693</v>
      </c>
      <c r="D27" s="72">
        <f t="shared" si="1"/>
        <v>0.1598164862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</row>
    <row r="28">
      <c r="A28" s="70" t="s">
        <v>65</v>
      </c>
      <c r="B28" s="71">
        <v>3.00274288382748</v>
      </c>
      <c r="C28" s="71">
        <v>0.47988781673832764</v>
      </c>
      <c r="D28" s="72">
        <f t="shared" si="1"/>
        <v>0.1598164862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</row>
    <row r="29">
      <c r="A29" s="70" t="s">
        <v>66</v>
      </c>
      <c r="B29" s="71">
        <v>2.8770877730156</v>
      </c>
      <c r="C29" s="71">
        <v>0.45980605845182954</v>
      </c>
      <c r="D29" s="72">
        <f t="shared" si="1"/>
        <v>0.1598164862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</row>
    <row r="30">
      <c r="A30" s="70" t="s">
        <v>67</v>
      </c>
      <c r="B30" s="71">
        <v>2.55656944759403</v>
      </c>
      <c r="C30" s="71">
        <v>0.40858194591139024</v>
      </c>
      <c r="D30" s="72">
        <f t="shared" si="1"/>
        <v>0.1598164862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</row>
    <row r="31">
      <c r="A31" s="70" t="s">
        <v>68</v>
      </c>
      <c r="B31" s="71">
        <v>2.41866495850592</v>
      </c>
      <c r="C31" s="71">
        <v>0.386542535030312</v>
      </c>
      <c r="D31" s="72">
        <f t="shared" si="1"/>
        <v>0.1598164862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>
      <c r="A32" s="70" t="s">
        <v>69</v>
      </c>
      <c r="B32" s="71">
        <v>2.17200105311648</v>
      </c>
      <c r="C32" s="71">
        <v>0.3471215763917872</v>
      </c>
      <c r="D32" s="72">
        <f t="shared" si="1"/>
        <v>0.1598164862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>
      <c r="A33" s="70" t="s">
        <v>70</v>
      </c>
      <c r="B33" s="71">
        <v>1.30787043703506</v>
      </c>
      <c r="C33" s="71">
        <v>0.20901925768793775</v>
      </c>
      <c r="D33" s="72">
        <f t="shared" si="1"/>
        <v>0.1598164862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</row>
    <row r="34">
      <c r="A34" s="70" t="s">
        <v>71</v>
      </c>
      <c r="B34" s="71">
        <v>0.801803656962403</v>
      </c>
      <c r="C34" s="71">
        <v>0.128141443100195</v>
      </c>
      <c r="D34" s="72">
        <f t="shared" si="1"/>
        <v>0.1598164862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</row>
    <row r="35">
      <c r="A35" s="70" t="s">
        <v>72</v>
      </c>
      <c r="B35" s="71">
        <v>0.639126193067407</v>
      </c>
      <c r="C35" s="71">
        <v>0.10214290243207468</v>
      </c>
      <c r="D35" s="72">
        <f t="shared" si="1"/>
        <v>0.1598164862</v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</row>
    <row r="36">
      <c r="A36" s="70" t="s">
        <v>73</v>
      </c>
      <c r="B36" s="71">
        <v>0.134734363248812</v>
      </c>
      <c r="C36" s="71">
        <v>0.021532772508542224</v>
      </c>
      <c r="D36" s="72">
        <f t="shared" si="1"/>
        <v>0.1598164862</v>
      </c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</row>
    <row r="37">
      <c r="A37" s="70" t="s">
        <v>74</v>
      </c>
      <c r="B37" s="71">
        <v>0.119561255398831</v>
      </c>
      <c r="C37" s="71">
        <v>0.019107859726805395</v>
      </c>
      <c r="D37" s="72">
        <f t="shared" si="1"/>
        <v>0.1598164862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</row>
    <row r="38">
      <c r="A38" s="70" t="s">
        <v>75</v>
      </c>
      <c r="B38" s="71">
        <v>0.104482648052132</v>
      </c>
      <c r="C38" s="71">
        <v>0.016698049683449838</v>
      </c>
      <c r="D38" s="72">
        <f t="shared" si="1"/>
        <v>0.1598164862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</row>
    <row r="39">
      <c r="A39" s="70" t="s">
        <v>76</v>
      </c>
      <c r="B39" s="71">
        <v>0.0884732013253448</v>
      </c>
      <c r="C39" s="71">
        <v>0.014139476161126279</v>
      </c>
      <c r="D39" s="72">
        <f t="shared" si="1"/>
        <v>0.1598164862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>
      <c r="A40" s="70" t="s">
        <v>77</v>
      </c>
      <c r="B40" s="71">
        <v>0.0451339492344915</v>
      </c>
      <c r="C40" s="71">
        <v>0.00721314917623265</v>
      </c>
      <c r="D40" s="72">
        <f t="shared" si="1"/>
        <v>0.1598164862</v>
      </c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  <row r="41">
      <c r="A41" s="70" t="s">
        <v>78</v>
      </c>
      <c r="B41" s="71">
        <v>0.0419099822427894</v>
      </c>
      <c r="C41" s="71">
        <v>0.0066979060999049584</v>
      </c>
      <c r="D41" s="72">
        <f t="shared" si="1"/>
        <v>0.1598164862</v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</row>
    <row r="42">
      <c r="A42" s="70" t="s">
        <v>79</v>
      </c>
      <c r="B42" s="71">
        <v>0.0259888579880036</v>
      </c>
      <c r="C42" s="71">
        <v>0.0041534479647116025</v>
      </c>
      <c r="D42" s="72">
        <f t="shared" si="1"/>
        <v>0.1598164862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</row>
    <row r="43">
      <c r="A43" s="70" t="s">
        <v>80</v>
      </c>
      <c r="B43" s="71">
        <v>0.0244992926996783</v>
      </c>
      <c r="C43" s="71">
        <v>0.0039153908743248065</v>
      </c>
      <c r="D43" s="72">
        <f t="shared" si="1"/>
        <v>0.1598164862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</row>
    <row r="44">
      <c r="A44" s="70" t="s">
        <v>81</v>
      </c>
      <c r="B44" s="71">
        <v>0.019661148551142</v>
      </c>
      <c r="C44" s="71">
        <v>0.0031421756766429674</v>
      </c>
      <c r="D44" s="72">
        <f t="shared" si="1"/>
        <v>0.1598164862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</row>
    <row r="45">
      <c r="A45" s="70" t="s">
        <v>82</v>
      </c>
      <c r="B45" s="71">
        <v>0.00936838341322981</v>
      </c>
      <c r="C45" s="71">
        <v>0.0014972221187355968</v>
      </c>
      <c r="D45" s="72">
        <f t="shared" si="1"/>
        <v>0.1598164862</v>
      </c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</row>
    <row r="46">
      <c r="A46" s="70" t="s">
        <v>83</v>
      </c>
      <c r="B46" s="71">
        <v>9.9977730135653E-4</v>
      </c>
      <c r="C46" s="71">
        <v>1.597808953129427E-4</v>
      </c>
      <c r="D46" s="72">
        <f t="shared" si="1"/>
        <v>0.1598164862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</row>
    <row r="47">
      <c r="A47" s="70" t="s">
        <v>84</v>
      </c>
      <c r="B47" s="71">
        <v>4.79802994291285</v>
      </c>
      <c r="C47" s="71">
        <v>0.7668042862912865</v>
      </c>
      <c r="D47" s="72">
        <f t="shared" si="1"/>
        <v>0.1598164862</v>
      </c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</row>
    <row r="48">
      <c r="A48" s="70" t="s">
        <v>85</v>
      </c>
      <c r="B48" s="71">
        <v>7.87375633395698</v>
      </c>
      <c r="C48" s="71">
        <v>1.258356070705548</v>
      </c>
      <c r="D48" s="72">
        <f t="shared" si="1"/>
        <v>0.1598164862</v>
      </c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</row>
    <row r="49">
      <c r="A49" s="73" t="s">
        <v>86</v>
      </c>
      <c r="B49" s="74">
        <f t="shared" ref="B49:C49" si="2">SUM(B6:B48)</f>
        <v>3032.932102</v>
      </c>
      <c r="C49" s="74">
        <f t="shared" si="2"/>
        <v>484.7125514</v>
      </c>
      <c r="D49" s="75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>
      <c r="A51" s="60" t="s">
        <v>87</v>
      </c>
      <c r="B51" s="69"/>
      <c r="C51" s="5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>
      <c r="A52" s="66" t="s">
        <v>39</v>
      </c>
      <c r="B52" s="67" t="s">
        <v>40</v>
      </c>
      <c r="C52" s="66" t="s">
        <v>41</v>
      </c>
      <c r="D52" s="68" t="s">
        <v>42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</row>
    <row r="53">
      <c r="A53" s="70" t="s">
        <v>88</v>
      </c>
      <c r="B53" s="71">
        <v>536.2</v>
      </c>
      <c r="C53" s="71">
        <v>85.69359991525506</v>
      </c>
      <c r="D53" s="72">
        <f t="shared" ref="D53:D81" si="3">C53/B53</f>
        <v>0.1598164862</v>
      </c>
      <c r="E53" s="69"/>
      <c r="F53" s="69"/>
      <c r="G53" s="5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</row>
    <row r="54">
      <c r="A54" s="70" t="s">
        <v>89</v>
      </c>
      <c r="B54" s="71">
        <v>54.0</v>
      </c>
      <c r="C54" s="71">
        <v>8.630090256292</v>
      </c>
      <c r="D54" s="72">
        <f t="shared" si="3"/>
        <v>0.1598164862</v>
      </c>
      <c r="E54" s="69"/>
      <c r="F54" s="69"/>
      <c r="G54" s="5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</row>
    <row r="55">
      <c r="A55" s="70" t="s">
        <v>90</v>
      </c>
      <c r="B55" s="71">
        <v>26.0</v>
      </c>
      <c r="C55" s="71">
        <v>4.15522864191837</v>
      </c>
      <c r="D55" s="72">
        <f t="shared" si="3"/>
        <v>0.1598164862</v>
      </c>
      <c r="E55" s="69"/>
      <c r="F55" s="69"/>
      <c r="G55" s="5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</row>
    <row r="56">
      <c r="A56" s="70" t="s">
        <v>91</v>
      </c>
      <c r="B56" s="71">
        <v>26.6</v>
      </c>
      <c r="C56" s="71">
        <v>4.2511185336549495</v>
      </c>
      <c r="D56" s="72">
        <f t="shared" si="3"/>
        <v>0.1598164862</v>
      </c>
      <c r="E56" s="69"/>
      <c r="F56" s="69"/>
      <c r="G56" s="5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</row>
    <row r="57">
      <c r="A57" s="70" t="s">
        <v>92</v>
      </c>
      <c r="B57" s="71">
        <v>18.0</v>
      </c>
      <c r="C57" s="71">
        <v>2.8766967520973346</v>
      </c>
      <c r="D57" s="72">
        <f t="shared" si="3"/>
        <v>0.1598164862</v>
      </c>
      <c r="E57" s="69"/>
      <c r="F57" s="69"/>
      <c r="G57" s="5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</row>
    <row r="58">
      <c r="A58" s="70" t="s">
        <v>93</v>
      </c>
      <c r="B58" s="71">
        <v>14.6</v>
      </c>
      <c r="C58" s="71">
        <v>2.3333206989233926</v>
      </c>
      <c r="D58" s="72">
        <f t="shared" si="3"/>
        <v>0.1598164862</v>
      </c>
      <c r="E58" s="69"/>
      <c r="F58" s="69"/>
      <c r="G58" s="5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</row>
    <row r="59">
      <c r="A59" s="70" t="s">
        <v>94</v>
      </c>
      <c r="B59" s="71">
        <v>10.0</v>
      </c>
      <c r="C59" s="71">
        <v>1.5981648622762972</v>
      </c>
      <c r="D59" s="72">
        <f t="shared" si="3"/>
        <v>0.1598164862</v>
      </c>
      <c r="E59" s="69"/>
      <c r="F59" s="69"/>
      <c r="G59" s="5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</row>
    <row r="60">
      <c r="A60" s="70" t="s">
        <v>95</v>
      </c>
      <c r="B60" s="71">
        <v>3.53</v>
      </c>
      <c r="C60" s="71">
        <v>0.5641521963835325</v>
      </c>
      <c r="D60" s="72">
        <f t="shared" si="3"/>
        <v>0.1598164862</v>
      </c>
      <c r="E60" s="69"/>
      <c r="F60" s="69"/>
      <c r="G60" s="5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>
      <c r="A61" s="70" t="s">
        <v>96</v>
      </c>
      <c r="B61" s="71">
        <v>10.2</v>
      </c>
      <c r="C61" s="71">
        <v>1.6301281595218224</v>
      </c>
      <c r="D61" s="72">
        <f t="shared" si="3"/>
        <v>0.1598164862</v>
      </c>
      <c r="E61" s="69"/>
      <c r="F61" s="69"/>
      <c r="G61" s="5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</row>
    <row r="62">
      <c r="A62" s="70" t="s">
        <v>97</v>
      </c>
      <c r="B62" s="71">
        <v>10.0</v>
      </c>
      <c r="C62" s="71">
        <v>1.5981648622762972</v>
      </c>
      <c r="D62" s="72">
        <f t="shared" si="3"/>
        <v>0.1598164862</v>
      </c>
      <c r="E62" s="69"/>
      <c r="F62" s="69"/>
      <c r="G62" s="5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</row>
    <row r="63">
      <c r="A63" s="70" t="s">
        <v>98</v>
      </c>
      <c r="B63" s="71">
        <v>5.0</v>
      </c>
      <c r="C63" s="71">
        <v>0.7990824311381486</v>
      </c>
      <c r="D63" s="72">
        <f t="shared" si="3"/>
        <v>0.1598164862</v>
      </c>
      <c r="E63" s="69"/>
      <c r="F63" s="69"/>
      <c r="G63" s="5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</row>
    <row r="64">
      <c r="A64" s="70" t="s">
        <v>99</v>
      </c>
      <c r="B64" s="71">
        <v>3.5</v>
      </c>
      <c r="C64" s="71">
        <v>0.5593577017967037</v>
      </c>
      <c r="D64" s="72">
        <f t="shared" si="3"/>
        <v>0.1598164862</v>
      </c>
      <c r="E64" s="69"/>
      <c r="F64" s="69"/>
      <c r="G64" s="5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</row>
    <row r="65">
      <c r="A65" s="70" t="s">
        <v>100</v>
      </c>
      <c r="B65" s="71">
        <v>3.0</v>
      </c>
      <c r="C65" s="71">
        <v>0.4794494586828888</v>
      </c>
      <c r="D65" s="72">
        <f t="shared" si="3"/>
        <v>0.1598164862</v>
      </c>
      <c r="E65" s="69"/>
      <c r="F65" s="69"/>
      <c r="G65" s="5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</row>
    <row r="66">
      <c r="A66" s="70" t="s">
        <v>101</v>
      </c>
      <c r="B66" s="71">
        <v>2.64</v>
      </c>
      <c r="C66" s="71">
        <v>0.4219155236409424</v>
      </c>
      <c r="D66" s="72">
        <f t="shared" si="3"/>
        <v>0.1598164862</v>
      </c>
      <c r="E66" s="69"/>
      <c r="F66" s="69"/>
      <c r="G66" s="5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</row>
    <row r="67">
      <c r="A67" s="70" t="s">
        <v>102</v>
      </c>
      <c r="B67" s="71">
        <v>0.6</v>
      </c>
      <c r="C67" s="71">
        <v>0.0958898917365778</v>
      </c>
      <c r="D67" s="72">
        <f t="shared" si="3"/>
        <v>0.1598164862</v>
      </c>
      <c r="E67" s="69"/>
      <c r="F67" s="69"/>
      <c r="G67" s="5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</row>
    <row r="68">
      <c r="A68" s="70" t="s">
        <v>103</v>
      </c>
      <c r="B68" s="71">
        <v>2.3</v>
      </c>
      <c r="C68" s="71">
        <v>0.36757791832354814</v>
      </c>
      <c r="D68" s="72">
        <f t="shared" si="3"/>
        <v>0.1598164862</v>
      </c>
      <c r="E68" s="69"/>
      <c r="F68" s="69"/>
      <c r="G68" s="5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</row>
    <row r="69">
      <c r="A69" s="70" t="s">
        <v>104</v>
      </c>
      <c r="B69" s="71">
        <v>1.2</v>
      </c>
      <c r="C69" s="71">
        <v>0.1917797834731556</v>
      </c>
      <c r="D69" s="72">
        <f t="shared" si="3"/>
        <v>0.1598164862</v>
      </c>
      <c r="E69" s="69"/>
      <c r="F69" s="69"/>
      <c r="G69" s="5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</row>
    <row r="70">
      <c r="A70" s="70" t="s">
        <v>105</v>
      </c>
      <c r="B70" s="71">
        <v>1.04</v>
      </c>
      <c r="C70" s="71">
        <v>0.16620914567673484</v>
      </c>
      <c r="D70" s="72">
        <f t="shared" si="3"/>
        <v>0.1598164862</v>
      </c>
      <c r="E70" s="69"/>
      <c r="F70" s="69"/>
      <c r="G70" s="5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</row>
    <row r="71">
      <c r="A71" s="70" t="s">
        <v>106</v>
      </c>
      <c r="B71" s="71">
        <v>1.0</v>
      </c>
      <c r="C71" s="71">
        <v>0.15981648622762967</v>
      </c>
      <c r="D71" s="72">
        <f t="shared" si="3"/>
        <v>0.1598164862</v>
      </c>
      <c r="E71" s="69"/>
      <c r="F71" s="69"/>
      <c r="G71" s="5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</row>
    <row r="72">
      <c r="A72" s="70" t="s">
        <v>107</v>
      </c>
      <c r="B72" s="71">
        <v>1.0</v>
      </c>
      <c r="C72" s="71">
        <v>0.15981648622762967</v>
      </c>
      <c r="D72" s="72">
        <f t="shared" si="3"/>
        <v>0.1598164862</v>
      </c>
      <c r="E72" s="69"/>
      <c r="F72" s="69"/>
      <c r="G72" s="5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</row>
    <row r="73">
      <c r="A73" s="70" t="s">
        <v>108</v>
      </c>
      <c r="B73" s="71">
        <v>1.0</v>
      </c>
      <c r="C73" s="71">
        <v>0.15981648622762967</v>
      </c>
      <c r="D73" s="72">
        <f t="shared" si="3"/>
        <v>0.1598164862</v>
      </c>
      <c r="E73" s="69"/>
      <c r="F73" s="69"/>
      <c r="G73" s="5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</row>
    <row r="74">
      <c r="A74" s="70" t="s">
        <v>109</v>
      </c>
      <c r="B74" s="71">
        <v>0.5</v>
      </c>
      <c r="C74" s="71">
        <v>0.07990824311381484</v>
      </c>
      <c r="D74" s="72">
        <f t="shared" si="3"/>
        <v>0.1598164862</v>
      </c>
      <c r="E74" s="69"/>
      <c r="F74" s="69"/>
      <c r="G74" s="5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</row>
    <row r="75">
      <c r="A75" s="70" t="s">
        <v>110</v>
      </c>
      <c r="B75" s="71">
        <v>0.5</v>
      </c>
      <c r="C75" s="71">
        <v>0.07990824311381484</v>
      </c>
      <c r="D75" s="72">
        <f t="shared" si="3"/>
        <v>0.1598164862</v>
      </c>
      <c r="E75" s="69"/>
      <c r="F75" s="69"/>
      <c r="G75" s="5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</row>
    <row r="76">
      <c r="A76" s="70" t="s">
        <v>111</v>
      </c>
      <c r="B76" s="71">
        <v>0.5</v>
      </c>
      <c r="C76" s="71">
        <v>0.07990824311381484</v>
      </c>
      <c r="D76" s="72">
        <f t="shared" si="3"/>
        <v>0.1598164862</v>
      </c>
      <c r="E76" s="69"/>
      <c r="F76" s="69"/>
      <c r="G76" s="5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</row>
    <row r="77">
      <c r="A77" s="70" t="s">
        <v>112</v>
      </c>
      <c r="B77" s="71">
        <v>0.6</v>
      </c>
      <c r="C77" s="71">
        <v>0.0958898917365778</v>
      </c>
      <c r="D77" s="72">
        <f t="shared" si="3"/>
        <v>0.1598164862</v>
      </c>
      <c r="E77" s="69"/>
      <c r="F77" s="69"/>
      <c r="G77" s="5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</row>
    <row r="78">
      <c r="A78" s="70" t="s">
        <v>113</v>
      </c>
      <c r="B78" s="71">
        <v>0.211</v>
      </c>
      <c r="C78" s="71">
        <v>0.033721278594029847</v>
      </c>
      <c r="D78" s="72">
        <f t="shared" si="3"/>
        <v>0.1598164862</v>
      </c>
      <c r="E78" s="69"/>
      <c r="F78" s="69"/>
      <c r="G78" s="5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</row>
    <row r="79">
      <c r="A79" s="70" t="s">
        <v>114</v>
      </c>
      <c r="B79" s="71">
        <v>0.333</v>
      </c>
      <c r="C79" s="71">
        <v>0.05321888991380069</v>
      </c>
      <c r="D79" s="72">
        <f t="shared" si="3"/>
        <v>0.1598164862</v>
      </c>
      <c r="E79" s="69"/>
      <c r="F79" s="69"/>
      <c r="G79" s="5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</row>
    <row r="80">
      <c r="A80" s="70" t="s">
        <v>115</v>
      </c>
      <c r="B80" s="71">
        <v>0.0566</v>
      </c>
      <c r="C80" s="71">
        <v>0.00904561312048384</v>
      </c>
      <c r="D80" s="72">
        <f t="shared" si="3"/>
        <v>0.1598164862</v>
      </c>
      <c r="E80" s="69"/>
      <c r="F80" s="69"/>
      <c r="G80" s="5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</row>
    <row r="81">
      <c r="A81" s="70" t="s">
        <v>116</v>
      </c>
      <c r="B81" s="71">
        <v>0.05</v>
      </c>
      <c r="C81" s="71">
        <v>0.007990824311381484</v>
      </c>
      <c r="D81" s="72">
        <f t="shared" si="3"/>
        <v>0.1598164862</v>
      </c>
      <c r="E81" s="69"/>
      <c r="F81" s="69"/>
      <c r="G81" s="5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</row>
    <row r="82">
      <c r="A82" s="73" t="s">
        <v>117</v>
      </c>
      <c r="B82" s="74">
        <f t="shared" ref="B82:C82" si="4">SUM(B53:B81)</f>
        <v>734.1606</v>
      </c>
      <c r="C82" s="74">
        <f t="shared" si="4"/>
        <v>117.3309674</v>
      </c>
      <c r="D82" s="75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</row>
    <row r="84">
      <c r="A84" s="76" t="s">
        <v>118</v>
      </c>
      <c r="B84" s="69"/>
      <c r="C84" s="69"/>
      <c r="D84" s="69"/>
      <c r="E84" s="69"/>
      <c r="F84" s="5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</row>
    <row r="85">
      <c r="A85" s="66" t="s">
        <v>39</v>
      </c>
      <c r="B85" s="67" t="s">
        <v>40</v>
      </c>
      <c r="C85" s="66" t="s">
        <v>41</v>
      </c>
      <c r="D85" s="68" t="s">
        <v>42</v>
      </c>
      <c r="E85" s="69"/>
      <c r="F85" s="77" t="s">
        <v>119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</row>
    <row r="86">
      <c r="A86" s="78" t="s">
        <v>120</v>
      </c>
      <c r="B86" s="79">
        <v>0.0</v>
      </c>
      <c r="C86" s="80">
        <f>F86*MainSheet!$B$20</f>
        <v>10.65381446</v>
      </c>
      <c r="D86" s="81"/>
      <c r="E86" s="81"/>
      <c r="F86" s="82">
        <v>3.196329725E7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</row>
    <row r="87">
      <c r="A87" s="78" t="s">
        <v>121</v>
      </c>
      <c r="B87" s="83">
        <v>0.0</v>
      </c>
      <c r="C87" s="80">
        <f>F87*MainSheet!$B$20</f>
        <v>0.8350020304</v>
      </c>
      <c r="D87" s="81"/>
      <c r="E87" s="81"/>
      <c r="F87" s="78">
        <v>2505151.39</v>
      </c>
      <c r="G87" s="81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</row>
    <row r="88">
      <c r="A88" s="73" t="s">
        <v>122</v>
      </c>
      <c r="B88" s="73">
        <f t="shared" ref="B88:C88" si="5">SUM(B86:B87)</f>
        <v>0</v>
      </c>
      <c r="C88" s="74">
        <f t="shared" si="5"/>
        <v>11.48881649</v>
      </c>
      <c r="D88" s="75"/>
      <c r="E88" s="69"/>
      <c r="F88" s="69"/>
      <c r="G88" s="81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</row>
    <row r="89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</row>
    <row r="90">
      <c r="A90" s="66"/>
      <c r="B90" s="22" t="s">
        <v>40</v>
      </c>
      <c r="C90" s="22" t="s">
        <v>41</v>
      </c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</row>
    <row r="91">
      <c r="A91" s="84" t="s">
        <v>123</v>
      </c>
      <c r="B91" s="85">
        <f t="shared" ref="B91:C91" si="6">SUM(B82+B49+B88)</f>
        <v>3767.092702</v>
      </c>
      <c r="C91" s="85">
        <f t="shared" si="6"/>
        <v>613.5323354</v>
      </c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</row>
  </sheetData>
  <drawing r:id="rId1"/>
  <tableParts count="3">
    <tablePart r:id="rId5"/>
    <tablePart r:id="rId6"/>
    <tablePart r:id="rId7"/>
  </tableParts>
</worksheet>
</file>