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2.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drawings/drawing3.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ThisWorkbook"/>
  <mc:AlternateContent xmlns:mc="http://schemas.openxmlformats.org/markup-compatibility/2006">
    <mc:Choice Requires="x15">
      <x15ac:absPath xmlns:x15ac="http://schemas.microsoft.com/office/spreadsheetml/2010/11/ac" url="https://d.docs.live.net/52ee411474f80ac2/Documents/Aqua Libre/New Bethany and Pipe/Instruments^0Panel/"/>
    </mc:Choice>
  </mc:AlternateContent>
  <xr:revisionPtr revIDLastSave="935" documentId="13_ncr:1_{C6EBEA49-E79E-46BF-AF1E-27AE12913155}" xr6:coauthVersionLast="47" xr6:coauthVersionMax="47" xr10:uidLastSave="{AC4ECFF8-CC65-41C2-968C-03342579204B}"/>
  <bookViews>
    <workbookView xWindow="12600" yWindow="0" windowWidth="28150" windowHeight="13940" tabRatio="723" activeTab="2" xr2:uid="{00000000-000D-0000-FFFF-FFFF00000000}"/>
  </bookViews>
  <sheets>
    <sheet name="Project Info" sheetId="33" r:id="rId1"/>
    <sheet name="Cost Summery" sheetId="32" r:id="rId2"/>
    <sheet name="Item Price List" sheetId="10" r:id="rId3"/>
    <sheet name="IO Summery" sheetId="20" r:id="rId4"/>
    <sheet name="Master List" sheetId="8" state="hidden" r:id="rId5"/>
    <sheet name="Not for Use" sheetId="13" state="hidden" r:id="rId6"/>
    <sheet name="Signal List" sheetId="1" state="hidden" r:id="rId7"/>
    <sheet name="PIT" sheetId="17" r:id="rId8"/>
    <sheet name="LSH" sheetId="16" r:id="rId9"/>
    <sheet name="LIT" sheetId="14" r:id="rId10"/>
    <sheet name="FIT" sheetId="15" r:id="rId11"/>
    <sheet name="MOV" sheetId="18" r:id="rId12"/>
    <sheet name="OLS" sheetId="21" r:id="rId13"/>
    <sheet name="VS" sheetId="22" r:id="rId14"/>
    <sheet name="LLS" sheetId="23" r:id="rId15"/>
    <sheet name="PMPP" sheetId="24" r:id="rId16"/>
    <sheet name="Drive-VFD" sheetId="25" r:id="rId17"/>
    <sheet name="Main Panel" sheetId="29" r:id="rId18"/>
    <sheet name="UPS" sheetId="30" r:id="rId19"/>
    <sheet name="Labor Estimate" sheetId="31" r:id="rId20"/>
    <sheet name="Additional List" sheetId="28" r:id="rId21"/>
    <sheet name="Data List" sheetId="11" r:id="rId22"/>
    <sheet name="Sheet2" sheetId="12" state="hidden" r:id="rId23"/>
  </sheets>
  <externalReferences>
    <externalReference r:id="rId24"/>
  </externalReferences>
  <definedNames>
    <definedName name="_xlnm._FilterDatabase" localSheetId="2" hidden="1">'Item Price List'!#REF!</definedName>
    <definedName name="_xlnm.Print_Titles" localSheetId="2">'Item Price List'!$2:$4</definedName>
    <definedName name="valHighlight">IFERROR(IF('Item Price List'!#REF!="Yes", TRUE, FALSE),FALSE)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32" l="1"/>
  <c r="A8" i="32"/>
  <c r="F32" i="10"/>
  <c r="I32" i="10"/>
  <c r="K32" i="10" s="1"/>
  <c r="J32" i="10"/>
  <c r="A7" i="32"/>
  <c r="A6" i="32"/>
  <c r="A5" i="32"/>
  <c r="F8" i="32"/>
  <c r="F9" i="32"/>
  <c r="F10" i="32"/>
  <c r="F11" i="32"/>
  <c r="F12" i="32"/>
  <c r="A4" i="32"/>
  <c r="F46" i="10"/>
  <c r="I46" i="10" s="1"/>
  <c r="K46" i="10" s="1"/>
  <c r="J46" i="10"/>
  <c r="F48" i="10"/>
  <c r="F47" i="10"/>
  <c r="J47" i="10" s="1"/>
  <c r="F45" i="10"/>
  <c r="I45" i="10" s="1"/>
  <c r="K45" i="10" s="1"/>
  <c r="F40" i="10"/>
  <c r="F39" i="10"/>
  <c r="J39" i="10" s="1"/>
  <c r="F38" i="10"/>
  <c r="J38" i="10" s="1"/>
  <c r="F34" i="10"/>
  <c r="F33" i="10"/>
  <c r="J33" i="10" s="1"/>
  <c r="F31" i="10"/>
  <c r="J31" i="10" s="1"/>
  <c r="F25" i="10"/>
  <c r="J25" i="10" s="1"/>
  <c r="F26" i="10"/>
  <c r="F27" i="10"/>
  <c r="J26" i="10"/>
  <c r="F18" i="10"/>
  <c r="I18" i="10" s="1"/>
  <c r="F19" i="10"/>
  <c r="J19" i="10" s="1"/>
  <c r="F20" i="10"/>
  <c r="C50" i="17"/>
  <c r="B25" i="20"/>
  <c r="B24" i="20"/>
  <c r="B23" i="20"/>
  <c r="B22" i="20"/>
  <c r="J45" i="10" l="1"/>
  <c r="J40" i="10"/>
  <c r="J48" i="10"/>
  <c r="I47" i="10"/>
  <c r="K47" i="10" s="1"/>
  <c r="K48" i="10" s="1"/>
  <c r="I39" i="10"/>
  <c r="K39" i="10" s="1"/>
  <c r="I38" i="10"/>
  <c r="I19" i="10"/>
  <c r="K19" i="10" s="1"/>
  <c r="J27" i="10"/>
  <c r="J34" i="10"/>
  <c r="I33" i="10"/>
  <c r="K33" i="10" s="1"/>
  <c r="I31" i="10"/>
  <c r="I25" i="10"/>
  <c r="I26" i="10"/>
  <c r="K26" i="10" s="1"/>
  <c r="J18" i="10"/>
  <c r="K18" i="10"/>
  <c r="I48" i="10" l="1"/>
  <c r="K38" i="10"/>
  <c r="K40" i="10" s="1"/>
  <c r="I40" i="10"/>
  <c r="I34" i="10"/>
  <c r="K31" i="10"/>
  <c r="K34" i="10" s="1"/>
  <c r="D7" i="32" s="1"/>
  <c r="F7" i="32" s="1"/>
  <c r="K25" i="10"/>
  <c r="K27" i="10" s="1"/>
  <c r="D6" i="32" s="1"/>
  <c r="F6" i="32" s="1"/>
  <c r="I27" i="10"/>
  <c r="J20" i="10"/>
  <c r="K20" i="10" l="1"/>
  <c r="D5" i="32" s="1"/>
  <c r="F5" i="32" s="1"/>
  <c r="I20" i="10"/>
  <c r="B1" i="31" l="1"/>
  <c r="B2" i="31"/>
  <c r="B3" i="31"/>
  <c r="B4" i="31"/>
  <c r="B5" i="31"/>
  <c r="B6" i="31"/>
  <c r="B7" i="31"/>
  <c r="B8" i="31"/>
  <c r="B9" i="31"/>
  <c r="F14" i="31"/>
  <c r="F15" i="31"/>
  <c r="F16" i="31"/>
  <c r="F17" i="31"/>
  <c r="F18" i="31"/>
  <c r="F19" i="31"/>
  <c r="F20" i="31"/>
  <c r="F37" i="31" s="1"/>
  <c r="F23" i="31"/>
  <c r="F24" i="31"/>
  <c r="F25" i="31"/>
  <c r="F26" i="31"/>
  <c r="F27" i="31"/>
  <c r="F28" i="31"/>
  <c r="F29" i="31"/>
  <c r="F30" i="31"/>
  <c r="F31" i="31"/>
  <c r="F34" i="31"/>
  <c r="F11" i="30"/>
  <c r="G11" i="30"/>
  <c r="H11" i="30"/>
  <c r="K11" i="30"/>
  <c r="F12" i="30"/>
  <c r="H12" i="30" s="1"/>
  <c r="G12" i="30"/>
  <c r="K12" i="30"/>
  <c r="K72" i="30" s="1"/>
  <c r="H87" i="30" s="1"/>
  <c r="F13" i="30"/>
  <c r="G13" i="30"/>
  <c r="H13" i="30"/>
  <c r="K13" i="30"/>
  <c r="F14" i="30"/>
  <c r="G14" i="30"/>
  <c r="H14" i="30"/>
  <c r="K14" i="30"/>
  <c r="F15" i="30"/>
  <c r="H15" i="30" s="1"/>
  <c r="G15" i="30"/>
  <c r="K15" i="30"/>
  <c r="F16" i="30"/>
  <c r="G16" i="30"/>
  <c r="H16" i="30"/>
  <c r="K16" i="30"/>
  <c r="F17" i="30"/>
  <c r="G17" i="30"/>
  <c r="H17" i="30"/>
  <c r="K17" i="30"/>
  <c r="F18" i="30"/>
  <c r="H18" i="30" s="1"/>
  <c r="G18" i="30"/>
  <c r="K18" i="30"/>
  <c r="F19" i="30"/>
  <c r="G19" i="30"/>
  <c r="H19" i="30"/>
  <c r="K19" i="30"/>
  <c r="F20" i="30"/>
  <c r="G20" i="30"/>
  <c r="H20" i="30"/>
  <c r="K20" i="30"/>
  <c r="F21" i="30"/>
  <c r="H21" i="30" s="1"/>
  <c r="G21" i="30"/>
  <c r="K21" i="30"/>
  <c r="F22" i="30"/>
  <c r="G22" i="30"/>
  <c r="H22" i="30"/>
  <c r="K22" i="30"/>
  <c r="F23" i="30"/>
  <c r="G23" i="30"/>
  <c r="H23" i="30"/>
  <c r="K23" i="30"/>
  <c r="F24" i="30"/>
  <c r="H24" i="30" s="1"/>
  <c r="G24" i="30"/>
  <c r="F25" i="30"/>
  <c r="G25" i="30"/>
  <c r="H25" i="30"/>
  <c r="F26" i="30"/>
  <c r="F72" i="30" s="1"/>
  <c r="G26" i="30"/>
  <c r="F27" i="30"/>
  <c r="H27" i="30" s="1"/>
  <c r="G27" i="30"/>
  <c r="F28" i="30"/>
  <c r="H28" i="30" s="1"/>
  <c r="G28" i="30"/>
  <c r="F29" i="30"/>
  <c r="G29" i="30"/>
  <c r="H29" i="30"/>
  <c r="F30" i="30"/>
  <c r="H30" i="30" s="1"/>
  <c r="G30" i="30"/>
  <c r="K30" i="30"/>
  <c r="F31" i="30"/>
  <c r="H31" i="30" s="1"/>
  <c r="G31" i="30"/>
  <c r="K31" i="30"/>
  <c r="F32" i="30"/>
  <c r="G32" i="30"/>
  <c r="H32" i="30"/>
  <c r="K32" i="30"/>
  <c r="F33" i="30"/>
  <c r="H33" i="30" s="1"/>
  <c r="G33" i="30"/>
  <c r="K33" i="30"/>
  <c r="F34" i="30"/>
  <c r="H34" i="30" s="1"/>
  <c r="G34" i="30"/>
  <c r="K34" i="30"/>
  <c r="F35" i="30"/>
  <c r="G35" i="30"/>
  <c r="H35" i="30"/>
  <c r="K35" i="30"/>
  <c r="F36" i="30"/>
  <c r="H36" i="30" s="1"/>
  <c r="G36" i="30"/>
  <c r="F37" i="30"/>
  <c r="H37" i="30" s="1"/>
  <c r="G37" i="30"/>
  <c r="F38" i="30"/>
  <c r="H38" i="30" s="1"/>
  <c r="G38" i="30"/>
  <c r="F39" i="30"/>
  <c r="G39" i="30"/>
  <c r="H39" i="30"/>
  <c r="F40" i="30"/>
  <c r="H40" i="30" s="1"/>
  <c r="G40" i="30"/>
  <c r="F41" i="30"/>
  <c r="H41" i="30" s="1"/>
  <c r="G41" i="30"/>
  <c r="F42" i="30"/>
  <c r="H42" i="30" s="1"/>
  <c r="G42" i="30"/>
  <c r="F43" i="30"/>
  <c r="G43" i="30"/>
  <c r="H43" i="30"/>
  <c r="F44" i="30"/>
  <c r="H44" i="30" s="1"/>
  <c r="G44" i="30"/>
  <c r="F45" i="30"/>
  <c r="H45" i="30" s="1"/>
  <c r="G45" i="30"/>
  <c r="F46" i="30"/>
  <c r="H46" i="30" s="1"/>
  <c r="G46" i="30"/>
  <c r="F47" i="30"/>
  <c r="G47" i="30"/>
  <c r="H47" i="30"/>
  <c r="F48" i="30"/>
  <c r="H48" i="30" s="1"/>
  <c r="G48" i="30"/>
  <c r="F49" i="30"/>
  <c r="H49" i="30" s="1"/>
  <c r="G49" i="30"/>
  <c r="F50" i="30"/>
  <c r="H50" i="30" s="1"/>
  <c r="G50" i="30"/>
  <c r="F51" i="30"/>
  <c r="G51" i="30"/>
  <c r="H51" i="30"/>
  <c r="F52" i="30"/>
  <c r="H52" i="30" s="1"/>
  <c r="G52" i="30"/>
  <c r="F53" i="30"/>
  <c r="H53" i="30" s="1"/>
  <c r="G53" i="30"/>
  <c r="F54" i="30"/>
  <c r="H54" i="30" s="1"/>
  <c r="G54" i="30"/>
  <c r="F55" i="30"/>
  <c r="G55" i="30"/>
  <c r="H55" i="30"/>
  <c r="F56" i="30"/>
  <c r="H56" i="30" s="1"/>
  <c r="G56" i="30"/>
  <c r="F57" i="30"/>
  <c r="H57" i="30" s="1"/>
  <c r="G57" i="30"/>
  <c r="F58" i="30"/>
  <c r="H58" i="30" s="1"/>
  <c r="G58" i="30"/>
  <c r="F59" i="30"/>
  <c r="G59" i="30"/>
  <c r="H59" i="30"/>
  <c r="F60" i="30"/>
  <c r="H60" i="30" s="1"/>
  <c r="G60" i="30"/>
  <c r="F61" i="30"/>
  <c r="H61" i="30" s="1"/>
  <c r="G61" i="30"/>
  <c r="F62" i="30"/>
  <c r="H62" i="30" s="1"/>
  <c r="G62" i="30"/>
  <c r="K62" i="30"/>
  <c r="F63" i="30"/>
  <c r="G63" i="30"/>
  <c r="H63" i="30"/>
  <c r="K63" i="30"/>
  <c r="F64" i="30"/>
  <c r="G64" i="30"/>
  <c r="H64" i="30"/>
  <c r="K64" i="30"/>
  <c r="F65" i="30"/>
  <c r="H65" i="30" s="1"/>
  <c r="G65" i="30"/>
  <c r="K65" i="30"/>
  <c r="F66" i="30"/>
  <c r="G66" i="30"/>
  <c r="H66" i="30"/>
  <c r="K66" i="30"/>
  <c r="F67" i="30"/>
  <c r="G67" i="30"/>
  <c r="H67" i="30"/>
  <c r="K67" i="30"/>
  <c r="F68" i="30"/>
  <c r="H68" i="30" s="1"/>
  <c r="G68" i="30"/>
  <c r="K68" i="30"/>
  <c r="F69" i="30"/>
  <c r="G69" i="30"/>
  <c r="H69" i="30"/>
  <c r="K69" i="30"/>
  <c r="F70" i="30"/>
  <c r="G70" i="30"/>
  <c r="H70" i="30"/>
  <c r="K70" i="30"/>
  <c r="F71" i="30"/>
  <c r="H71" i="30" s="1"/>
  <c r="G71" i="30"/>
  <c r="K71" i="30"/>
  <c r="F74" i="30"/>
  <c r="F76" i="30" s="1"/>
  <c r="G74" i="30"/>
  <c r="H74" i="30"/>
  <c r="F75" i="30"/>
  <c r="H75" i="30" s="1"/>
  <c r="G75" i="30"/>
  <c r="H77" i="30"/>
  <c r="F11" i="29"/>
  <c r="G11" i="29"/>
  <c r="H11" i="29"/>
  <c r="K11" i="29"/>
  <c r="K39" i="29" s="1"/>
  <c r="H54" i="29" s="1"/>
  <c r="F12" i="29"/>
  <c r="G12" i="29"/>
  <c r="H12" i="29"/>
  <c r="K12" i="29"/>
  <c r="E13" i="29"/>
  <c r="F13" i="29" s="1"/>
  <c r="G13" i="29"/>
  <c r="K13" i="29"/>
  <c r="E14" i="29"/>
  <c r="F14" i="29"/>
  <c r="H14" i="29" s="1"/>
  <c r="G14" i="29"/>
  <c r="K14" i="29"/>
  <c r="F15" i="29"/>
  <c r="G15" i="29"/>
  <c r="H15" i="29"/>
  <c r="K15" i="29"/>
  <c r="F16" i="29"/>
  <c r="H16" i="29" s="1"/>
  <c r="G16" i="29"/>
  <c r="K16" i="29"/>
  <c r="F17" i="29"/>
  <c r="H17" i="29" s="1"/>
  <c r="G17" i="29"/>
  <c r="K17" i="29"/>
  <c r="F18" i="29"/>
  <c r="G18" i="29"/>
  <c r="H18" i="29"/>
  <c r="F19" i="29"/>
  <c r="H19" i="29" s="1"/>
  <c r="G19" i="29"/>
  <c r="K19" i="29"/>
  <c r="F20" i="29"/>
  <c r="G20" i="29"/>
  <c r="H20" i="29"/>
  <c r="F21" i="29"/>
  <c r="G21" i="29"/>
  <c r="H21" i="29"/>
  <c r="F22" i="29"/>
  <c r="H22" i="29" s="1"/>
  <c r="G22" i="29"/>
  <c r="F23" i="29"/>
  <c r="H23" i="29" s="1"/>
  <c r="G23" i="29"/>
  <c r="F24" i="29"/>
  <c r="G24" i="29"/>
  <c r="H24" i="29"/>
  <c r="F25" i="29"/>
  <c r="G25" i="29"/>
  <c r="H25" i="29"/>
  <c r="F26" i="29"/>
  <c r="H26" i="29" s="1"/>
  <c r="G26" i="29"/>
  <c r="F27" i="29"/>
  <c r="H27" i="29" s="1"/>
  <c r="G27" i="29"/>
  <c r="K27" i="29"/>
  <c r="F28" i="29"/>
  <c r="H28" i="29" s="1"/>
  <c r="G28" i="29"/>
  <c r="K28" i="29"/>
  <c r="F29" i="29"/>
  <c r="G29" i="29"/>
  <c r="H29" i="29"/>
  <c r="F30" i="29"/>
  <c r="H30" i="29" s="1"/>
  <c r="G30" i="29"/>
  <c r="F31" i="29"/>
  <c r="G31" i="29"/>
  <c r="H31" i="29"/>
  <c r="F32" i="29"/>
  <c r="H32" i="29" s="1"/>
  <c r="G32" i="29"/>
  <c r="F33" i="29"/>
  <c r="G33" i="29"/>
  <c r="H33" i="29"/>
  <c r="K33" i="29"/>
  <c r="F34" i="29"/>
  <c r="H34" i="29" s="1"/>
  <c r="G34" i="29"/>
  <c r="K34" i="29"/>
  <c r="F35" i="29"/>
  <c r="H35" i="29" s="1"/>
  <c r="G35" i="29"/>
  <c r="K35" i="29"/>
  <c r="F36" i="29"/>
  <c r="G36" i="29"/>
  <c r="H36" i="29"/>
  <c r="K36" i="29"/>
  <c r="F37" i="29"/>
  <c r="H37" i="29" s="1"/>
  <c r="G37" i="29"/>
  <c r="K37" i="29"/>
  <c r="F38" i="29"/>
  <c r="H38" i="29" s="1"/>
  <c r="G38" i="29"/>
  <c r="K38" i="29"/>
  <c r="F41" i="29"/>
  <c r="F43" i="29" s="1"/>
  <c r="G41" i="29"/>
  <c r="F42" i="29"/>
  <c r="G42" i="29"/>
  <c r="H42" i="29"/>
  <c r="I6" i="10"/>
  <c r="K6" i="10" s="1"/>
  <c r="I7" i="10"/>
  <c r="I8" i="10"/>
  <c r="I9" i="10"/>
  <c r="I10" i="10"/>
  <c r="I5" i="10"/>
  <c r="H76" i="30" l="1"/>
  <c r="G76" i="30" s="1"/>
  <c r="H72" i="30"/>
  <c r="F78" i="30"/>
  <c r="H26" i="30"/>
  <c r="F39" i="29"/>
  <c r="H13" i="29"/>
  <c r="H39" i="29" s="1"/>
  <c r="H41" i="29"/>
  <c r="H43" i="29" s="1"/>
  <c r="G43" i="29" s="1"/>
  <c r="I13" i="10"/>
  <c r="G72" i="30" l="1"/>
  <c r="H78" i="30"/>
  <c r="G39" i="29"/>
  <c r="F44" i="29"/>
  <c r="H44" i="29" s="1"/>
  <c r="H45" i="29" s="1"/>
  <c r="H83" i="30" l="1"/>
  <c r="G78" i="30"/>
  <c r="G84" i="30" s="1"/>
  <c r="H80" i="30"/>
  <c r="H81" i="30"/>
  <c r="H47" i="29"/>
  <c r="H48" i="29"/>
  <c r="H50" i="29"/>
  <c r="F45" i="29"/>
  <c r="G45" i="29" s="1"/>
  <c r="G86" i="30" l="1"/>
  <c r="H88" i="30"/>
  <c r="G53" i="29"/>
  <c r="H55" i="29"/>
  <c r="G51" i="29"/>
  <c r="B22" i="17" l="1"/>
  <c r="B21" i="17"/>
  <c r="Q20" i="18"/>
  <c r="H10" i="10" s="1"/>
  <c r="O20" i="18"/>
  <c r="D8" i="20" s="1"/>
  <c r="F7" i="20"/>
  <c r="F6" i="20"/>
  <c r="R13" i="14"/>
  <c r="F17" i="20"/>
  <c r="S16" i="25"/>
  <c r="E13" i="20"/>
  <c r="D13" i="20"/>
  <c r="Q16" i="24"/>
  <c r="O16" i="24"/>
  <c r="C1" i="24"/>
  <c r="C17" i="24" s="1"/>
  <c r="I19" i="24"/>
  <c r="T16" i="24"/>
  <c r="C1" i="21"/>
  <c r="C1" i="22"/>
  <c r="C18" i="22" s="1"/>
  <c r="D10" i="20" s="1"/>
  <c r="C1" i="23"/>
  <c r="C18" i="23" s="1"/>
  <c r="D11" i="20" s="1"/>
  <c r="P17" i="21"/>
  <c r="C18" i="21"/>
  <c r="D9" i="20" s="1"/>
  <c r="D5" i="20"/>
  <c r="C9" i="15"/>
  <c r="D31" i="16"/>
  <c r="C35" i="17"/>
  <c r="C1" i="17"/>
  <c r="D1" i="16"/>
  <c r="D1" i="14"/>
  <c r="C1" i="15"/>
  <c r="C1" i="18"/>
  <c r="G121" i="11"/>
  <c r="G133" i="11"/>
  <c r="G145" i="11"/>
  <c r="N57" i="11"/>
  <c r="H9" i="10"/>
  <c r="E10" i="10"/>
  <c r="D10" i="10"/>
  <c r="C10" i="10"/>
  <c r="B10" i="10"/>
  <c r="E9" i="10"/>
  <c r="D9" i="10"/>
  <c r="C9" i="10"/>
  <c r="B9" i="10"/>
  <c r="E8" i="10"/>
  <c r="D8" i="10"/>
  <c r="C8" i="10"/>
  <c r="B8" i="10"/>
  <c r="E7" i="10"/>
  <c r="D7" i="10"/>
  <c r="C7" i="10"/>
  <c r="B7" i="10"/>
  <c r="E6" i="10"/>
  <c r="D6" i="10"/>
  <c r="C6" i="10"/>
  <c r="B6" i="10"/>
  <c r="B5" i="10"/>
  <c r="H5" i="10"/>
  <c r="K5" i="10" s="1"/>
  <c r="E5" i="10"/>
  <c r="D5" i="10"/>
  <c r="C5" i="10"/>
  <c r="T8" i="15"/>
  <c r="T30" i="16"/>
  <c r="S49" i="17"/>
  <c r="H8" i="10" s="1"/>
  <c r="K8" i="10" s="1"/>
  <c r="S31" i="17"/>
  <c r="H7" i="10" s="1"/>
  <c r="K7" i="10" s="1"/>
  <c r="J14" i="11"/>
  <c r="C104" i="8"/>
  <c r="S110" i="8"/>
  <c r="C78" i="8"/>
  <c r="S102" i="8"/>
  <c r="C68" i="8"/>
  <c r="S76" i="8"/>
  <c r="C45" i="8"/>
  <c r="S65" i="8"/>
  <c r="J142" i="8"/>
  <c r="F61" i="13"/>
  <c r="F29" i="13"/>
  <c r="F61" i="12"/>
  <c r="F29" i="12"/>
  <c r="F26" i="11"/>
  <c r="F56" i="11"/>
  <c r="F108" i="11"/>
  <c r="F96" i="11"/>
  <c r="F80" i="11"/>
  <c r="F14" i="11"/>
  <c r="H142" i="8"/>
  <c r="N142" i="8"/>
  <c r="L142" i="8"/>
  <c r="F142" i="8"/>
  <c r="I122" i="1"/>
  <c r="H122" i="1"/>
  <c r="G122" i="1"/>
  <c r="F122" i="1"/>
  <c r="J10" i="10" l="1"/>
  <c r="K10" i="10"/>
  <c r="J9" i="10"/>
  <c r="K9" i="10"/>
  <c r="K13" i="10" s="1"/>
  <c r="D4" i="32" s="1"/>
  <c r="F4" i="32" s="1"/>
  <c r="F14" i="32" s="1"/>
  <c r="H16" i="33" s="1"/>
  <c r="J5" i="10"/>
  <c r="J8" i="10"/>
  <c r="B4" i="20"/>
  <c r="B21" i="20" s="1"/>
  <c r="J7" i="10"/>
  <c r="E8" i="20"/>
  <c r="J6" i="10"/>
  <c r="J13" i="1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Brad Byrum</author>
  </authors>
  <commentList>
    <comment ref="I9" authorId="0" shapeId="0" xr:uid="{58513ED1-981D-4EEA-ADFC-852E6813B4FC}">
      <text>
        <r>
          <rPr>
            <b/>
            <sz val="9"/>
            <color indexed="81"/>
            <rFont val="Tahoma"/>
            <family val="2"/>
          </rPr>
          <t>Brad Byrum:</t>
        </r>
        <r>
          <rPr>
            <sz val="9"/>
            <color indexed="81"/>
            <rFont val="Tahoma"/>
            <family val="2"/>
          </rPr>
          <t xml:space="preserve">
Place "S" in row if you want this item included in the subtotal.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Brad Byrum</author>
  </authors>
  <commentList>
    <comment ref="I9" authorId="0" shapeId="0" xr:uid="{F09FC628-9DCE-4112-A892-68610CC7452C}">
      <text>
        <r>
          <rPr>
            <b/>
            <sz val="9"/>
            <color indexed="81"/>
            <rFont val="Tahoma"/>
            <family val="2"/>
          </rPr>
          <t>Brad Byrum:</t>
        </r>
        <r>
          <rPr>
            <sz val="9"/>
            <color indexed="81"/>
            <rFont val="Tahoma"/>
            <family val="2"/>
          </rPr>
          <t xml:space="preserve">
Place "S" in row if you want this item included in the subtotal.</t>
        </r>
      </text>
    </comment>
  </commentList>
</comments>
</file>

<file path=xl/sharedStrings.xml><?xml version="1.0" encoding="utf-8"?>
<sst xmlns="http://schemas.openxmlformats.org/spreadsheetml/2006/main" count="4181" uniqueCount="645">
  <si>
    <t xml:space="preserve">Tag </t>
  </si>
  <si>
    <t>P-100</t>
  </si>
  <si>
    <t>Offload Pump</t>
  </si>
  <si>
    <t>Signal Use</t>
  </si>
  <si>
    <t xml:space="preserve">Notes </t>
  </si>
  <si>
    <t xml:space="preserve"> DO</t>
  </si>
  <si>
    <t xml:space="preserve"> DI</t>
  </si>
  <si>
    <t>Run feedback from motor starter</t>
  </si>
  <si>
    <t>P-101</t>
  </si>
  <si>
    <t>P-102</t>
  </si>
  <si>
    <t>P-105</t>
  </si>
  <si>
    <t>N/A</t>
  </si>
  <si>
    <t xml:space="preserve">No control needed. </t>
  </si>
  <si>
    <t>PLC / HMI Function</t>
  </si>
  <si>
    <t xml:space="preserve">Auto &amp; Manual Control </t>
  </si>
  <si>
    <t xml:space="preserve">None </t>
  </si>
  <si>
    <t>Start Command to motor starter</t>
  </si>
  <si>
    <t>P-103</t>
  </si>
  <si>
    <t>LSH-001</t>
  </si>
  <si>
    <t>Buffer Tank TK-001</t>
  </si>
  <si>
    <t>DI</t>
  </si>
  <si>
    <t>High Level</t>
  </si>
  <si>
    <t>Status and High Level Alarm</t>
  </si>
  <si>
    <t>LSH-002</t>
  </si>
  <si>
    <t>LSH-003</t>
  </si>
  <si>
    <t>LSH-004</t>
  </si>
  <si>
    <t>LSH-005</t>
  </si>
  <si>
    <t>LSH-006</t>
  </si>
  <si>
    <t>LSH-007</t>
  </si>
  <si>
    <t>LSH-008</t>
  </si>
  <si>
    <t>Buffer Tank TK-002</t>
  </si>
  <si>
    <t>Buffer Tank TK-003</t>
  </si>
  <si>
    <t>Buffer Tank TK-004</t>
  </si>
  <si>
    <t>Buffer Tank TK-005</t>
  </si>
  <si>
    <t>Buffer Tank TK-006</t>
  </si>
  <si>
    <t>Buffer Tank TK-007</t>
  </si>
  <si>
    <t>Buffer Tank TK-008</t>
  </si>
  <si>
    <t>Signal 
Type</t>
  </si>
  <si>
    <t>LIT-007</t>
  </si>
  <si>
    <t xml:space="preserve">Equipment </t>
  </si>
  <si>
    <t>AI</t>
  </si>
  <si>
    <t>Level</t>
  </si>
  <si>
    <t>LIT-008</t>
  </si>
  <si>
    <t>Is this a float or tuning fork style that need separate 24VDC power?</t>
  </si>
  <si>
    <t>Tank Level in %,  High Level Alarm,  Low Level Alarm,  Enable for Pumps</t>
  </si>
  <si>
    <t>Run Status,  Fail to Start  Alarm</t>
  </si>
  <si>
    <t>Transfer Pump</t>
  </si>
  <si>
    <t>LSH-030</t>
  </si>
  <si>
    <t>Gun Barrel TK-030</t>
  </si>
  <si>
    <t>LSH-031</t>
  </si>
  <si>
    <t>Gun Barrel TK-031</t>
  </si>
  <si>
    <t>LIT-030</t>
  </si>
  <si>
    <t>LSH-020</t>
  </si>
  <si>
    <t>Oil Tank  TK-020</t>
  </si>
  <si>
    <t>LSH-021</t>
  </si>
  <si>
    <t>Oil Tank  TK-021</t>
  </si>
  <si>
    <t>LIT-021</t>
  </si>
  <si>
    <t>LSH-009</t>
  </si>
  <si>
    <t>LSH-010</t>
  </si>
  <si>
    <t>LSH-011</t>
  </si>
  <si>
    <t>LSH-012</t>
  </si>
  <si>
    <t>LSH-013</t>
  </si>
  <si>
    <t>LSH-014</t>
  </si>
  <si>
    <t>Clean Tank TK-009</t>
  </si>
  <si>
    <t>Clean Tank TK-010</t>
  </si>
  <si>
    <t>LIT-013</t>
  </si>
  <si>
    <t>LIT-014</t>
  </si>
  <si>
    <t xml:space="preserve">PID </t>
  </si>
  <si>
    <t>PID-1000</t>
  </si>
  <si>
    <t>PID-1001</t>
  </si>
  <si>
    <t xml:space="preserve">Pressure in PSIG,  High Level Alarm,  Low Level Alarm, </t>
  </si>
  <si>
    <t>Pressure</t>
  </si>
  <si>
    <t>Flow</t>
  </si>
  <si>
    <t xml:space="preserve">Flow in GPM, Daily Total, Historical Totals </t>
  </si>
  <si>
    <t xml:space="preserve">what type of meter this </t>
  </si>
  <si>
    <t>Drain Sump Pump</t>
  </si>
  <si>
    <t>Containment Sump Pump</t>
  </si>
  <si>
    <t>P-100 cont.</t>
  </si>
  <si>
    <t>P-101 cont.</t>
  </si>
  <si>
    <t>P-102 cont.</t>
  </si>
  <si>
    <t>Inlet Pressure</t>
  </si>
  <si>
    <t>Discharge Pressure</t>
  </si>
  <si>
    <t>Outlet Pressure</t>
  </si>
  <si>
    <t xml:space="preserve">Well #1 Injection Run Filter #1 </t>
  </si>
  <si>
    <t xml:space="preserve">Well #1 Injection Run Filter #2 </t>
  </si>
  <si>
    <t>Well #1 Injection Run Suction Header</t>
  </si>
  <si>
    <t xml:space="preserve">Well #1 Injection Run 1 </t>
  </si>
  <si>
    <t xml:space="preserve">Well #1 Injection Run 2 </t>
  </si>
  <si>
    <t xml:space="preserve">Well #1 Injection to well </t>
  </si>
  <si>
    <t xml:space="preserve">Well #2 Injection Run 1 Filter </t>
  </si>
  <si>
    <t xml:space="preserve">Well #2 Injection Run 1 </t>
  </si>
  <si>
    <t xml:space="preserve">Well #2 Injection Run 2 Filter </t>
  </si>
  <si>
    <t xml:space="preserve">Well #2 Injection Run 2 </t>
  </si>
  <si>
    <t xml:space="preserve">Well #2 Injection Run 3 Filter </t>
  </si>
  <si>
    <t xml:space="preserve">Well #2 Injection Run 3 </t>
  </si>
  <si>
    <t xml:space="preserve">Well #2 Injection Run 4 Filter </t>
  </si>
  <si>
    <t xml:space="preserve">Well #2 Injection to well </t>
  </si>
  <si>
    <t>PIT-601</t>
  </si>
  <si>
    <t>PIT-602</t>
  </si>
  <si>
    <t>PIT-607</t>
  </si>
  <si>
    <t>PIT-608</t>
  </si>
  <si>
    <t>PIT-621</t>
  </si>
  <si>
    <t>PIT-633</t>
  </si>
  <si>
    <t>PIT-634</t>
  </si>
  <si>
    <t>PIT-619</t>
  </si>
  <si>
    <t>PIT-629</t>
  </si>
  <si>
    <t>PIT-701</t>
  </si>
  <si>
    <t>PIT-703</t>
  </si>
  <si>
    <t>PIT-710</t>
  </si>
  <si>
    <t>PIT-713</t>
  </si>
  <si>
    <t>PIT-715</t>
  </si>
  <si>
    <t>PIT-722</t>
  </si>
  <si>
    <t>PIT-725</t>
  </si>
  <si>
    <t>PIT-727</t>
  </si>
  <si>
    <t>PIT-734</t>
  </si>
  <si>
    <t>PIT-737</t>
  </si>
  <si>
    <t>PIT-739</t>
  </si>
  <si>
    <t>PIT-746</t>
  </si>
  <si>
    <t>PIT-750</t>
  </si>
  <si>
    <t>PIT-751</t>
  </si>
  <si>
    <t>FIT-600</t>
  </si>
  <si>
    <t>FIT-601</t>
  </si>
  <si>
    <t>FIT-700</t>
  </si>
  <si>
    <t>Comstock Line</t>
  </si>
  <si>
    <t>P-300</t>
  </si>
  <si>
    <t>P-300 cont.</t>
  </si>
  <si>
    <t>P-301</t>
  </si>
  <si>
    <t>P-301 cont.</t>
  </si>
  <si>
    <t>LIT-031</t>
  </si>
  <si>
    <t>Clean Tank TK-013 (Existing)</t>
  </si>
  <si>
    <t>Clean Tank TK-014 (Existing)</t>
  </si>
  <si>
    <t>Clean Tank TK-012 (Existing)</t>
  </si>
  <si>
    <t>Clean Tank TK-011 (Existing)</t>
  </si>
  <si>
    <t>Well #1 Injection Charge Pump</t>
  </si>
  <si>
    <t>P-600</t>
  </si>
  <si>
    <t>P-600 cont.</t>
  </si>
  <si>
    <t>P-601</t>
  </si>
  <si>
    <t>P-601 cont.</t>
  </si>
  <si>
    <t>P-602</t>
  </si>
  <si>
    <t>P-602 cont.</t>
  </si>
  <si>
    <t>Well #1 Injection Pump #1</t>
  </si>
  <si>
    <t>Well #1 Injection Pump #2</t>
  </si>
  <si>
    <t>Well #2 Injection Charge Pump #1</t>
  </si>
  <si>
    <t>P-700</t>
  </si>
  <si>
    <t>P-700 cont.</t>
  </si>
  <si>
    <t>Well #2 Injection Pump #1</t>
  </si>
  <si>
    <t>P-701 cont.</t>
  </si>
  <si>
    <t>P-701</t>
  </si>
  <si>
    <t>P-702</t>
  </si>
  <si>
    <t>P-702 cont.</t>
  </si>
  <si>
    <t>P-703</t>
  </si>
  <si>
    <t>P-703 cont.</t>
  </si>
  <si>
    <t>Well #2 Injection Charge Pump #2</t>
  </si>
  <si>
    <t>Well #2 Injection Pump #2</t>
  </si>
  <si>
    <t>P-704</t>
  </si>
  <si>
    <t>P-704 cont.</t>
  </si>
  <si>
    <t>P-705</t>
  </si>
  <si>
    <t>P-705 cont.</t>
  </si>
  <si>
    <t>Well #2 Injection Charge Pump #3</t>
  </si>
  <si>
    <t>Well #2 Injection Pump #3</t>
  </si>
  <si>
    <t>P-706</t>
  </si>
  <si>
    <t>P-706 cont.</t>
  </si>
  <si>
    <t>P-707</t>
  </si>
  <si>
    <t>P-707 cont.</t>
  </si>
  <si>
    <t>Well #2 Injection Pump #4</t>
  </si>
  <si>
    <t>Well #2 Injection Charge Pump #4</t>
  </si>
  <si>
    <t>is this changing to a DPIT  instead of 2 PITs</t>
  </si>
  <si>
    <t>MB</t>
  </si>
  <si>
    <t xml:space="preserve"> REQUIRED--aux contact/status (m.myers)</t>
  </si>
  <si>
    <t>RUN/STOP--status, fault, speed, amps,hz</t>
  </si>
  <si>
    <t>HOA installed on drive &amp; pump Panel(RUN/STOP--status, fault, speed, amps,hz)</t>
  </si>
  <si>
    <t>Additional Notes</t>
  </si>
  <si>
    <t xml:space="preserve">Pump starters,drives should have HOA installed at drive, pump panel </t>
  </si>
  <si>
    <t>PID-1002</t>
  </si>
  <si>
    <t>Start Trans action</t>
  </si>
  <si>
    <t>Start Transaction Switch</t>
  </si>
  <si>
    <t>End Transaction Switch</t>
  </si>
  <si>
    <t>Add option on HMI</t>
  </si>
  <si>
    <t>EndTrans action</t>
  </si>
  <si>
    <t>Rev</t>
  </si>
  <si>
    <t>*</t>
  </si>
  <si>
    <t>DO</t>
  </si>
  <si>
    <t>Analog</t>
  </si>
  <si>
    <t>Total</t>
  </si>
  <si>
    <t>Run feedback from Drive</t>
  </si>
  <si>
    <t>Start Command to Drive</t>
  </si>
  <si>
    <t>DI Signal Use</t>
  </si>
  <si>
    <t>DO Signal Use</t>
  </si>
  <si>
    <t>MB Signal Use</t>
  </si>
  <si>
    <t>AO</t>
  </si>
  <si>
    <t>Total-AO</t>
  </si>
  <si>
    <t>Total-AI</t>
  </si>
  <si>
    <t>Total-DI</t>
  </si>
  <si>
    <t>AO Signal Use</t>
  </si>
  <si>
    <t>Well #1 Injection Charge Pump Panel</t>
  </si>
  <si>
    <t>Well #1 Injection Pump #1 Drive</t>
  </si>
  <si>
    <t>Well #1 Injection Pump #2 Drive</t>
  </si>
  <si>
    <t>Offload Pump Panel</t>
  </si>
  <si>
    <t>Transfer Pump Status</t>
  </si>
  <si>
    <t>Yes</t>
  </si>
  <si>
    <t>Transaction Start Switch</t>
  </si>
  <si>
    <t xml:space="preserve">Start Transaction Switch </t>
  </si>
  <si>
    <t>Transaction Stop Switch</t>
  </si>
  <si>
    <t>Switch Located at Trucking Lane</t>
  </si>
  <si>
    <t>Offload Pump Status</t>
  </si>
  <si>
    <t>HMI Action/Indicated</t>
  </si>
  <si>
    <t>Transfer Pump Start</t>
  </si>
  <si>
    <t>Transfer Pump Stop</t>
  </si>
  <si>
    <t>Transfer Pump Panel Switch</t>
  </si>
  <si>
    <t xml:space="preserve"> Well #1 Injection Charge Pump Panel Status</t>
  </si>
  <si>
    <t>Well #1 Injection Pump #1 Drive Status</t>
  </si>
  <si>
    <t>Well #1 Injection Pump #2 Drive Status</t>
  </si>
  <si>
    <t>Well #2 Injection Charge Pump #1 Status</t>
  </si>
  <si>
    <t>Well #2 Injection Pump #1 Status</t>
  </si>
  <si>
    <t>Well #2 Injection Charge Pump #2 Status</t>
  </si>
  <si>
    <t>Well #2 Injection Pump #2 Status</t>
  </si>
  <si>
    <t>Well #2 Injection Charge Pump #3 Status</t>
  </si>
  <si>
    <t>Well #2 Injection Pump #3 Status</t>
  </si>
  <si>
    <t>Well #2 Injection Charge Pump #4 Status</t>
  </si>
  <si>
    <t>Well #2 Injection Pump #4 Status</t>
  </si>
  <si>
    <t>Total-DO</t>
  </si>
  <si>
    <t>MFG</t>
  </si>
  <si>
    <t>P/N</t>
  </si>
  <si>
    <t>Description</t>
  </si>
  <si>
    <t>Cost</t>
  </si>
  <si>
    <t>Unit Price</t>
  </si>
  <si>
    <t>Tank Level</t>
  </si>
  <si>
    <t>Quantity</t>
  </si>
  <si>
    <t>PID-1003</t>
  </si>
  <si>
    <t>Unlisted</t>
  </si>
  <si>
    <t>Injection pump Vibration Switch</t>
  </si>
  <si>
    <t>Injection pump Oillevel Switch</t>
  </si>
  <si>
    <t>Injection pump Lube Box Level Switch</t>
  </si>
  <si>
    <t>I/O not inculed in PID</t>
  </si>
  <si>
    <t>AI Signal Use</t>
  </si>
  <si>
    <t xml:space="preserve">P-701 </t>
  </si>
  <si>
    <t>Murphy VS1  Vibration Switch preinstalled on exsisting injection pump</t>
  </si>
  <si>
    <t>Murphy VS1  Vibration Switch preinstalled on inew njection pump</t>
  </si>
  <si>
    <t xml:space="preserve">Well #1 Injection Pump #1 </t>
  </si>
  <si>
    <t xml:space="preserve">Well #2 Injection Pump #1 </t>
  </si>
  <si>
    <t>Total-MB Drops</t>
  </si>
  <si>
    <t>Column1</t>
  </si>
  <si>
    <t>Column4</t>
  </si>
  <si>
    <t>Column5</t>
  </si>
  <si>
    <t>Column6</t>
  </si>
  <si>
    <t>Column7</t>
  </si>
  <si>
    <t>Column8</t>
  </si>
  <si>
    <t>Yokogawa</t>
  </si>
  <si>
    <t>AXG150-CASF2BA1AL212B-2M011/GRL/MC</t>
  </si>
  <si>
    <t>QTY</t>
  </si>
  <si>
    <t>Equipment</t>
  </si>
  <si>
    <t>Total In Use</t>
  </si>
  <si>
    <t>Flowmeter</t>
  </si>
  <si>
    <t>Magnetrol</t>
  </si>
  <si>
    <t>706-540A-310</t>
  </si>
  <si>
    <t>706-540A-309</t>
  </si>
  <si>
    <t>Total in Use</t>
  </si>
  <si>
    <t>Device Name Here</t>
  </si>
  <si>
    <t>LIT</t>
  </si>
  <si>
    <t>961-2DA1-030 w/ 9A1-A21A-012</t>
  </si>
  <si>
    <t>High</t>
  </si>
  <si>
    <t>Low</t>
  </si>
  <si>
    <t>Well #1 Injection Run Filter #1  (F-600 prefilter) In uses as DP</t>
  </si>
  <si>
    <t>Well #1 Injection Run Filter #1  (F-600 Post Filter)  In uses as DP</t>
  </si>
  <si>
    <t>Well #1 Injection Run Filter #2  (F-601 prefilter)  In uses as DP</t>
  </si>
  <si>
    <t>Well #2 Injection to well  (Injection PSI)</t>
  </si>
  <si>
    <t>Well #2 Injection to well  (Anulus PS)</t>
  </si>
  <si>
    <t>Well #1 Injection to well (Injection PSI)</t>
  </si>
  <si>
    <t>Well #1 Injection to well ( Anulus)</t>
  </si>
  <si>
    <t>Well #1 Injection Run 1  (P-601 Discharge PSI)</t>
  </si>
  <si>
    <t>Well #1 Injection Run 2   (P-602 Discharge PSI)</t>
  </si>
  <si>
    <t>Well #1 Injection Run Suction Header (Wellhead #1 Injection pump header)</t>
  </si>
  <si>
    <t>Well #2 Injection Run 1 Filter  (F-701 prefilter) In uses as DP</t>
  </si>
  <si>
    <t>Well #2 Injection Run 1  (P-701 Discharge PSI)</t>
  </si>
  <si>
    <t>Well #2 Injection Run 2 Filter (F-702 prefilter) In uses as DP</t>
  </si>
  <si>
    <t>Well #1 Injection Run Filter #2  (F-601 postfilter)  In uses as DP</t>
  </si>
  <si>
    <t>Well #2 Injection Run 1 Filter  (F-701 postfilter) In uses as DP</t>
  </si>
  <si>
    <t>Well #2 Injection Run 2  (P-703 Discharge PSI)</t>
  </si>
  <si>
    <t>Well #2 Injection Run 3 Filter (F-704 postfilter) In uses as DP</t>
  </si>
  <si>
    <t>Well #2 Injection Run 3 Filter (F-704 prefilter) In uses as DP</t>
  </si>
  <si>
    <t>Well #2 Injection Run 3 (P-705 Discharge PSI)</t>
  </si>
  <si>
    <t>Well #2 Injection Run 4 Filter  (F-706 prefilter) In uses as DP</t>
  </si>
  <si>
    <t>Well #2 Injection Run 4 Filter (F-706 postfilter) In uses as DP</t>
  </si>
  <si>
    <t>Well #2 Injection Run 2 Filter  (F-702 postfilter) In uses as DP</t>
  </si>
  <si>
    <t>Well #2 Injection Run 4 Filter (P-706 Discharge PSI)</t>
  </si>
  <si>
    <t>Echotel Model 961 Ultrasonic Level Switch</t>
  </si>
  <si>
    <t>ECLIPSE 4th Generation Guided Wave Radar</t>
  </si>
  <si>
    <t>EJA530E-JBS7N-012EL/FU1/D1</t>
  </si>
  <si>
    <t>EJA530E-JDS7N-012EL/FU1/D1</t>
  </si>
  <si>
    <t>MOV</t>
  </si>
  <si>
    <t>containment area</t>
  </si>
  <si>
    <t>LSH</t>
  </si>
  <si>
    <t>inside containment water level</t>
  </si>
  <si>
    <t>Containment area water level alarm</t>
  </si>
  <si>
    <t>pipeline valve</t>
  </si>
  <si>
    <t>MOV Status</t>
  </si>
  <si>
    <t>PIT</t>
  </si>
  <si>
    <t>FIT</t>
  </si>
  <si>
    <t>Total Required</t>
  </si>
  <si>
    <t>Yokogawa DPharp Digital Direct Mount Gauge Pressure
Transmitter 0-290 PSI Min</t>
  </si>
  <si>
    <t>Yokogawa DPharp Digital Direct Mount Gauge Pressure
Transmitter 0-7200 PSI Min</t>
  </si>
  <si>
    <t>Total Devices Required</t>
  </si>
  <si>
    <t>Total AI</t>
  </si>
  <si>
    <t>Total MB</t>
  </si>
  <si>
    <t>MFG2</t>
  </si>
  <si>
    <t>Total DI</t>
  </si>
  <si>
    <t>Not Listed  P*ID</t>
  </si>
  <si>
    <t>0-7200 PSI Min</t>
  </si>
  <si>
    <t>0-290 PSI Min</t>
  </si>
  <si>
    <t>ECLIPSE 4th Generation Guided Wave Radar Modbus</t>
  </si>
  <si>
    <t>Tank Level/Interface</t>
  </si>
  <si>
    <t>C-2F33FTTTF1LD</t>
  </si>
  <si>
    <t>J-Flow Controls</t>
  </si>
  <si>
    <t>Valve Status</t>
  </si>
  <si>
    <t>ComStock Pipe line</t>
  </si>
  <si>
    <t xml:space="preserve"> 6", Ball Valve, ANSI 150, TRIAC ACTUATOR 7000 MOV</t>
  </si>
  <si>
    <t>CV-700</t>
  </si>
  <si>
    <t>CV-708</t>
  </si>
  <si>
    <t>P-700 Charge Pump</t>
  </si>
  <si>
    <t>P-701 Inj Pump</t>
  </si>
  <si>
    <t>P-702 Charge Pump</t>
  </si>
  <si>
    <t>P-703 Inj Pump</t>
  </si>
  <si>
    <t>P-704 Charge Pump</t>
  </si>
  <si>
    <t>P-705 Inj Pump</t>
  </si>
  <si>
    <t>P-706 Charge Pump</t>
  </si>
  <si>
    <t>P-707 Inj Pump</t>
  </si>
  <si>
    <t>CV-712</t>
  </si>
  <si>
    <t>CV-720</t>
  </si>
  <si>
    <t>CV-724</t>
  </si>
  <si>
    <t>CV-732</t>
  </si>
  <si>
    <t>CV-736</t>
  </si>
  <si>
    <t>CV-744</t>
  </si>
  <si>
    <t>CV-xxx</t>
  </si>
  <si>
    <t>CV-600</t>
  </si>
  <si>
    <t>CV-606</t>
  </si>
  <si>
    <t>CV-618</t>
  </si>
  <si>
    <t>F-600 Injection Filter</t>
  </si>
  <si>
    <t>F-601 Injection Filter</t>
  </si>
  <si>
    <t>P-601 Injection pump header</t>
  </si>
  <si>
    <t>P-602 Injection pump header</t>
  </si>
  <si>
    <t>Device</t>
  </si>
  <si>
    <t>PIT-1</t>
  </si>
  <si>
    <t>PIT-2</t>
  </si>
  <si>
    <t xml:space="preserve">ADMAG TI Series Magnetic Flowmeter 150mm (6 in.) </t>
  </si>
  <si>
    <t>FIT-100</t>
  </si>
  <si>
    <t>Comstock PipeLine Flow Meter</t>
  </si>
  <si>
    <t>P-601/602 Suction Header</t>
  </si>
  <si>
    <t>P-601/602 Discharge Header</t>
  </si>
  <si>
    <t>Injection Well #2 Flowmeter</t>
  </si>
  <si>
    <t>PIT #1</t>
  </si>
  <si>
    <t>PIT #2</t>
  </si>
  <si>
    <t>HH Level Buffer Tank TK-001</t>
  </si>
  <si>
    <t>HH Level Buffer Tank TK-002</t>
  </si>
  <si>
    <t>HH Level Buffer Tank TK-003</t>
  </si>
  <si>
    <t>HH Level Buffer Tank TK-004</t>
  </si>
  <si>
    <t>HH Level Buffer Tank TK-005</t>
  </si>
  <si>
    <t>HH Level Buffer Tank TK-006</t>
  </si>
  <si>
    <t>HH Level Buffer Tank TK-007</t>
  </si>
  <si>
    <t>HH Level Buffer Tank TK-008</t>
  </si>
  <si>
    <t>HH Level Clean Tank TK-009</t>
  </si>
  <si>
    <t>HH Level Clean Tank TK-010</t>
  </si>
  <si>
    <t>HH Level Clean Tank TK-011 (Existing)</t>
  </si>
  <si>
    <t>HH Level Clean Tank TK-012 (Existing)</t>
  </si>
  <si>
    <t>HH Level Clean Tank TK-013 (Existing)</t>
  </si>
  <si>
    <t>HH Level Clean Tank TK-014 (Existing)</t>
  </si>
  <si>
    <t>HH Level Oil Tank  TK-020</t>
  </si>
  <si>
    <t>HH Level Oil Tank  TK-021</t>
  </si>
  <si>
    <t>HH Level Gun Barrel TK-030</t>
  </si>
  <si>
    <t>HH Level Gun Barrel TK-031</t>
  </si>
  <si>
    <t>CV-627</t>
  </si>
  <si>
    <t>PID-999</t>
  </si>
  <si>
    <t>VS</t>
  </si>
  <si>
    <t>Sheet Total</t>
  </si>
  <si>
    <t>id</t>
  </si>
  <si>
    <t>Murphy</t>
  </si>
  <si>
    <t>L-129</t>
  </si>
  <si>
    <t>Level High Switch</t>
  </si>
  <si>
    <t>Level Indicator</t>
  </si>
  <si>
    <t>Flow Indicator</t>
  </si>
  <si>
    <t>PSI Indicator</t>
  </si>
  <si>
    <t>Motor Operated Valve</t>
  </si>
  <si>
    <t>Oil Level SW</t>
  </si>
  <si>
    <t>Vibration Switch</t>
  </si>
  <si>
    <t>Lube Level Switch</t>
  </si>
  <si>
    <t>OLS</t>
  </si>
  <si>
    <t>LLS</t>
  </si>
  <si>
    <t>Pump Oil Level Switch</t>
  </si>
  <si>
    <t>P-601 Oil Level Switch</t>
  </si>
  <si>
    <t>P-601 Vibration Switch</t>
  </si>
  <si>
    <t>VS-1</t>
  </si>
  <si>
    <t>P-602 Oil Level Switch</t>
  </si>
  <si>
    <t>P-701 Oil Level Switch</t>
  </si>
  <si>
    <t>P-703 Oil Level Switch</t>
  </si>
  <si>
    <t>P-705 Oil Level Switch</t>
  </si>
  <si>
    <t>P-707 Oil Level Switch</t>
  </si>
  <si>
    <t>Injection Pump Vibration Switch</t>
  </si>
  <si>
    <t>Injection Pump Lube Level Switch</t>
  </si>
  <si>
    <t>P-601 Lube Level Switch</t>
  </si>
  <si>
    <t>PMPP</t>
  </si>
  <si>
    <t>SW</t>
  </si>
  <si>
    <t>Hand Switch/Button</t>
  </si>
  <si>
    <t>PMP Panel</t>
  </si>
  <si>
    <t>Pump Oil Level</t>
  </si>
  <si>
    <t>Pump Lube Level</t>
  </si>
  <si>
    <t xml:space="preserve">Pump Panel </t>
  </si>
  <si>
    <t>PMPP-100</t>
  </si>
  <si>
    <t>PMPP-101</t>
  </si>
  <si>
    <t>PMPP-102</t>
  </si>
  <si>
    <t xml:space="preserve">P-100 Offload Pump Panel </t>
  </si>
  <si>
    <t xml:space="preserve">P-101 Offload Pump Panel </t>
  </si>
  <si>
    <t>PMPP -300</t>
  </si>
  <si>
    <t xml:space="preserve">P-102 Offload Pump Panel </t>
  </si>
  <si>
    <t>P-300 Transfer Pump Panel</t>
  </si>
  <si>
    <t>PLC/HMI Remote Operation</t>
  </si>
  <si>
    <t>PMPP-700</t>
  </si>
  <si>
    <t>PMPP-702</t>
  </si>
  <si>
    <t>PMPP-704</t>
  </si>
  <si>
    <t>PMPP-600</t>
  </si>
  <si>
    <t>P-600 Injection Charge Pump</t>
  </si>
  <si>
    <t>P-702 Injection Charge Pump</t>
  </si>
  <si>
    <t>P-704 Injection Charge Pump</t>
  </si>
  <si>
    <t>PMPP-705</t>
  </si>
  <si>
    <t>P-700 Injection Charge Pump</t>
  </si>
  <si>
    <t>P-705 Injection Charge Pump</t>
  </si>
  <si>
    <t>P-600 Injection Charge Pump Panel</t>
  </si>
  <si>
    <t>P-700 Injection Charge Pump Panel</t>
  </si>
  <si>
    <t>P-702 Injection Charge Pump Panel</t>
  </si>
  <si>
    <t>P-704 Injection Charge Pump Panel</t>
  </si>
  <si>
    <t>P-705 Injection Charge PumpPanel</t>
  </si>
  <si>
    <t>PMPP -301</t>
  </si>
  <si>
    <t>P-301 Transfer Pump Panel</t>
  </si>
  <si>
    <t>Pump Status</t>
  </si>
  <si>
    <t>Pump Panel</t>
  </si>
  <si>
    <t>SL</t>
  </si>
  <si>
    <t>Signal Light</t>
  </si>
  <si>
    <t>Horn</t>
  </si>
  <si>
    <t>HRN</t>
  </si>
  <si>
    <t>ES</t>
  </si>
  <si>
    <t>E-Stop</t>
  </si>
  <si>
    <t>DRV</t>
  </si>
  <si>
    <t>DRV-601</t>
  </si>
  <si>
    <t>DRV-602</t>
  </si>
  <si>
    <t>DRV-701</t>
  </si>
  <si>
    <t>DRV-703</t>
  </si>
  <si>
    <t>DRV-705</t>
  </si>
  <si>
    <t>DRV-707</t>
  </si>
  <si>
    <t>Unknown</t>
  </si>
  <si>
    <t>VFD- Drives</t>
  </si>
  <si>
    <t>N/a</t>
  </si>
  <si>
    <t xml:space="preserve">P-601 Inj Pump </t>
  </si>
  <si>
    <t xml:space="preserve">P-602 Inj Pump </t>
  </si>
  <si>
    <t xml:space="preserve">P-707 Inj Pump </t>
  </si>
  <si>
    <t xml:space="preserve">P-705 Inj Pump </t>
  </si>
  <si>
    <t xml:space="preserve">P-703 Inj Pump </t>
  </si>
  <si>
    <t xml:space="preserve">P-701 Inj Pump </t>
  </si>
  <si>
    <t>Valve Operation</t>
  </si>
  <si>
    <t>Level and Interface</t>
  </si>
  <si>
    <t>OLS-601</t>
  </si>
  <si>
    <t>OLS-602</t>
  </si>
  <si>
    <t>OLS-701</t>
  </si>
  <si>
    <t>OLS-703</t>
  </si>
  <si>
    <t>OLS-705</t>
  </si>
  <si>
    <t>OLS-707</t>
  </si>
  <si>
    <t>Injection pump low power end oil level</t>
  </si>
  <si>
    <t>OLS-702</t>
  </si>
  <si>
    <t>DI in use as</t>
  </si>
  <si>
    <t>injection pump high vibration switch</t>
  </si>
  <si>
    <t>Qty Required</t>
  </si>
  <si>
    <t>Total AO</t>
  </si>
  <si>
    <t>Total Do</t>
  </si>
  <si>
    <t>Margin</t>
  </si>
  <si>
    <t>Total Cost</t>
  </si>
  <si>
    <t>Cost ea.</t>
  </si>
  <si>
    <t>Total - SubTotal</t>
  </si>
  <si>
    <t>Sub-Total (for quoting purposes)</t>
  </si>
  <si>
    <t>Total Margin</t>
  </si>
  <si>
    <t>Total TAS Margin</t>
  </si>
  <si>
    <t>Sell Price</t>
  </si>
  <si>
    <t>Rep Commission (if any)</t>
  </si>
  <si>
    <t>Additional TAS Margin (if any)</t>
  </si>
  <si>
    <t>Material + Labor + Additional Totals</t>
  </si>
  <si>
    <t>Inbound Freight, Expedite Fee, etc.</t>
  </si>
  <si>
    <t>Labor Total</t>
  </si>
  <si>
    <t>Engineering and Programming Labor Cost</t>
  </si>
  <si>
    <t>Shop Labor Cost</t>
  </si>
  <si>
    <t>Material Total</t>
  </si>
  <si>
    <t>Misc.</t>
  </si>
  <si>
    <t>10250ED1241</t>
  </si>
  <si>
    <t>Allied/Summit</t>
  </si>
  <si>
    <t>ESTOP SHROUD - YELLOW LARGE - EATON</t>
  </si>
  <si>
    <t>10250T5B63-1X</t>
  </si>
  <si>
    <t>ESTOP BUTTON - EATON</t>
  </si>
  <si>
    <t>Engraved Placards</t>
  </si>
  <si>
    <t>Panduit/Din Rail/Wire</t>
  </si>
  <si>
    <t>SCE-LSA</t>
  </si>
  <si>
    <t>SCE</t>
  </si>
  <si>
    <t>Door Intrusion Switch</t>
  </si>
  <si>
    <t>LMBWLB32MAG</t>
  </si>
  <si>
    <t>Banner</t>
  </si>
  <si>
    <t>Enclosure Light Magnet</t>
  </si>
  <si>
    <t>WLB32C285PB</t>
  </si>
  <si>
    <t>Enclosure Light</t>
  </si>
  <si>
    <t>116TX</t>
  </si>
  <si>
    <t>Red Lion</t>
  </si>
  <si>
    <t>16 port unmanaged Ethernet Switch</t>
  </si>
  <si>
    <t>CP20.241</t>
  </si>
  <si>
    <t>PULS</t>
  </si>
  <si>
    <t>PULS 24VDC, 20A Power Supply</t>
  </si>
  <si>
    <t>CR30001500000420</t>
  </si>
  <si>
    <t>15" HMI with 4 Serial, 2 Ethernet, 2 USB Host, USB Device, Web Server Data Logging</t>
  </si>
  <si>
    <t>5069-IF8</t>
  </si>
  <si>
    <t>Reynolds</t>
  </si>
  <si>
    <t>5069 Compact I/O 8 Channel Voltage/Current Analog Input Module, 16 bit resolution, 1ms channel update rate, analog scaling</t>
  </si>
  <si>
    <t>5069-OB16</t>
  </si>
  <si>
    <t>5069 Compact I/O 16 Channel 24VDC Source Output Module, 100µs response, 2 tier fault mode, hold last state</t>
  </si>
  <si>
    <t>5069-RTB18-SCREW</t>
  </si>
  <si>
    <t>5069 Compact I/O  18 pins Screw type terminal block kit</t>
  </si>
  <si>
    <t>5069-IB16</t>
  </si>
  <si>
    <t>5069 Compact I/O 16 Channel 24VDC Sink Input Module, 100µs response, up to 500hz simple counter</t>
  </si>
  <si>
    <t>5069-RTB64-SCREW</t>
  </si>
  <si>
    <t>Power terminal RTB kit for CompactLogix 5380 Controllers and 5069-AEN2TR. Contains both 4 and 6 pin Screw type RTB</t>
  </si>
  <si>
    <t>5069-L320ER</t>
  </si>
  <si>
    <t>CompactLogix 5380 Controller, 2MB, 16 I/Os, 40 nodes, Standard</t>
  </si>
  <si>
    <t>Scope: (Record everything you told the customer it would do AND what you plan for it to do)</t>
  </si>
  <si>
    <t>1489-M1C200</t>
  </si>
  <si>
    <t>20A Circuit Breaker</t>
  </si>
  <si>
    <t>Graybar</t>
  </si>
  <si>
    <t xml:space="preserve">PLC Relays </t>
  </si>
  <si>
    <t xml:space="preserve">- </t>
  </si>
  <si>
    <t>3214360</t>
  </si>
  <si>
    <t>2 Layer Feed Through Terminal Block</t>
  </si>
  <si>
    <t>Fused LED 2 layer Phoenix Contact Terminal Block (Modbus Power)</t>
  </si>
  <si>
    <t>Fused LED 2 layer Phoenix Contact Terminal Block (DC Distribution)</t>
  </si>
  <si>
    <t>Fused LED 3 layer Phoenix Contact Terminal Block</t>
  </si>
  <si>
    <t>Fused LED 2 layer Phoenix Contact Terminal Block</t>
  </si>
  <si>
    <t>CP6036</t>
  </si>
  <si>
    <t>Concept Panel, fits 60.00x36.00, White, Steel</t>
  </si>
  <si>
    <t>Material: (Use Salesy terms and simplify by grouping like items (i.e., 20 Meter Cable Sets, not all the pieces))</t>
  </si>
  <si>
    <t>CSD603612</t>
  </si>
  <si>
    <t>Concept Single-Door Enclosure, 60.00x36.00x12.00, Gray, Steel</t>
  </si>
  <si>
    <t>Quote Description</t>
  </si>
  <si>
    <t>Total Sell Price</t>
  </si>
  <si>
    <t>TAS Margin (%)</t>
  </si>
  <si>
    <t>Qty</t>
  </si>
  <si>
    <t>Cost/ea.</t>
  </si>
  <si>
    <t>Part Numbers (Internal Use)</t>
  </si>
  <si>
    <t>Vendor Name (or Stock)- (internal use)</t>
  </si>
  <si>
    <t>Parts List Descriptions (for Formal Quote)</t>
  </si>
  <si>
    <t>S</t>
  </si>
  <si>
    <t>Starting Margin =</t>
  </si>
  <si>
    <t>Direct</t>
  </si>
  <si>
    <t>Is this for Buy/Resell, Rep Commission or Direct?</t>
  </si>
  <si>
    <t>Peer Review by:</t>
  </si>
  <si>
    <t>Commission</t>
  </si>
  <si>
    <t>DO=</t>
  </si>
  <si>
    <t>AO =</t>
  </si>
  <si>
    <t>Buy/Resell</t>
  </si>
  <si>
    <t>DI=</t>
  </si>
  <si>
    <t>AI =</t>
  </si>
  <si>
    <t>Created by:</t>
  </si>
  <si>
    <t>DO Module</t>
  </si>
  <si>
    <t>AO Module</t>
  </si>
  <si>
    <t>Date:</t>
  </si>
  <si>
    <t>DI Module</t>
  </si>
  <si>
    <t>AI Module</t>
  </si>
  <si>
    <t>Contact Info:</t>
  </si>
  <si>
    <t>Requested by:</t>
  </si>
  <si>
    <t>Company:</t>
  </si>
  <si>
    <t>Quote Title:   (Use Customer Meaningful Title)</t>
  </si>
  <si>
    <t>MISC</t>
  </si>
  <si>
    <t>Battery Cable/Wire</t>
  </si>
  <si>
    <t>RDA</t>
  </si>
  <si>
    <t>110 AH, 12VDC Lead Acid Battery</t>
  </si>
  <si>
    <t>6 Battery Enclosure</t>
  </si>
  <si>
    <t>CHN125C</t>
  </si>
  <si>
    <t>Ground Bars</t>
  </si>
  <si>
    <t>0800886</t>
  </si>
  <si>
    <t>Phoenix Contact End Blocks</t>
  </si>
  <si>
    <t>Phoenix Contact UT35</t>
  </si>
  <si>
    <t>3044157</t>
  </si>
  <si>
    <t>Phoenix Contact UT 6 Feed Thru Ground Block</t>
  </si>
  <si>
    <t>Phoenix Contact UT 6 Feed Thru Terminal Block</t>
  </si>
  <si>
    <t>1492-D1C200</t>
  </si>
  <si>
    <t>20 amp DC Circuit Breaker</t>
  </si>
  <si>
    <t>1489-M1C100</t>
  </si>
  <si>
    <t>10 amp AC Circuit Breaker</t>
  </si>
  <si>
    <t>UB40.241</t>
  </si>
  <si>
    <t>PULS UPS Controller</t>
  </si>
  <si>
    <t>Power</t>
  </si>
  <si>
    <t>Total Labor</t>
  </si>
  <si>
    <t>Subcontractor Labor</t>
  </si>
  <si>
    <t>Sub-Contract Margin</t>
  </si>
  <si>
    <t>Sub-Contract Cost</t>
  </si>
  <si>
    <t>Truck Charge</t>
  </si>
  <si>
    <t>Per Diem</t>
  </si>
  <si>
    <t>Travel Rate</t>
  </si>
  <si>
    <t>Travel Time</t>
  </si>
  <si>
    <t>Site Survey</t>
  </si>
  <si>
    <t>Troubleshooting</t>
  </si>
  <si>
    <t>Commissioning</t>
  </si>
  <si>
    <t>Programming</t>
  </si>
  <si>
    <t>Project Management</t>
  </si>
  <si>
    <t>Field Service (Site Work)</t>
  </si>
  <si>
    <t>Non-Reoccuring Engineering Fee</t>
  </si>
  <si>
    <t>Factory Acceptance Test  Labor</t>
  </si>
  <si>
    <t>Drawing</t>
  </si>
  <si>
    <t>Design</t>
  </si>
  <si>
    <t>Project Engineering (Remote Work)</t>
  </si>
  <si>
    <t>Qty/Hours</t>
  </si>
  <si>
    <t>Charge Rate</t>
  </si>
  <si>
    <t>Assigned To</t>
  </si>
  <si>
    <t>Item/Category</t>
  </si>
  <si>
    <t>Work Order Number:</t>
  </si>
  <si>
    <t>Customer Name:</t>
  </si>
  <si>
    <t>Quote Title (Use Customer Meaningful Title):</t>
  </si>
  <si>
    <t>Total DO</t>
  </si>
  <si>
    <t>Instrumentation</t>
  </si>
  <si>
    <t>Main Panel</t>
  </si>
  <si>
    <t>Texas Automation Systems</t>
  </si>
  <si>
    <t>Main Process Automation Control Panel</t>
  </si>
  <si>
    <t>UPS</t>
  </si>
  <si>
    <t>UPS/Battery Backup (Main Process Automation Control Panel)</t>
  </si>
  <si>
    <t>MCP</t>
  </si>
  <si>
    <t xml:space="preserve">SCADA </t>
  </si>
  <si>
    <t>Inductive Automation</t>
  </si>
  <si>
    <t xml:space="preserve">Edge </t>
  </si>
  <si>
    <t xml:space="preserve">Labor </t>
  </si>
  <si>
    <t>Item</t>
  </si>
  <si>
    <t>Other</t>
  </si>
  <si>
    <t>TAS</t>
  </si>
  <si>
    <t>Main Control Panel</t>
  </si>
  <si>
    <t>Instrument End Devices</t>
  </si>
  <si>
    <t>Battery Backup</t>
  </si>
  <si>
    <t>Dev</t>
  </si>
  <si>
    <t>User Product Development</t>
  </si>
  <si>
    <t>Field Installation and Commisioning</t>
  </si>
  <si>
    <t>Aqua Libre</t>
  </si>
  <si>
    <t>Raymond Metzler</t>
  </si>
  <si>
    <t>RMetzler@selectenergy.com</t>
  </si>
  <si>
    <t>M.Myers</t>
  </si>
  <si>
    <t>Project:</t>
  </si>
  <si>
    <t>Bethany SWD</t>
  </si>
  <si>
    <t>Project Location</t>
  </si>
  <si>
    <t>Bethany, La</t>
  </si>
  <si>
    <t>Estimate Project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</si>
</sst>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00"/>
    <numFmt numFmtId="165" formatCode="0.0%"/>
    <numFmt numFmtId="166" formatCode="_([$€-2]\ * #,##0.000_);_([$€-2]\ * \(#,##0.000\);_([$€-2]\ * &quot;-&quot;??_);_(@_)"/>
    <numFmt numFmtId="167" formatCode="000"/>
    <numFmt numFmtId="168" formatCode="[$-F800]dddd\,\ mmmm\ dd\,\ yyyy"/>
  </numFmts>
  <fonts count="37">
    <font>
      <sz val="11"/>
      <color theme="1"/>
      <name val="Calibri"/>
      <family val="2"/>
      <scheme val="minor"/>
    </font>
    <font>
      <sz val="11"/>
      <color rgb="FFFF0000"/>
      <name val="Calibri"/>
      <family val="2"/>
      <scheme val="minor"/>
    </font>
    <font>
      <sz val="14"/>
      <color theme="1"/>
      <name val="Calibri"/>
      <family val="2"/>
      <scheme val="minor"/>
    </font>
    <font>
      <sz val="8"/>
      <name val="Calibri"/>
      <family val="2"/>
      <scheme val="minor"/>
    </font>
    <font>
      <sz val="10"/>
      <color theme="1"/>
      <name val="Calibri"/>
      <family val="2"/>
      <scheme val="minor"/>
    </font>
    <font>
      <sz val="18"/>
      <color theme="1"/>
      <name val="Calibri"/>
      <family val="2"/>
      <scheme val="minor"/>
    </font>
    <font>
      <sz val="18"/>
      <color rgb="FFFF0000"/>
      <name val="Calibri"/>
      <family val="2"/>
      <scheme val="minor"/>
    </font>
    <font>
      <b/>
      <sz val="11"/>
      <color theme="2"/>
      <name val="Calibri"/>
      <family val="2"/>
      <scheme val="minor"/>
    </font>
    <font>
      <sz val="14"/>
      <color theme="2"/>
      <name val="Calibri"/>
      <family val="2"/>
      <scheme val="minor"/>
    </font>
    <font>
      <sz val="9"/>
      <color rgb="FF464646"/>
      <name val="Poppinsregular"/>
    </font>
    <font>
      <sz val="14"/>
      <color rgb="FF464646"/>
      <name val="Poppinsregular"/>
    </font>
    <font>
      <sz val="22"/>
      <color theme="2"/>
      <name val="Calibri"/>
      <family val="2"/>
      <scheme val="minor"/>
    </font>
    <font>
      <sz val="22"/>
      <color theme="1"/>
      <name val="Calibri"/>
      <family val="2"/>
      <scheme val="minor"/>
    </font>
    <font>
      <sz val="11"/>
      <color theme="0"/>
      <name val="Calibri"/>
      <family val="2"/>
      <scheme val="minor"/>
    </font>
    <font>
      <sz val="11"/>
      <color theme="2"/>
      <name val="Calibri"/>
      <family val="2"/>
      <scheme val="minor"/>
    </font>
    <font>
      <sz val="18"/>
      <color theme="2"/>
      <name val="Calibri"/>
      <family val="2"/>
      <scheme val="minor"/>
    </font>
    <font>
      <sz val="20"/>
      <color theme="2"/>
      <name val="Poppinsregular"/>
    </font>
    <font>
      <sz val="14"/>
      <color theme="2"/>
      <name val="Poppinsregular"/>
    </font>
    <font>
      <sz val="12"/>
      <color theme="1"/>
      <name val="Calibri"/>
      <family val="2"/>
      <scheme val="minor"/>
    </font>
    <font>
      <b/>
      <sz val="10"/>
      <color theme="2"/>
      <name val="Calibri"/>
      <family val="2"/>
      <scheme val="minor"/>
    </font>
    <font>
      <sz val="10"/>
      <color rgb="FF464646"/>
      <name val="Poppinsregular"/>
    </font>
    <font>
      <sz val="12"/>
      <color theme="2"/>
      <name val="Calibri"/>
      <family val="2"/>
      <scheme val="minor"/>
    </font>
    <font>
      <sz val="18"/>
      <color rgb="FF464646"/>
      <name val="Poppinsregular"/>
    </font>
    <font>
      <sz val="16"/>
      <color theme="1"/>
      <name val="Calibri"/>
      <family val="2"/>
      <scheme val="minor"/>
    </font>
    <font>
      <sz val="14"/>
      <name val="Calibri"/>
      <family val="2"/>
      <scheme val="minor"/>
    </font>
    <font>
      <sz val="18"/>
      <name val="Calibri"/>
      <family val="2"/>
      <scheme val="minor"/>
    </font>
    <font>
      <sz val="11"/>
      <color theme="1"/>
      <name val="Calibri"/>
      <family val="2"/>
      <scheme val="minor"/>
    </font>
    <font>
      <b/>
      <sz val="11"/>
      <color theme="1"/>
      <name val="Calibri"/>
      <family val="2"/>
      <scheme val="minor"/>
    </font>
    <font>
      <sz val="12"/>
      <color rgb="FF464646"/>
      <name val="Calibri"/>
      <family val="2"/>
      <scheme val="minor"/>
    </font>
    <font>
      <sz val="11"/>
      <color rgb="FF323232"/>
      <name val="Calibri"/>
      <family val="2"/>
      <scheme val="minor"/>
    </font>
    <font>
      <sz val="11"/>
      <color theme="1"/>
      <name val="Calibri"/>
      <family val="2"/>
    </font>
    <font>
      <b/>
      <sz val="20"/>
      <color theme="1"/>
      <name val="Calibri"/>
      <family val="2"/>
      <scheme val="minor"/>
    </font>
    <font>
      <b/>
      <sz val="14"/>
      <color theme="1"/>
      <name val="Calibri"/>
      <family val="2"/>
      <scheme val="minor"/>
    </font>
    <font>
      <b/>
      <sz val="9"/>
      <color indexed="81"/>
      <name val="Tahoma"/>
      <family val="2"/>
    </font>
    <font>
      <sz val="9"/>
      <color indexed="81"/>
      <name val="Tahoma"/>
      <family val="2"/>
    </font>
    <font>
      <b/>
      <sz val="12"/>
      <color rgb="FF00B050"/>
      <name val="Calibri"/>
      <family val="2"/>
      <scheme val="minor"/>
    </font>
    <font>
      <b/>
      <sz val="12"/>
      <color theme="1"/>
      <name val="Calibri"/>
      <family val="2"/>
      <scheme val="minor"/>
    </font>
  </fonts>
  <fills count="20">
    <fill>
      <patternFill patternType="none"/>
    </fill>
    <fill>
      <patternFill patternType="gray125"/>
    </fill>
    <fill>
      <patternFill patternType="solid">
        <fgColor theme="4" tint="0.79998168889431442"/>
        <bgColor theme="4" tint="0.79998168889431442"/>
      </patternFill>
    </fill>
    <fill>
      <patternFill patternType="solid">
        <fgColor theme="4" tint="-0.249977111117893"/>
        <bgColor indexed="64"/>
      </patternFill>
    </fill>
    <fill>
      <patternFill patternType="solid">
        <fgColor theme="0" tint="-0.34998626667073579"/>
        <bgColor indexed="64"/>
      </patternFill>
    </fill>
    <fill>
      <patternFill patternType="solid">
        <fgColor theme="3"/>
        <bgColor indexed="64"/>
      </patternFill>
    </fill>
    <fill>
      <patternFill patternType="solid">
        <fgColor theme="3" tint="-0.499984740745262"/>
        <bgColor indexed="64"/>
      </patternFill>
    </fill>
    <fill>
      <patternFill patternType="solid">
        <fgColor rgb="FF3652A0"/>
        <bgColor indexed="64"/>
      </patternFill>
    </fill>
    <fill>
      <patternFill patternType="solid">
        <fgColor theme="1" tint="4.9989318521683403E-2"/>
        <bgColor indexed="64"/>
      </patternFill>
    </fill>
    <fill>
      <patternFill patternType="solid">
        <fgColor theme="6" tint="0.59999389629810485"/>
        <bgColor theme="6" tint="0.59999389629810485"/>
      </patternFill>
    </fill>
    <fill>
      <patternFill patternType="solid">
        <fgColor theme="0" tint="-0.499984740745262"/>
        <bgColor indexed="64"/>
      </patternFill>
    </fill>
    <fill>
      <patternFill patternType="solid">
        <fgColor rgb="FF00B0F0"/>
        <bgColor indexed="64"/>
      </patternFill>
    </fill>
    <fill>
      <patternFill patternType="solid">
        <fgColor rgb="FF00B050"/>
        <bgColor indexed="64"/>
      </patternFill>
    </fill>
    <fill>
      <patternFill patternType="solid">
        <fgColor theme="9"/>
        <bgColor indexed="64"/>
      </patternFill>
    </fill>
    <fill>
      <patternFill patternType="solid">
        <fgColor theme="3" tint="0.39997558519241921"/>
        <bgColor indexed="64"/>
      </patternFill>
    </fill>
    <fill>
      <patternFill patternType="solid">
        <fgColor theme="9" tint="0.79998168889431442"/>
        <bgColor indexed="64"/>
      </patternFill>
    </fill>
    <fill>
      <patternFill patternType="solid">
        <fgColor rgb="FF99FF33"/>
        <bgColor indexed="64"/>
      </patternFill>
    </fill>
    <fill>
      <patternFill patternType="solid">
        <fgColor theme="3" tint="0.79998168889431442"/>
        <bgColor indexed="64"/>
      </patternFill>
    </fill>
    <fill>
      <patternFill patternType="solid">
        <fgColor theme="0"/>
        <bgColor indexed="64"/>
      </patternFill>
    </fill>
    <fill>
      <patternFill patternType="solid">
        <fgColor theme="3" tint="0.59999389629810485"/>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right style="thin">
        <color auto="1"/>
      </right>
      <top/>
      <bottom/>
      <diagonal/>
    </border>
    <border>
      <left/>
      <right/>
      <top style="thin">
        <color auto="1"/>
      </top>
      <bottom/>
      <diagonal/>
    </border>
    <border>
      <left style="thin">
        <color theme="2"/>
      </left>
      <right/>
      <top/>
      <bottom/>
      <diagonal/>
    </border>
    <border>
      <left/>
      <right/>
      <top/>
      <bottom style="thin">
        <color auto="1"/>
      </bottom>
      <diagonal/>
    </border>
    <border>
      <left style="thin">
        <color auto="1"/>
      </left>
      <right style="thin">
        <color auto="1"/>
      </right>
      <top style="thin">
        <color theme="0"/>
      </top>
      <bottom style="thin">
        <color auto="1"/>
      </bottom>
      <diagonal/>
    </border>
    <border>
      <left style="thin">
        <color auto="1"/>
      </left>
      <right style="thin">
        <color auto="1"/>
      </right>
      <top/>
      <bottom/>
      <diagonal/>
    </border>
    <border>
      <left/>
      <right/>
      <top/>
      <bottom style="medium">
        <color indexed="64"/>
      </bottom>
      <diagonal/>
    </border>
  </borders>
  <cellStyleXfs count="4">
    <xf numFmtId="0" fontId="0" fillId="0" borderId="0"/>
    <xf numFmtId="0" fontId="13" fillId="7" borderId="13" applyBorder="0">
      <alignment horizontal="left" vertical="top" wrapText="1" indent="1"/>
    </xf>
    <xf numFmtId="9" fontId="26" fillId="0" borderId="0" applyFont="0" applyFill="0" applyBorder="0" applyAlignment="0" applyProtection="0"/>
    <xf numFmtId="166" fontId="30" fillId="0" borderId="0"/>
  </cellStyleXfs>
  <cellXfs count="396">
    <xf numFmtId="0" fontId="0" fillId="0" borderId="0" xfId="0"/>
    <xf numFmtId="0" fontId="0" fillId="0" borderId="0" xfId="0" applyAlignment="1">
      <alignment horizontal="left" indent="1"/>
    </xf>
    <xf numFmtId="0" fontId="0" fillId="0" borderId="0" xfId="0" applyAlignment="1">
      <alignment horizontal="center"/>
    </xf>
    <xf numFmtId="0" fontId="0" fillId="0" borderId="0" xfId="0" applyAlignment="1">
      <alignment horizontal="right" indent="1"/>
    </xf>
    <xf numFmtId="0" fontId="0" fillId="0" borderId="8" xfId="0" applyBorder="1" applyAlignment="1">
      <alignment horizontal="right" indent="1"/>
    </xf>
    <xf numFmtId="0" fontId="0" fillId="0" borderId="2" xfId="0" applyBorder="1" applyAlignment="1">
      <alignment horizontal="right" indent="1"/>
    </xf>
    <xf numFmtId="0" fontId="0" fillId="0" borderId="2" xfId="0" applyBorder="1"/>
    <xf numFmtId="0" fontId="0" fillId="0" borderId="2" xfId="0" applyBorder="1" applyAlignment="1">
      <alignment horizontal="center"/>
    </xf>
    <xf numFmtId="0" fontId="0" fillId="0" borderId="2" xfId="0" applyBorder="1" applyAlignment="1">
      <alignment horizontal="left" indent="1"/>
    </xf>
    <xf numFmtId="0" fontId="0" fillId="0" borderId="9" xfId="0" applyBorder="1" applyAlignment="1">
      <alignment horizontal="left" indent="1"/>
    </xf>
    <xf numFmtId="0" fontId="0" fillId="0" borderId="4" xfId="0" applyBorder="1" applyAlignment="1">
      <alignment horizontal="right" vertical="center" indent="2"/>
    </xf>
    <xf numFmtId="0" fontId="0" fillId="0" borderId="1" xfId="0" applyBorder="1" applyAlignment="1">
      <alignment horizontal="right" vertical="center" indent="2"/>
    </xf>
    <xf numFmtId="0" fontId="0" fillId="0" borderId="1" xfId="0" applyBorder="1" applyAlignment="1">
      <alignment horizontal="left" vertical="center" indent="1"/>
    </xf>
    <xf numFmtId="0" fontId="0" fillId="0" borderId="1" xfId="0" applyBorder="1" applyAlignment="1">
      <alignment horizontal="center"/>
    </xf>
    <xf numFmtId="0" fontId="0" fillId="0" borderId="1" xfId="0" applyBorder="1" applyAlignment="1">
      <alignment horizontal="left" indent="1"/>
    </xf>
    <xf numFmtId="0" fontId="0" fillId="0" borderId="5" xfId="0" applyBorder="1" applyAlignment="1">
      <alignment horizontal="left" indent="1"/>
    </xf>
    <xf numFmtId="0" fontId="1" fillId="0" borderId="5" xfId="0" applyFont="1" applyBorder="1" applyAlignment="1">
      <alignment horizontal="left" indent="1"/>
    </xf>
    <xf numFmtId="0" fontId="0" fillId="0" borderId="4" xfId="0" applyBorder="1" applyAlignment="1">
      <alignment horizontal="right" indent="1"/>
    </xf>
    <xf numFmtId="0" fontId="0" fillId="0" borderId="1" xfId="0" applyBorder="1" applyAlignment="1">
      <alignment horizontal="right" indent="1"/>
    </xf>
    <xf numFmtId="0" fontId="0" fillId="0" borderId="1" xfId="0" applyBorder="1"/>
    <xf numFmtId="0" fontId="2" fillId="3" borderId="0" xfId="0" applyFont="1" applyFill="1" applyAlignment="1">
      <alignment horizontal="right" indent="1"/>
    </xf>
    <xf numFmtId="0" fontId="0" fillId="0" borderId="4" xfId="0" applyBorder="1" applyAlignment="1">
      <alignment horizontal="center" vertical="center"/>
    </xf>
    <xf numFmtId="0" fontId="0" fillId="0" borderId="4" xfId="0" applyBorder="1" applyAlignment="1">
      <alignment horizontal="center"/>
    </xf>
    <xf numFmtId="0" fontId="0" fillId="0" borderId="8" xfId="0" applyBorder="1" applyAlignment="1">
      <alignment horizontal="center"/>
    </xf>
    <xf numFmtId="0" fontId="2" fillId="3" borderId="0" xfId="0" applyFont="1" applyFill="1" applyAlignment="1">
      <alignment horizontal="center"/>
    </xf>
    <xf numFmtId="0" fontId="0" fillId="4" borderId="1" xfId="0" applyFill="1" applyBorder="1" applyAlignment="1">
      <alignment horizontal="center"/>
    </xf>
    <xf numFmtId="0" fontId="4" fillId="0" borderId="0" xfId="0" applyFont="1" applyAlignment="1">
      <alignment vertical="center"/>
    </xf>
    <xf numFmtId="0" fontId="4" fillId="0" borderId="0" xfId="0" applyFont="1" applyAlignment="1">
      <alignment horizontal="left" vertical="center" indent="1"/>
    </xf>
    <xf numFmtId="0" fontId="4" fillId="0" borderId="0" xfId="0" applyFont="1" applyAlignment="1">
      <alignment horizontal="right" vertical="center" indent="1"/>
    </xf>
    <xf numFmtId="0" fontId="4" fillId="0" borderId="0" xfId="0" applyFont="1" applyAlignment="1">
      <alignment horizontal="center" vertical="center"/>
    </xf>
    <xf numFmtId="0" fontId="0" fillId="0" borderId="0" xfId="0" applyAlignment="1">
      <alignment horizontal="center" vertical="center" wrapText="1"/>
    </xf>
    <xf numFmtId="164" fontId="0" fillId="0" borderId="0" xfId="0" applyNumberFormat="1" applyAlignment="1">
      <alignment horizontal="center" vertical="center" wrapText="1"/>
    </xf>
    <xf numFmtId="0" fontId="4" fillId="0" borderId="0" xfId="0" applyFont="1"/>
    <xf numFmtId="0" fontId="4" fillId="0" borderId="0" xfId="0" applyFont="1" applyAlignment="1">
      <alignment horizontal="right" indent="1"/>
    </xf>
    <xf numFmtId="0" fontId="4" fillId="0" borderId="0" xfId="0" applyFont="1" applyAlignment="1">
      <alignment horizontal="left" indent="1"/>
    </xf>
    <xf numFmtId="0" fontId="0" fillId="0" borderId="1" xfId="0" applyBorder="1" applyAlignment="1">
      <alignment vertical="center"/>
    </xf>
    <xf numFmtId="0" fontId="0" fillId="0" borderId="0" xfId="0" applyAlignment="1">
      <alignment vertical="center" wrapText="1"/>
    </xf>
    <xf numFmtId="0" fontId="4" fillId="0" borderId="0" xfId="0" applyFont="1" applyAlignment="1">
      <alignment horizontal="center"/>
    </xf>
    <xf numFmtId="0" fontId="0" fillId="2" borderId="1" xfId="0" applyFill="1" applyBorder="1" applyAlignment="1">
      <alignment horizontal="left" vertical="center" indent="1"/>
    </xf>
    <xf numFmtId="0" fontId="0" fillId="2" borderId="1" xfId="0" applyFill="1" applyBorder="1" applyAlignment="1">
      <alignment horizontal="right" vertical="center" indent="2"/>
    </xf>
    <xf numFmtId="0" fontId="5" fillId="0" borderId="4" xfId="0" applyFont="1" applyBorder="1" applyAlignment="1">
      <alignment horizontal="center" vertical="center"/>
    </xf>
    <xf numFmtId="0" fontId="6" fillId="0" borderId="4" xfId="0" applyFont="1" applyBorder="1" applyAlignment="1">
      <alignment horizontal="center" vertical="center"/>
    </xf>
    <xf numFmtId="0" fontId="0" fillId="5" borderId="1" xfId="0" applyFill="1" applyBorder="1" applyAlignment="1">
      <alignment horizontal="center"/>
    </xf>
    <xf numFmtId="0" fontId="0" fillId="5" borderId="1" xfId="0" applyFill="1" applyBorder="1" applyAlignment="1">
      <alignment horizontal="left" indent="1"/>
    </xf>
    <xf numFmtId="0" fontId="0" fillId="5" borderId="5" xfId="0" applyFill="1" applyBorder="1" applyAlignment="1">
      <alignment horizontal="left" indent="1"/>
    </xf>
    <xf numFmtId="0" fontId="1" fillId="5" borderId="5" xfId="0" applyFont="1" applyFill="1" applyBorder="1" applyAlignment="1">
      <alignment horizontal="left" indent="1"/>
    </xf>
    <xf numFmtId="0" fontId="7" fillId="5" borderId="3" xfId="0" applyFont="1" applyFill="1" applyBorder="1" applyAlignment="1">
      <alignment horizontal="center" vertical="center" textRotation="45"/>
    </xf>
    <xf numFmtId="0" fontId="7" fillId="5" borderId="3" xfId="0" applyFont="1" applyFill="1" applyBorder="1" applyAlignment="1">
      <alignment horizontal="center" vertical="center" textRotation="45" wrapText="1"/>
    </xf>
    <xf numFmtId="0" fontId="7" fillId="5" borderId="6" xfId="0" applyFont="1" applyFill="1" applyBorder="1" applyAlignment="1">
      <alignment horizontal="center" vertical="center" textRotation="45"/>
    </xf>
    <xf numFmtId="0" fontId="5" fillId="5" borderId="4" xfId="0" applyFont="1" applyFill="1" applyBorder="1" applyAlignment="1">
      <alignment horizontal="center" vertical="center"/>
    </xf>
    <xf numFmtId="0" fontId="0" fillId="5" borderId="4" xfId="0" applyFill="1" applyBorder="1" applyAlignment="1">
      <alignment horizontal="right" indent="1"/>
    </xf>
    <xf numFmtId="0" fontId="0" fillId="5" borderId="1" xfId="0" applyFill="1" applyBorder="1" applyAlignment="1">
      <alignment horizontal="right" indent="1"/>
    </xf>
    <xf numFmtId="0" fontId="0" fillId="5" borderId="1" xfId="0" applyFill="1" applyBorder="1" applyAlignment="1">
      <alignment horizontal="left" vertical="center" indent="1"/>
    </xf>
    <xf numFmtId="0" fontId="0" fillId="5" borderId="2" xfId="0" applyFill="1" applyBorder="1" applyAlignment="1">
      <alignment horizontal="center"/>
    </xf>
    <xf numFmtId="0" fontId="0" fillId="5" borderId="2" xfId="0" applyFill="1" applyBorder="1"/>
    <xf numFmtId="0" fontId="0" fillId="5" borderId="2" xfId="0" applyFill="1" applyBorder="1" applyAlignment="1">
      <alignment horizontal="left" indent="1"/>
    </xf>
    <xf numFmtId="0" fontId="5" fillId="5" borderId="4" xfId="0" applyFont="1" applyFill="1" applyBorder="1" applyAlignment="1">
      <alignment horizontal="center"/>
    </xf>
    <xf numFmtId="0" fontId="0" fillId="5" borderId="1" xfId="0" applyFill="1" applyBorder="1"/>
    <xf numFmtId="0" fontId="0" fillId="5" borderId="4" xfId="0" applyFill="1" applyBorder="1" applyAlignment="1">
      <alignment horizontal="center"/>
    </xf>
    <xf numFmtId="0" fontId="7" fillId="5" borderId="6" xfId="0" applyFont="1" applyFill="1" applyBorder="1" applyAlignment="1">
      <alignment horizontal="center" vertical="center"/>
    </xf>
    <xf numFmtId="0" fontId="7" fillId="5" borderId="3" xfId="0" applyFont="1" applyFill="1" applyBorder="1" applyAlignment="1">
      <alignment horizontal="center" vertical="center"/>
    </xf>
    <xf numFmtId="0" fontId="7" fillId="5" borderId="3" xfId="0" applyFont="1" applyFill="1" applyBorder="1" applyAlignment="1">
      <alignment horizontal="center" vertical="center" wrapText="1"/>
    </xf>
    <xf numFmtId="0" fontId="7" fillId="5" borderId="7" xfId="0" applyFont="1" applyFill="1" applyBorder="1" applyAlignment="1">
      <alignment horizontal="center" vertical="center"/>
    </xf>
    <xf numFmtId="0" fontId="7" fillId="0" borderId="0" xfId="0" applyFont="1" applyAlignment="1">
      <alignment horizontal="center" vertical="center"/>
    </xf>
    <xf numFmtId="0" fontId="1" fillId="0" borderId="2" xfId="0" applyFont="1" applyBorder="1" applyAlignment="1">
      <alignment horizontal="left" indent="1"/>
    </xf>
    <xf numFmtId="0" fontId="2" fillId="0" borderId="4" xfId="0" applyFont="1" applyBorder="1" applyAlignment="1">
      <alignment horizontal="right" vertical="center" indent="2"/>
    </xf>
    <xf numFmtId="0" fontId="2" fillId="0" borderId="1" xfId="0" applyFont="1" applyBorder="1" applyAlignment="1">
      <alignment horizontal="right" vertical="center" indent="2"/>
    </xf>
    <xf numFmtId="0" fontId="10" fillId="0" borderId="0" xfId="0" applyFont="1"/>
    <xf numFmtId="0" fontId="2" fillId="0" borderId="1" xfId="0" applyFont="1" applyBorder="1" applyAlignment="1">
      <alignment horizontal="center"/>
    </xf>
    <xf numFmtId="0" fontId="2" fillId="0" borderId="1" xfId="0" applyFont="1" applyBorder="1" applyAlignment="1">
      <alignment horizontal="left" indent="1"/>
    </xf>
    <xf numFmtId="0" fontId="2" fillId="0" borderId="5" xfId="0" applyFont="1" applyBorder="1" applyAlignment="1">
      <alignment horizontal="left" indent="1"/>
    </xf>
    <xf numFmtId="0" fontId="2" fillId="0" borderId="8" xfId="0" applyFont="1" applyBorder="1" applyAlignment="1">
      <alignment horizontal="right" vertical="center" indent="2"/>
    </xf>
    <xf numFmtId="0" fontId="2" fillId="0" borderId="2" xfId="0" applyFont="1" applyBorder="1" applyAlignment="1">
      <alignment horizontal="right" vertical="center" indent="2"/>
    </xf>
    <xf numFmtId="0" fontId="2" fillId="0" borderId="2" xfId="0" applyFont="1" applyBorder="1" applyAlignment="1">
      <alignment horizontal="center"/>
    </xf>
    <xf numFmtId="0" fontId="2" fillId="0" borderId="2" xfId="0" applyFont="1" applyBorder="1" applyAlignment="1">
      <alignment horizontal="left" indent="1"/>
    </xf>
    <xf numFmtId="0" fontId="2" fillId="0" borderId="9" xfId="0" applyFont="1" applyBorder="1" applyAlignment="1">
      <alignment horizontal="left" indent="1"/>
    </xf>
    <xf numFmtId="0" fontId="10" fillId="0" borderId="1" xfId="0" applyFont="1" applyBorder="1" applyAlignment="1">
      <alignment horizontal="left" vertical="center" indent="1"/>
    </xf>
    <xf numFmtId="0" fontId="10" fillId="0" borderId="1" xfId="0" applyFont="1" applyBorder="1" applyAlignment="1">
      <alignment horizontal="center"/>
    </xf>
    <xf numFmtId="0" fontId="2" fillId="0" borderId="6" xfId="0" applyFont="1" applyBorder="1" applyAlignment="1">
      <alignment horizontal="right" vertical="center" indent="2"/>
    </xf>
    <xf numFmtId="0" fontId="2" fillId="0" borderId="0" xfId="0" applyFont="1" applyAlignment="1">
      <alignment horizontal="right" vertical="center" indent="2"/>
    </xf>
    <xf numFmtId="0" fontId="0" fillId="0" borderId="0" xfId="0" applyAlignment="1">
      <alignment horizontal="right" vertical="center" indent="2"/>
    </xf>
    <xf numFmtId="0" fontId="2" fillId="0" borderId="0" xfId="0" applyFont="1" applyAlignment="1">
      <alignment horizontal="center"/>
    </xf>
    <xf numFmtId="0" fontId="2" fillId="0" borderId="0" xfId="0" applyFont="1" applyAlignment="1">
      <alignment horizontal="left" indent="1"/>
    </xf>
    <xf numFmtId="0" fontId="7" fillId="5" borderId="0" xfId="0" applyFont="1" applyFill="1" applyAlignment="1">
      <alignment horizontal="center" vertical="center"/>
    </xf>
    <xf numFmtId="0" fontId="7" fillId="5" borderId="0" xfId="0" applyFont="1" applyFill="1" applyAlignment="1">
      <alignment horizontal="center" vertical="center" wrapText="1"/>
    </xf>
    <xf numFmtId="0" fontId="0" fillId="0" borderId="0" xfId="0" applyAlignment="1">
      <alignment horizontal="left" vertical="center" indent="1"/>
    </xf>
    <xf numFmtId="0" fontId="9" fillId="0" borderId="0" xfId="0" applyFont="1"/>
    <xf numFmtId="0" fontId="0" fillId="0" borderId="0" xfId="0" applyAlignment="1">
      <alignment horizontal="right"/>
    </xf>
    <xf numFmtId="0" fontId="7" fillId="5" borderId="10" xfId="0" applyFont="1" applyFill="1" applyBorder="1" applyAlignment="1">
      <alignment horizontal="center" vertical="center"/>
    </xf>
    <xf numFmtId="0" fontId="7" fillId="5" borderId="11" xfId="0" applyFont="1" applyFill="1" applyBorder="1" applyAlignment="1">
      <alignment horizontal="center" vertical="center"/>
    </xf>
    <xf numFmtId="0" fontId="2" fillId="0" borderId="3" xfId="0" applyFont="1" applyBorder="1" applyAlignment="1">
      <alignment horizontal="right" vertical="center" indent="2"/>
    </xf>
    <xf numFmtId="0" fontId="10" fillId="0" borderId="3" xfId="0" applyFont="1" applyBorder="1"/>
    <xf numFmtId="0" fontId="2" fillId="0" borderId="3" xfId="0" applyFont="1" applyBorder="1" applyAlignment="1">
      <alignment horizontal="center"/>
    </xf>
    <xf numFmtId="0" fontId="0" fillId="0" borderId="3" xfId="0" applyBorder="1" applyAlignment="1">
      <alignment horizontal="center"/>
    </xf>
    <xf numFmtId="0" fontId="2" fillId="0" borderId="3" xfId="0" applyFont="1" applyBorder="1" applyAlignment="1">
      <alignment horizontal="left" indent="1"/>
    </xf>
    <xf numFmtId="0" fontId="2" fillId="0" borderId="7" xfId="0" applyFont="1" applyBorder="1" applyAlignment="1">
      <alignment horizontal="left" indent="1"/>
    </xf>
    <xf numFmtId="0" fontId="10" fillId="0" borderId="1" xfId="0" applyFont="1" applyBorder="1"/>
    <xf numFmtId="0" fontId="10" fillId="0" borderId="2" xfId="0" applyFont="1" applyBorder="1"/>
    <xf numFmtId="0" fontId="10" fillId="0" borderId="2" xfId="0" applyFont="1" applyBorder="1" applyAlignment="1">
      <alignment horizontal="right"/>
    </xf>
    <xf numFmtId="0" fontId="0" fillId="0" borderId="3" xfId="0" applyBorder="1" applyAlignment="1">
      <alignment horizontal="right" vertical="center" indent="2"/>
    </xf>
    <xf numFmtId="0" fontId="0" fillId="0" borderId="3" xfId="0" applyBorder="1" applyAlignment="1">
      <alignment horizontal="left" vertical="center" indent="1"/>
    </xf>
    <xf numFmtId="0" fontId="0" fillId="5" borderId="1" xfId="0" applyFill="1" applyBorder="1" applyAlignment="1">
      <alignment horizontal="left"/>
    </xf>
    <xf numFmtId="0" fontId="15" fillId="5" borderId="4" xfId="0" applyFont="1" applyFill="1" applyBorder="1" applyAlignment="1">
      <alignment horizontal="left" indent="1"/>
    </xf>
    <xf numFmtId="0" fontId="15" fillId="5" borderId="4" xfId="0" applyFont="1" applyFill="1" applyBorder="1" applyAlignment="1">
      <alignment horizontal="center"/>
    </xf>
    <xf numFmtId="0" fontId="15" fillId="5" borderId="4" xfId="0" applyFont="1" applyFill="1" applyBorder="1" applyAlignment="1">
      <alignment horizontal="center" vertical="center"/>
    </xf>
    <xf numFmtId="0" fontId="14" fillId="5" borderId="1" xfId="0" applyFont="1" applyFill="1" applyBorder="1" applyAlignment="1">
      <alignment horizontal="left" vertical="center" indent="1"/>
    </xf>
    <xf numFmtId="0" fontId="14" fillId="5" borderId="1" xfId="0" applyFont="1" applyFill="1" applyBorder="1" applyAlignment="1">
      <alignment horizontal="center"/>
    </xf>
    <xf numFmtId="0" fontId="14" fillId="5" borderId="2" xfId="0" applyFont="1" applyFill="1" applyBorder="1" applyAlignment="1">
      <alignment horizontal="center"/>
    </xf>
    <xf numFmtId="0" fontId="14" fillId="5" borderId="2" xfId="0" applyFont="1" applyFill="1" applyBorder="1"/>
    <xf numFmtId="0" fontId="14" fillId="5" borderId="1" xfId="0" applyFont="1" applyFill="1" applyBorder="1" applyAlignment="1">
      <alignment horizontal="left" indent="1"/>
    </xf>
    <xf numFmtId="0" fontId="14" fillId="5" borderId="2" xfId="0" applyFont="1" applyFill="1" applyBorder="1" applyAlignment="1">
      <alignment horizontal="left" indent="1"/>
    </xf>
    <xf numFmtId="0" fontId="14" fillId="5" borderId="5" xfId="0" applyFont="1" applyFill="1" applyBorder="1" applyAlignment="1">
      <alignment horizontal="left" indent="1"/>
    </xf>
    <xf numFmtId="0" fontId="10" fillId="0" borderId="5" xfId="0" applyFont="1" applyBorder="1" applyAlignment="1">
      <alignment horizontal="left" indent="1"/>
    </xf>
    <xf numFmtId="0" fontId="10" fillId="5" borderId="5" xfId="0" applyFont="1" applyFill="1" applyBorder="1" applyAlignment="1">
      <alignment horizontal="left" indent="1"/>
    </xf>
    <xf numFmtId="0" fontId="15" fillId="0" borderId="2" xfId="0" applyFont="1" applyBorder="1" applyAlignment="1">
      <alignment horizontal="center"/>
    </xf>
    <xf numFmtId="0" fontId="15" fillId="0" borderId="1" xfId="0" applyFont="1" applyBorder="1" applyAlignment="1">
      <alignment horizontal="center"/>
    </xf>
    <xf numFmtId="0" fontId="16" fillId="8" borderId="5" xfId="0" applyFont="1" applyFill="1" applyBorder="1" applyAlignment="1">
      <alignment horizontal="right" indent="1"/>
    </xf>
    <xf numFmtId="0" fontId="16" fillId="8" borderId="5" xfId="0" applyFont="1" applyFill="1" applyBorder="1" applyAlignment="1">
      <alignment horizontal="left" indent="1"/>
    </xf>
    <xf numFmtId="0" fontId="8" fillId="5" borderId="4" xfId="0" applyFont="1" applyFill="1" applyBorder="1" applyAlignment="1">
      <alignment horizontal="right" indent="1"/>
    </xf>
    <xf numFmtId="0" fontId="8" fillId="5" borderId="1" xfId="0" applyFont="1" applyFill="1" applyBorder="1" applyAlignment="1">
      <alignment horizontal="right" indent="1"/>
    </xf>
    <xf numFmtId="0" fontId="14" fillId="8" borderId="5" xfId="0" applyFont="1" applyFill="1" applyBorder="1" applyAlignment="1">
      <alignment horizontal="left" indent="1"/>
    </xf>
    <xf numFmtId="0" fontId="8" fillId="8" borderId="5" xfId="0" applyFont="1" applyFill="1" applyBorder="1" applyAlignment="1">
      <alignment horizontal="left" indent="1"/>
    </xf>
    <xf numFmtId="0" fontId="17" fillId="8" borderId="5" xfId="0" applyFont="1" applyFill="1" applyBorder="1" applyAlignment="1">
      <alignment horizontal="left" indent="1"/>
    </xf>
    <xf numFmtId="0" fontId="0" fillId="0" borderId="14" xfId="0" applyBorder="1"/>
    <xf numFmtId="0" fontId="0" fillId="0" borderId="5" xfId="0" applyBorder="1" applyAlignment="1">
      <alignment horizontal="left" wrapText="1" indent="1"/>
    </xf>
    <xf numFmtId="0" fontId="2" fillId="0" borderId="0" xfId="0" applyFont="1"/>
    <xf numFmtId="0" fontId="15" fillId="5" borderId="2" xfId="0" applyFont="1" applyFill="1" applyBorder="1" applyAlignment="1">
      <alignment horizontal="center"/>
    </xf>
    <xf numFmtId="0" fontId="15" fillId="5" borderId="2" xfId="0" applyFont="1" applyFill="1" applyBorder="1" applyAlignment="1">
      <alignment horizontal="left" indent="1"/>
    </xf>
    <xf numFmtId="0" fontId="0" fillId="0" borderId="0" xfId="0" applyAlignment="1">
      <alignment textRotation="45"/>
    </xf>
    <xf numFmtId="0" fontId="7" fillId="5" borderId="9" xfId="0" applyFont="1" applyFill="1" applyBorder="1" applyAlignment="1">
      <alignment horizontal="center" vertical="center" textRotation="45"/>
    </xf>
    <xf numFmtId="0" fontId="7" fillId="5" borderId="12" xfId="0" applyFont="1" applyFill="1" applyBorder="1" applyAlignment="1">
      <alignment horizontal="center" vertical="center" textRotation="45"/>
    </xf>
    <xf numFmtId="0" fontId="7" fillId="5" borderId="12" xfId="0" applyFont="1" applyFill="1" applyBorder="1" applyAlignment="1">
      <alignment horizontal="center" vertical="center" textRotation="45" wrapText="1"/>
    </xf>
    <xf numFmtId="0" fontId="0" fillId="0" borderId="12" xfId="0" applyBorder="1" applyAlignment="1">
      <alignment textRotation="45"/>
    </xf>
    <xf numFmtId="0" fontId="2" fillId="0" borderId="10" xfId="0" applyFont="1" applyBorder="1" applyAlignment="1">
      <alignment horizontal="right" vertical="center" indent="2"/>
    </xf>
    <xf numFmtId="0" fontId="10" fillId="0" borderId="0" xfId="0" applyFont="1" applyAlignment="1">
      <alignment horizontal="left" vertical="center" indent="1"/>
    </xf>
    <xf numFmtId="0" fontId="10" fillId="0" borderId="0" xfId="0" applyFont="1" applyAlignment="1">
      <alignment horizontal="center"/>
    </xf>
    <xf numFmtId="0" fontId="2" fillId="0" borderId="7" xfId="0" applyFont="1" applyBorder="1" applyAlignment="1">
      <alignment horizontal="right" vertical="center" indent="2"/>
    </xf>
    <xf numFmtId="0" fontId="2" fillId="0" borderId="14" xfId="0" applyFont="1" applyBorder="1" applyAlignment="1">
      <alignment horizontal="right" vertical="center" indent="2"/>
    </xf>
    <xf numFmtId="0" fontId="10" fillId="0" borderId="14" xfId="0" applyFont="1" applyBorder="1"/>
    <xf numFmtId="0" fontId="2" fillId="0" borderId="14" xfId="0" applyFont="1" applyBorder="1" applyAlignment="1">
      <alignment horizontal="center"/>
    </xf>
    <xf numFmtId="0" fontId="0" fillId="0" borderId="14" xfId="0" applyBorder="1" applyAlignment="1">
      <alignment horizontal="center"/>
    </xf>
    <xf numFmtId="0" fontId="2" fillId="0" borderId="14" xfId="0" applyFont="1" applyBorder="1" applyAlignment="1">
      <alignment horizontal="left" indent="1"/>
    </xf>
    <xf numFmtId="0" fontId="2" fillId="0" borderId="14" xfId="0" applyFont="1" applyBorder="1"/>
    <xf numFmtId="0" fontId="4" fillId="0" borderId="0" xfId="0" applyFont="1" applyAlignment="1">
      <alignment textRotation="45"/>
    </xf>
    <xf numFmtId="0" fontId="4" fillId="0" borderId="6" xfId="0" applyFont="1" applyBorder="1" applyAlignment="1">
      <alignment horizontal="right" vertical="center" indent="2"/>
    </xf>
    <xf numFmtId="0" fontId="4" fillId="0" borderId="3" xfId="0" applyFont="1" applyBorder="1" applyAlignment="1">
      <alignment horizontal="right" vertical="center" indent="2"/>
    </xf>
    <xf numFmtId="0" fontId="20" fillId="0" borderId="3" xfId="0" applyFont="1" applyBorder="1"/>
    <xf numFmtId="0" fontId="4" fillId="0" borderId="3" xfId="0" applyFont="1" applyBorder="1" applyAlignment="1">
      <alignment horizontal="center"/>
    </xf>
    <xf numFmtId="0" fontId="4" fillId="0" borderId="3" xfId="0" applyFont="1" applyBorder="1" applyAlignment="1">
      <alignment horizontal="left" vertical="center" indent="1"/>
    </xf>
    <xf numFmtId="0" fontId="4" fillId="0" borderId="3" xfId="0" applyFont="1" applyBorder="1" applyAlignment="1">
      <alignment horizontal="left" indent="1"/>
    </xf>
    <xf numFmtId="0" fontId="4" fillId="0" borderId="7" xfId="0" applyFont="1" applyBorder="1" applyAlignment="1">
      <alignment horizontal="left" indent="1"/>
    </xf>
    <xf numFmtId="0" fontId="4" fillId="0" borderId="4" xfId="0" applyFont="1" applyBorder="1" applyAlignment="1">
      <alignment horizontal="right" vertical="center" indent="2"/>
    </xf>
    <xf numFmtId="0" fontId="4" fillId="0" borderId="1" xfId="0" applyFont="1" applyBorder="1" applyAlignment="1">
      <alignment horizontal="right" vertical="center" indent="2"/>
    </xf>
    <xf numFmtId="0" fontId="20" fillId="0" borderId="1" xfId="0" applyFont="1" applyBorder="1"/>
    <xf numFmtId="0" fontId="4" fillId="0" borderId="1" xfId="0" applyFont="1" applyBorder="1" applyAlignment="1">
      <alignment horizontal="center"/>
    </xf>
    <xf numFmtId="0" fontId="4" fillId="0" borderId="1" xfId="0" applyFont="1" applyBorder="1" applyAlignment="1">
      <alignment horizontal="left" vertical="center" indent="1"/>
    </xf>
    <xf numFmtId="0" fontId="4" fillId="0" borderId="1" xfId="0" applyFont="1" applyBorder="1" applyAlignment="1">
      <alignment horizontal="left" indent="1"/>
    </xf>
    <xf numFmtId="0" fontId="4" fillId="0" borderId="5" xfId="0" applyFont="1" applyBorder="1" applyAlignment="1">
      <alignment horizontal="left" indent="1"/>
    </xf>
    <xf numFmtId="0" fontId="4" fillId="0" borderId="4" xfId="0" applyFont="1" applyBorder="1" applyAlignment="1">
      <alignment horizontal="center" vertical="center"/>
    </xf>
    <xf numFmtId="0" fontId="20" fillId="0" borderId="1" xfId="0" applyFont="1" applyBorder="1" applyAlignment="1">
      <alignment horizontal="left" vertical="center" indent="1"/>
    </xf>
    <xf numFmtId="0" fontId="20" fillId="0" borderId="1" xfId="0" applyFont="1" applyBorder="1" applyAlignment="1">
      <alignment horizontal="center"/>
    </xf>
    <xf numFmtId="0" fontId="7" fillId="5" borderId="16" xfId="0" applyFont="1" applyFill="1" applyBorder="1" applyAlignment="1">
      <alignment horizontal="center" vertical="center" textRotation="45" wrapText="1"/>
    </xf>
    <xf numFmtId="0" fontId="2" fillId="0" borderId="0" xfId="0" applyFont="1" applyAlignment="1">
      <alignment horizontal="left" vertical="center" indent="1"/>
    </xf>
    <xf numFmtId="0" fontId="10" fillId="0" borderId="0" xfId="0" applyFont="1" applyAlignment="1">
      <alignment horizontal="right"/>
    </xf>
    <xf numFmtId="0" fontId="15" fillId="5" borderId="0" xfId="0" applyFont="1" applyFill="1" applyAlignment="1">
      <alignment horizontal="center"/>
    </xf>
    <xf numFmtId="0" fontId="11" fillId="6" borderId="9" xfId="0" applyFont="1" applyFill="1" applyBorder="1"/>
    <xf numFmtId="0" fontId="11" fillId="6" borderId="12" xfId="0" applyFont="1" applyFill="1" applyBorder="1"/>
    <xf numFmtId="0" fontId="11" fillId="6" borderId="8" xfId="0" applyFont="1" applyFill="1" applyBorder="1"/>
    <xf numFmtId="0" fontId="5" fillId="0" borderId="0" xfId="0" applyFont="1"/>
    <xf numFmtId="0" fontId="0" fillId="5" borderId="0" xfId="0" applyFill="1"/>
    <xf numFmtId="0" fontId="14" fillId="5" borderId="0" xfId="0" applyFont="1" applyFill="1"/>
    <xf numFmtId="0" fontId="15" fillId="5" borderId="0" xfId="0" applyFont="1" applyFill="1"/>
    <xf numFmtId="0" fontId="0" fillId="0" borderId="0" xfId="0" applyAlignment="1">
      <alignment textRotation="42"/>
    </xf>
    <xf numFmtId="0" fontId="15" fillId="5" borderId="16" xfId="0" applyFont="1" applyFill="1" applyBorder="1" applyAlignment="1">
      <alignment horizontal="center"/>
    </xf>
    <xf numFmtId="0" fontId="9" fillId="0" borderId="1" xfId="0" applyFont="1" applyBorder="1"/>
    <xf numFmtId="0" fontId="9" fillId="0" borderId="1" xfId="0" applyFont="1" applyBorder="1" applyAlignment="1">
      <alignment wrapText="1"/>
    </xf>
    <xf numFmtId="0" fontId="10" fillId="0" borderId="1" xfId="0" applyFont="1" applyBorder="1" applyAlignment="1">
      <alignment horizontal="right"/>
    </xf>
    <xf numFmtId="0" fontId="9" fillId="0" borderId="3" xfId="0" applyFont="1" applyBorder="1"/>
    <xf numFmtId="0" fontId="9" fillId="0" borderId="3" xfId="0" applyFont="1" applyBorder="1" applyAlignment="1">
      <alignment wrapText="1"/>
    </xf>
    <xf numFmtId="0" fontId="7" fillId="10" borderId="16" xfId="0" applyFont="1" applyFill="1" applyBorder="1" applyAlignment="1">
      <alignment horizontal="center" vertical="center" textRotation="45" wrapText="1"/>
    </xf>
    <xf numFmtId="0" fontId="7" fillId="10" borderId="16" xfId="0" applyFont="1" applyFill="1" applyBorder="1" applyAlignment="1">
      <alignment horizontal="center" vertical="center" textRotation="45"/>
    </xf>
    <xf numFmtId="0" fontId="7" fillId="5" borderId="12" xfId="0" applyFont="1" applyFill="1" applyBorder="1" applyAlignment="1">
      <alignment horizontal="center" vertical="center"/>
    </xf>
    <xf numFmtId="0" fontId="7" fillId="5" borderId="12" xfId="0" applyFont="1" applyFill="1" applyBorder="1" applyAlignment="1">
      <alignment horizontal="center" vertical="center" wrapText="1"/>
    </xf>
    <xf numFmtId="0" fontId="18" fillId="0" borderId="4" xfId="0" applyFont="1" applyBorder="1" applyAlignment="1">
      <alignment horizontal="right" vertical="center" indent="2"/>
    </xf>
    <xf numFmtId="0" fontId="15" fillId="0" borderId="14" xfId="0" applyFont="1" applyBorder="1" applyAlignment="1">
      <alignment horizontal="center"/>
    </xf>
    <xf numFmtId="0" fontId="15" fillId="0" borderId="14" xfId="0" applyFont="1" applyBorder="1" applyAlignment="1">
      <alignment horizontal="left" indent="1"/>
    </xf>
    <xf numFmtId="0" fontId="14" fillId="0" borderId="0" xfId="0" applyFont="1"/>
    <xf numFmtId="0" fontId="8" fillId="0" borderId="1" xfId="0" applyFont="1" applyBorder="1" applyAlignment="1">
      <alignment horizontal="center"/>
    </xf>
    <xf numFmtId="0" fontId="7" fillId="4" borderId="0" xfId="0" applyFont="1" applyFill="1" applyAlignment="1">
      <alignment horizontal="center" vertical="center" textRotation="42" wrapText="1"/>
    </xf>
    <xf numFmtId="0" fontId="7" fillId="4" borderId="3" xfId="0" applyFont="1" applyFill="1" applyBorder="1" applyAlignment="1">
      <alignment horizontal="center" vertical="center" textRotation="42" wrapText="1"/>
    </xf>
    <xf numFmtId="0" fontId="7" fillId="4" borderId="3" xfId="0" applyFont="1" applyFill="1" applyBorder="1" applyAlignment="1">
      <alignment horizontal="center" vertical="center" textRotation="42"/>
    </xf>
    <xf numFmtId="0" fontId="0" fillId="4" borderId="0" xfId="0" applyFill="1" applyAlignment="1">
      <alignment textRotation="42"/>
    </xf>
    <xf numFmtId="0" fontId="8" fillId="0" borderId="2" xfId="0" applyFont="1" applyBorder="1" applyAlignment="1">
      <alignment horizontal="center"/>
    </xf>
    <xf numFmtId="0" fontId="11" fillId="6" borderId="14" xfId="0" applyFont="1" applyFill="1" applyBorder="1"/>
    <xf numFmtId="0" fontId="7" fillId="4" borderId="16" xfId="0" applyFont="1" applyFill="1" applyBorder="1" applyAlignment="1">
      <alignment horizontal="center" vertical="center" textRotation="45" wrapText="1"/>
    </xf>
    <xf numFmtId="0" fontId="7" fillId="4" borderId="16" xfId="0" applyFont="1" applyFill="1" applyBorder="1" applyAlignment="1">
      <alignment horizontal="center" vertical="center" textRotation="45"/>
    </xf>
    <xf numFmtId="0" fontId="0" fillId="4" borderId="0" xfId="0" applyFill="1" applyAlignment="1">
      <alignment textRotation="45"/>
    </xf>
    <xf numFmtId="0" fontId="7" fillId="4" borderId="3" xfId="0" applyFont="1" applyFill="1" applyBorder="1" applyAlignment="1">
      <alignment horizontal="center" vertical="center" textRotation="45" wrapText="1"/>
    </xf>
    <xf numFmtId="0" fontId="7" fillId="4" borderId="3" xfId="0" applyFont="1" applyFill="1" applyBorder="1" applyAlignment="1">
      <alignment horizontal="center" vertical="center" textRotation="45"/>
    </xf>
    <xf numFmtId="0" fontId="19" fillId="5" borderId="0" xfId="0" applyFont="1" applyFill="1" applyAlignment="1">
      <alignment horizontal="center" vertical="center"/>
    </xf>
    <xf numFmtId="0" fontId="19" fillId="5" borderId="0" xfId="0" applyFont="1" applyFill="1" applyAlignment="1">
      <alignment horizontal="center" vertical="center" wrapText="1"/>
    </xf>
    <xf numFmtId="0" fontId="19" fillId="4" borderId="3" xfId="0" applyFont="1" applyFill="1" applyBorder="1" applyAlignment="1">
      <alignment horizontal="center" vertical="center" textRotation="45" wrapText="1"/>
    </xf>
    <xf numFmtId="0" fontId="19" fillId="4" borderId="3" xfId="0" applyFont="1" applyFill="1" applyBorder="1" applyAlignment="1">
      <alignment horizontal="center" vertical="center" textRotation="45"/>
    </xf>
    <xf numFmtId="0" fontId="4" fillId="4" borderId="0" xfId="0" applyFont="1" applyFill="1" applyAlignment="1">
      <alignment textRotation="45"/>
    </xf>
    <xf numFmtId="0" fontId="11" fillId="5" borderId="0" xfId="0" applyFont="1" applyFill="1"/>
    <xf numFmtId="0" fontId="12" fillId="5" borderId="0" xfId="0" applyFont="1" applyFill="1"/>
    <xf numFmtId="0" fontId="11" fillId="5" borderId="9" xfId="0" applyFont="1" applyFill="1" applyBorder="1"/>
    <xf numFmtId="0" fontId="11" fillId="5" borderId="12" xfId="0" applyFont="1" applyFill="1" applyBorder="1"/>
    <xf numFmtId="0" fontId="11" fillId="5" borderId="8" xfId="0" applyFont="1" applyFill="1" applyBorder="1"/>
    <xf numFmtId="0" fontId="11" fillId="5" borderId="10" xfId="0" applyFont="1" applyFill="1" applyBorder="1"/>
    <xf numFmtId="0" fontId="21" fillId="11" borderId="1" xfId="0" applyFont="1" applyFill="1" applyBorder="1" applyAlignment="1">
      <alignment horizontal="center" vertical="center"/>
    </xf>
    <xf numFmtId="0" fontId="8" fillId="11" borderId="1" xfId="0" applyFont="1" applyFill="1" applyBorder="1" applyAlignment="1">
      <alignment horizontal="center" vertical="center"/>
    </xf>
    <xf numFmtId="0" fontId="15" fillId="11" borderId="0" xfId="0" applyFont="1" applyFill="1"/>
    <xf numFmtId="0" fontId="8" fillId="11" borderId="0" xfId="0" applyFont="1" applyFill="1"/>
    <xf numFmtId="0" fontId="5" fillId="0" borderId="6" xfId="0" applyFont="1" applyBorder="1" applyAlignment="1">
      <alignment horizontal="right" vertical="center" indent="2"/>
    </xf>
    <xf numFmtId="0" fontId="5" fillId="0" borderId="3" xfId="0" applyFont="1" applyBorder="1" applyAlignment="1">
      <alignment horizontal="right" vertical="center" indent="2"/>
    </xf>
    <xf numFmtId="0" fontId="22" fillId="0" borderId="3" xfId="0" applyFont="1" applyBorder="1"/>
    <xf numFmtId="0" fontId="5" fillId="0" borderId="3" xfId="0" applyFont="1" applyBorder="1" applyAlignment="1">
      <alignment horizontal="center"/>
    </xf>
    <xf numFmtId="0" fontId="5" fillId="0" borderId="3" xfId="0" applyFont="1" applyBorder="1" applyAlignment="1">
      <alignment horizontal="left" vertical="center" indent="1"/>
    </xf>
    <xf numFmtId="0" fontId="5" fillId="0" borderId="3" xfId="0" applyFont="1" applyBorder="1" applyAlignment="1">
      <alignment horizontal="left" indent="1"/>
    </xf>
    <xf numFmtId="0" fontId="5" fillId="0" borderId="7" xfId="0" applyFont="1" applyBorder="1" applyAlignment="1">
      <alignment horizontal="left" indent="1"/>
    </xf>
    <xf numFmtId="0" fontId="5" fillId="0" borderId="4" xfId="0" applyFont="1" applyBorder="1" applyAlignment="1">
      <alignment horizontal="right" vertical="center" indent="2"/>
    </xf>
    <xf numFmtId="0" fontId="5" fillId="0" borderId="1" xfId="0" applyFont="1" applyBorder="1" applyAlignment="1">
      <alignment horizontal="right" vertical="center" indent="2"/>
    </xf>
    <xf numFmtId="0" fontId="22" fillId="0" borderId="1" xfId="0" applyFont="1" applyBorder="1"/>
    <xf numFmtId="0" fontId="5" fillId="0" borderId="1" xfId="0" applyFont="1" applyBorder="1" applyAlignment="1">
      <alignment horizontal="center"/>
    </xf>
    <xf numFmtId="0" fontId="5" fillId="0" borderId="1" xfId="0" applyFont="1" applyBorder="1" applyAlignment="1">
      <alignment horizontal="left" vertical="center" indent="1"/>
    </xf>
    <xf numFmtId="0" fontId="5" fillId="0" borderId="1" xfId="0" applyFont="1" applyBorder="1" applyAlignment="1">
      <alignment horizontal="left" indent="1"/>
    </xf>
    <xf numFmtId="0" fontId="5" fillId="0" borderId="5" xfId="0" applyFont="1" applyBorder="1" applyAlignment="1">
      <alignment horizontal="left" indent="1"/>
    </xf>
    <xf numFmtId="0" fontId="5" fillId="0" borderId="8" xfId="0" applyFont="1" applyBorder="1" applyAlignment="1">
      <alignment horizontal="center" vertical="center"/>
    </xf>
    <xf numFmtId="0" fontId="5" fillId="0" borderId="2" xfId="0" applyFont="1" applyBorder="1" applyAlignment="1">
      <alignment horizontal="right" vertical="center" indent="2"/>
    </xf>
    <xf numFmtId="0" fontId="5" fillId="0" borderId="2" xfId="0" applyFont="1" applyBorder="1" applyAlignment="1">
      <alignment horizontal="left" vertical="center" indent="1"/>
    </xf>
    <xf numFmtId="0" fontId="5" fillId="0" borderId="2" xfId="0" applyFont="1" applyBorder="1" applyAlignment="1">
      <alignment horizontal="right"/>
    </xf>
    <xf numFmtId="0" fontId="5" fillId="0" borderId="2" xfId="0" applyFont="1" applyBorder="1" applyAlignment="1">
      <alignment horizontal="center"/>
    </xf>
    <xf numFmtId="0" fontId="5" fillId="0" borderId="2" xfId="0" applyFont="1" applyBorder="1" applyAlignment="1">
      <alignment horizontal="left" indent="1"/>
    </xf>
    <xf numFmtId="0" fontId="5" fillId="0" borderId="9" xfId="0" applyFont="1" applyBorder="1" applyAlignment="1">
      <alignment horizontal="left" indent="1"/>
    </xf>
    <xf numFmtId="0" fontId="5" fillId="0" borderId="0" xfId="0" applyFont="1" applyAlignment="1">
      <alignment horizontal="right" vertical="center" indent="2"/>
    </xf>
    <xf numFmtId="0" fontId="22" fillId="0" borderId="0" xfId="0" applyFont="1"/>
    <xf numFmtId="0" fontId="5" fillId="0" borderId="0" xfId="0" applyFont="1" applyAlignment="1">
      <alignment horizontal="left" vertical="center" indent="1"/>
    </xf>
    <xf numFmtId="0" fontId="22" fillId="0" borderId="1" xfId="0" applyFont="1" applyBorder="1" applyAlignment="1">
      <alignment horizontal="left" vertical="center" indent="1"/>
    </xf>
    <xf numFmtId="0" fontId="22" fillId="0" borderId="1" xfId="0" applyFont="1" applyBorder="1" applyAlignment="1">
      <alignment horizontal="center"/>
    </xf>
    <xf numFmtId="0" fontId="5" fillId="0" borderId="8" xfId="0" applyFont="1" applyBorder="1" applyAlignment="1">
      <alignment horizontal="right" vertical="center" indent="2"/>
    </xf>
    <xf numFmtId="0" fontId="22" fillId="0" borderId="2" xfId="0" applyFont="1" applyBorder="1"/>
    <xf numFmtId="0" fontId="22" fillId="0" borderId="2" xfId="0" applyFont="1" applyBorder="1" applyAlignment="1">
      <alignment horizontal="right"/>
    </xf>
    <xf numFmtId="0" fontId="7" fillId="12" borderId="16" xfId="0" applyFont="1" applyFill="1" applyBorder="1" applyAlignment="1">
      <alignment horizontal="center" vertical="center" textRotation="45" wrapText="1"/>
    </xf>
    <xf numFmtId="0" fontId="7" fillId="12" borderId="3" xfId="0" applyFont="1" applyFill="1" applyBorder="1" applyAlignment="1">
      <alignment horizontal="center" vertical="center" textRotation="45" wrapText="1"/>
    </xf>
    <xf numFmtId="0" fontId="7" fillId="12" borderId="3" xfId="0" applyFont="1" applyFill="1" applyBorder="1" applyAlignment="1">
      <alignment horizontal="center" vertical="center" textRotation="42"/>
    </xf>
    <xf numFmtId="0" fontId="19" fillId="12" borderId="3" xfId="0" applyFont="1" applyFill="1" applyBorder="1" applyAlignment="1">
      <alignment horizontal="center" vertical="center" textRotation="45"/>
    </xf>
    <xf numFmtId="0" fontId="7" fillId="12" borderId="12" xfId="0" applyFont="1" applyFill="1" applyBorder="1" applyAlignment="1">
      <alignment horizontal="center" vertical="center" textRotation="45"/>
    </xf>
    <xf numFmtId="0" fontId="7" fillId="12" borderId="16" xfId="0" applyFont="1" applyFill="1" applyBorder="1" applyAlignment="1">
      <alignment horizontal="center" vertical="center" textRotation="45"/>
    </xf>
    <xf numFmtId="0" fontId="0" fillId="11" borderId="0" xfId="0" applyFill="1"/>
    <xf numFmtId="0" fontId="5" fillId="11" borderId="0" xfId="0" applyFont="1" applyFill="1"/>
    <xf numFmtId="0" fontId="8" fillId="0" borderId="0" xfId="0" applyFont="1"/>
    <xf numFmtId="0" fontId="2" fillId="9" borderId="15" xfId="0" applyFont="1" applyFill="1" applyBorder="1" applyAlignment="1">
      <alignment horizontal="center"/>
    </xf>
    <xf numFmtId="0" fontId="8" fillId="0" borderId="0" xfId="0" applyFont="1" applyAlignment="1">
      <alignment horizontal="center"/>
    </xf>
    <xf numFmtId="0" fontId="19" fillId="13" borderId="3" xfId="0" applyFont="1" applyFill="1" applyBorder="1" applyAlignment="1">
      <alignment horizontal="center" vertical="center" textRotation="45"/>
    </xf>
    <xf numFmtId="0" fontId="2" fillId="13" borderId="0" xfId="0" applyFont="1" applyFill="1"/>
    <xf numFmtId="0" fontId="23" fillId="13" borderId="0" xfId="0" applyFont="1" applyFill="1"/>
    <xf numFmtId="0" fontId="4" fillId="13" borderId="0" xfId="0" applyFont="1" applyFill="1" applyAlignment="1">
      <alignment horizontal="center"/>
    </xf>
    <xf numFmtId="0" fontId="23" fillId="0" borderId="0" xfId="0" applyFont="1"/>
    <xf numFmtId="0" fontId="7" fillId="13" borderId="3" xfId="0" applyFont="1" applyFill="1" applyBorder="1" applyAlignment="1">
      <alignment horizontal="center" vertical="center" textRotation="45"/>
    </xf>
    <xf numFmtId="0" fontId="2" fillId="0" borderId="2" xfId="0" applyFont="1" applyBorder="1" applyAlignment="1">
      <alignment horizontal="left" vertical="center" indent="1"/>
    </xf>
    <xf numFmtId="0" fontId="9" fillId="0" borderId="2" xfId="0" applyFont="1" applyBorder="1"/>
    <xf numFmtId="0" fontId="2" fillId="0" borderId="2" xfId="0" applyFont="1" applyBorder="1"/>
    <xf numFmtId="0" fontId="8" fillId="0" borderId="2" xfId="0" applyFont="1" applyBorder="1"/>
    <xf numFmtId="0" fontId="2" fillId="0" borderId="9" xfId="0" applyFont="1" applyBorder="1"/>
    <xf numFmtId="0" fontId="24" fillId="0" borderId="0" xfId="0" applyFont="1"/>
    <xf numFmtId="0" fontId="25" fillId="0" borderId="0" xfId="0" applyFont="1"/>
    <xf numFmtId="0" fontId="2" fillId="0" borderId="0" xfId="0" applyFont="1" applyAlignment="1">
      <alignment horizontal="right"/>
    </xf>
    <xf numFmtId="0" fontId="7" fillId="13" borderId="3" xfId="0" applyFont="1" applyFill="1" applyBorder="1" applyAlignment="1">
      <alignment horizontal="center" vertical="center" textRotation="42"/>
    </xf>
    <xf numFmtId="0" fontId="15" fillId="0" borderId="0" xfId="0" applyFont="1" applyAlignment="1">
      <alignment horizontal="center"/>
    </xf>
    <xf numFmtId="0" fontId="2" fillId="0" borderId="11" xfId="0" applyFont="1" applyBorder="1" applyAlignment="1">
      <alignment horizontal="left" indent="1"/>
    </xf>
    <xf numFmtId="0" fontId="2" fillId="0" borderId="16" xfId="0" applyFont="1" applyBorder="1" applyAlignment="1">
      <alignment horizontal="left" indent="1"/>
    </xf>
    <xf numFmtId="0" fontId="2" fillId="14" borderId="0" xfId="0" applyFont="1" applyFill="1" applyAlignment="1">
      <alignment horizontal="right" vertical="center" indent="2"/>
    </xf>
    <xf numFmtId="0" fontId="10" fillId="14" borderId="0" xfId="0" applyFont="1" applyFill="1"/>
    <xf numFmtId="0" fontId="10" fillId="14" borderId="0" xfId="0" applyFont="1" applyFill="1" applyAlignment="1">
      <alignment horizontal="right"/>
    </xf>
    <xf numFmtId="0" fontId="2" fillId="14" borderId="0" xfId="0" applyFont="1" applyFill="1" applyAlignment="1">
      <alignment horizontal="center"/>
    </xf>
    <xf numFmtId="0" fontId="0" fillId="14" borderId="0" xfId="0" applyFill="1" applyAlignment="1">
      <alignment horizontal="center"/>
    </xf>
    <xf numFmtId="0" fontId="15" fillId="14" borderId="0" xfId="0" applyFont="1" applyFill="1" applyAlignment="1">
      <alignment horizontal="center"/>
    </xf>
    <xf numFmtId="0" fontId="2" fillId="14" borderId="0" xfId="0" applyFont="1" applyFill="1" applyAlignment="1">
      <alignment horizontal="left" indent="1"/>
    </xf>
    <xf numFmtId="0" fontId="2" fillId="14" borderId="11" xfId="0" applyFont="1" applyFill="1" applyBorder="1" applyAlignment="1">
      <alignment horizontal="left" indent="1"/>
    </xf>
    <xf numFmtId="0" fontId="2" fillId="14" borderId="16" xfId="0" applyFont="1" applyFill="1" applyBorder="1" applyAlignment="1">
      <alignment horizontal="left" indent="1"/>
    </xf>
    <xf numFmtId="0" fontId="0" fillId="0" borderId="0" xfId="0" applyAlignment="1">
      <alignment horizontal="left"/>
    </xf>
    <xf numFmtId="10" fontId="0" fillId="0" borderId="0" xfId="0" applyNumberFormat="1"/>
    <xf numFmtId="10" fontId="0" fillId="15" borderId="0" xfId="0" applyNumberFormat="1" applyFill="1"/>
    <xf numFmtId="0" fontId="18" fillId="5" borderId="0" xfId="0" applyFont="1" applyFill="1" applyAlignment="1">
      <alignment horizontal="right" vertical="center"/>
    </xf>
    <xf numFmtId="164" fontId="18" fillId="0" borderId="0" xfId="0" applyNumberFormat="1" applyFont="1" applyAlignment="1">
      <alignment vertical="center"/>
    </xf>
    <xf numFmtId="0" fontId="18" fillId="0" borderId="0" xfId="0" applyFont="1" applyAlignment="1">
      <alignment horizontal="right" vertical="center"/>
    </xf>
    <xf numFmtId="0" fontId="28" fillId="0" borderId="0" xfId="0" applyFont="1" applyAlignment="1">
      <alignment horizontal="center"/>
    </xf>
    <xf numFmtId="0" fontId="18" fillId="0" borderId="0" xfId="0" applyFont="1" applyAlignment="1">
      <alignment horizontal="center" vertical="center"/>
    </xf>
    <xf numFmtId="0" fontId="18" fillId="0" borderId="0" xfId="0" applyFont="1" applyAlignment="1">
      <alignment horizontal="left" vertical="center" indent="1"/>
    </xf>
    <xf numFmtId="164" fontId="18" fillId="0" borderId="0" xfId="0" applyNumberFormat="1" applyFont="1" applyAlignment="1">
      <alignment horizontal="center" vertical="center"/>
    </xf>
    <xf numFmtId="10" fontId="18" fillId="0" borderId="0" xfId="0" applyNumberFormat="1" applyFont="1" applyAlignment="1">
      <alignment horizontal="center" vertical="center"/>
    </xf>
    <xf numFmtId="0" fontId="18" fillId="0" borderId="0" xfId="0" applyFont="1" applyAlignment="1">
      <alignment horizontal="right" vertical="center" indent="1"/>
    </xf>
    <xf numFmtId="164" fontId="18" fillId="0" borderId="0" xfId="0" applyNumberFormat="1" applyFont="1" applyAlignment="1">
      <alignment horizontal="right" vertical="center" indent="1"/>
    </xf>
    <xf numFmtId="0" fontId="28" fillId="0" borderId="0" xfId="0" applyFont="1"/>
    <xf numFmtId="0" fontId="18" fillId="5" borderId="0" xfId="0" applyFont="1" applyFill="1" applyAlignment="1">
      <alignment horizontal="center" vertical="center"/>
    </xf>
    <xf numFmtId="0" fontId="18" fillId="5" borderId="0" xfId="0" applyFont="1" applyFill="1" applyAlignment="1">
      <alignment horizontal="left" vertical="center" indent="1"/>
    </xf>
    <xf numFmtId="164" fontId="18" fillId="5" borderId="0" xfId="0" applyNumberFormat="1" applyFont="1" applyFill="1" applyAlignment="1">
      <alignment horizontal="center" vertical="center"/>
    </xf>
    <xf numFmtId="0" fontId="18" fillId="0" borderId="9" xfId="0" applyFont="1" applyBorder="1" applyAlignment="1">
      <alignment horizontal="right" vertical="center" indent="1"/>
    </xf>
    <xf numFmtId="164" fontId="18" fillId="0" borderId="12" xfId="0" applyNumberFormat="1" applyFont="1" applyBorder="1" applyAlignment="1">
      <alignment horizontal="right" vertical="center" indent="1"/>
    </xf>
    <xf numFmtId="164" fontId="18" fillId="0" borderId="8" xfId="0" applyNumberFormat="1" applyFont="1" applyBorder="1" applyAlignment="1">
      <alignment horizontal="right" vertical="center" indent="1"/>
    </xf>
    <xf numFmtId="0" fontId="0" fillId="0" borderId="0" xfId="0" applyProtection="1">
      <protection locked="0"/>
    </xf>
    <xf numFmtId="0" fontId="0" fillId="0" borderId="0" xfId="0" applyAlignment="1" applyProtection="1">
      <alignment horizontal="center"/>
      <protection locked="0"/>
    </xf>
    <xf numFmtId="164" fontId="0" fillId="0" borderId="0" xfId="0" applyNumberFormat="1" applyAlignment="1" applyProtection="1">
      <alignment horizontal="center"/>
      <protection locked="0"/>
    </xf>
    <xf numFmtId="0" fontId="1" fillId="0" borderId="0" xfId="0" applyFont="1" applyProtection="1">
      <protection locked="0"/>
    </xf>
    <xf numFmtId="0" fontId="0" fillId="0" borderId="0" xfId="0" quotePrefix="1" applyProtection="1">
      <protection locked="0"/>
    </xf>
    <xf numFmtId="0" fontId="0" fillId="0" borderId="0" xfId="0" applyAlignment="1" applyProtection="1">
      <alignment horizontal="right"/>
      <protection locked="0"/>
    </xf>
    <xf numFmtId="0" fontId="0" fillId="0" borderId="0" xfId="0" applyAlignment="1" applyProtection="1">
      <alignment wrapText="1"/>
      <protection locked="0"/>
    </xf>
    <xf numFmtId="9" fontId="0" fillId="0" borderId="0" xfId="0" applyNumberFormat="1" applyAlignment="1" applyProtection="1">
      <alignment horizontal="center"/>
      <protection locked="0"/>
    </xf>
    <xf numFmtId="164" fontId="0" fillId="0" borderId="0" xfId="0" applyNumberFormat="1" applyAlignment="1">
      <alignment horizontal="center"/>
    </xf>
    <xf numFmtId="165" fontId="26" fillId="0" borderId="0" xfId="2" applyNumberFormat="1" applyFont="1" applyAlignment="1" applyProtection="1">
      <alignment horizontal="center"/>
    </xf>
    <xf numFmtId="9" fontId="0" fillId="0" borderId="0" xfId="0" applyNumberFormat="1" applyAlignment="1">
      <alignment horizontal="center"/>
    </xf>
    <xf numFmtId="164" fontId="27" fillId="0" borderId="0" xfId="0" applyNumberFormat="1" applyFont="1" applyAlignment="1">
      <alignment horizontal="center"/>
    </xf>
    <xf numFmtId="165" fontId="27" fillId="0" borderId="0" xfId="2" applyNumberFormat="1" applyFont="1" applyFill="1" applyBorder="1" applyAlignment="1" applyProtection="1">
      <alignment horizontal="center"/>
    </xf>
    <xf numFmtId="0" fontId="27" fillId="0" borderId="0" xfId="0" applyFont="1" applyAlignment="1">
      <alignment horizontal="right"/>
    </xf>
    <xf numFmtId="165" fontId="27" fillId="16" borderId="0" xfId="2" applyNumberFormat="1" applyFont="1" applyFill="1" applyBorder="1" applyAlignment="1" applyProtection="1">
      <alignment horizontal="center"/>
    </xf>
    <xf numFmtId="0" fontId="27" fillId="16" borderId="0" xfId="0" applyFont="1" applyFill="1" applyAlignment="1">
      <alignment horizontal="right"/>
    </xf>
    <xf numFmtId="164" fontId="27" fillId="16" borderId="0" xfId="0" applyNumberFormat="1" applyFont="1" applyFill="1" applyAlignment="1">
      <alignment horizontal="center"/>
    </xf>
    <xf numFmtId="165" fontId="27" fillId="0" borderId="0" xfId="0" applyNumberFormat="1" applyFont="1" applyAlignment="1">
      <alignment horizontal="center"/>
    </xf>
    <xf numFmtId="164" fontId="13" fillId="0" borderId="0" xfId="0" applyNumberFormat="1" applyFont="1" applyAlignment="1">
      <alignment horizontal="center"/>
    </xf>
    <xf numFmtId="165" fontId="13" fillId="0" borderId="0" xfId="0" applyNumberFormat="1" applyFont="1" applyAlignment="1" applyProtection="1">
      <alignment horizontal="center"/>
      <protection locked="0"/>
    </xf>
    <xf numFmtId="0" fontId="13" fillId="0" borderId="0" xfId="0" applyFont="1" applyAlignment="1">
      <alignment horizontal="center"/>
    </xf>
    <xf numFmtId="0" fontId="13" fillId="0" borderId="0" xfId="0" applyFont="1" applyAlignment="1">
      <alignment horizontal="right"/>
    </xf>
    <xf numFmtId="0" fontId="4" fillId="0" borderId="0" xfId="0" applyFont="1" applyAlignment="1" applyProtection="1">
      <alignment horizontal="right"/>
      <protection locked="0"/>
    </xf>
    <xf numFmtId="164" fontId="27" fillId="0" borderId="0" xfId="0" applyNumberFormat="1" applyFont="1" applyAlignment="1" applyProtection="1">
      <alignment horizontal="center"/>
      <protection locked="0"/>
    </xf>
    <xf numFmtId="165" fontId="27" fillId="0" borderId="0" xfId="0" applyNumberFormat="1" applyFont="1" applyAlignment="1" applyProtection="1">
      <alignment horizontal="center"/>
      <protection locked="0"/>
    </xf>
    <xf numFmtId="0" fontId="27" fillId="0" borderId="0" xfId="0" applyFont="1" applyAlignment="1" applyProtection="1">
      <alignment horizontal="right"/>
      <protection locked="0"/>
    </xf>
    <xf numFmtId="0" fontId="0" fillId="0" borderId="17" xfId="0" applyBorder="1" applyAlignment="1" applyProtection="1">
      <alignment horizontal="center"/>
      <protection locked="0"/>
    </xf>
    <xf numFmtId="164" fontId="0" fillId="0" borderId="17" xfId="0" applyNumberFormat="1" applyBorder="1" applyAlignment="1" applyProtection="1">
      <alignment horizontal="center"/>
      <protection locked="0"/>
    </xf>
    <xf numFmtId="164" fontId="0" fillId="17" borderId="17" xfId="0" applyNumberFormat="1" applyFill="1" applyBorder="1" applyAlignment="1" applyProtection="1">
      <alignment horizontal="center"/>
      <protection locked="0"/>
    </xf>
    <xf numFmtId="0" fontId="0" fillId="0" borderId="17" xfId="0" applyBorder="1" applyAlignment="1" applyProtection="1">
      <alignment horizontal="right"/>
      <protection locked="0"/>
    </xf>
    <xf numFmtId="0" fontId="0" fillId="0" borderId="17" xfId="0" applyBorder="1" applyProtection="1">
      <protection locked="0"/>
    </xf>
    <xf numFmtId="165" fontId="0" fillId="17" borderId="17" xfId="0" applyNumberFormat="1" applyFill="1" applyBorder="1" applyAlignment="1" applyProtection="1">
      <alignment horizontal="center"/>
      <protection locked="0"/>
    </xf>
    <xf numFmtId="1" fontId="0" fillId="17" borderId="17" xfId="0" applyNumberFormat="1" applyFill="1" applyBorder="1" applyAlignment="1" applyProtection="1">
      <alignment horizontal="center"/>
      <protection locked="0"/>
    </xf>
    <xf numFmtId="165" fontId="0" fillId="17" borderId="0" xfId="0" applyNumberFormat="1" applyFill="1" applyAlignment="1" applyProtection="1">
      <alignment horizontal="center"/>
      <protection locked="0"/>
    </xf>
    <xf numFmtId="1" fontId="0" fillId="17" borderId="0" xfId="0" applyNumberFormat="1" applyFill="1" applyAlignment="1" applyProtection="1">
      <alignment horizontal="center"/>
      <protection locked="0"/>
    </xf>
    <xf numFmtId="165" fontId="0" fillId="0" borderId="17" xfId="0" applyNumberFormat="1" applyBorder="1" applyAlignment="1" applyProtection="1">
      <alignment horizontal="center"/>
      <protection locked="0"/>
    </xf>
    <xf numFmtId="1" fontId="0" fillId="0" borderId="17" xfId="0" applyNumberFormat="1" applyBorder="1" applyProtection="1">
      <protection locked="0"/>
    </xf>
    <xf numFmtId="0" fontId="0" fillId="0" borderId="17" xfId="0" applyBorder="1" applyAlignment="1" applyProtection="1">
      <alignment wrapText="1"/>
      <protection locked="0"/>
    </xf>
    <xf numFmtId="165" fontId="0" fillId="0" borderId="0" xfId="0" applyNumberFormat="1" applyAlignment="1" applyProtection="1">
      <alignment horizontal="center"/>
      <protection locked="0"/>
    </xf>
    <xf numFmtId="1" fontId="0" fillId="0" borderId="0" xfId="0" applyNumberFormat="1" applyProtection="1">
      <protection locked="0"/>
    </xf>
    <xf numFmtId="49" fontId="29" fillId="0" borderId="0" xfId="0" applyNumberFormat="1" applyFont="1" applyAlignment="1" applyProtection="1">
      <alignment horizontal="left"/>
      <protection locked="0"/>
    </xf>
    <xf numFmtId="0" fontId="27" fillId="0" borderId="0" xfId="0" applyFont="1" applyProtection="1">
      <protection locked="0"/>
    </xf>
    <xf numFmtId="166" fontId="30" fillId="0" borderId="0" xfId="3"/>
    <xf numFmtId="167" fontId="0" fillId="0" borderId="0" xfId="0" applyNumberFormat="1" applyAlignment="1">
      <alignment horizontal="right"/>
    </xf>
    <xf numFmtId="0" fontId="0" fillId="0" borderId="0" xfId="0" applyAlignment="1">
      <alignment wrapText="1"/>
    </xf>
    <xf numFmtId="1" fontId="0" fillId="0" borderId="0" xfId="0" applyNumberFormat="1" applyAlignment="1" applyProtection="1">
      <alignment horizontal="center"/>
      <protection locked="0"/>
    </xf>
    <xf numFmtId="0" fontId="27" fillId="0" borderId="0" xfId="0" applyFont="1" applyAlignment="1" applyProtection="1">
      <alignment horizontal="left"/>
      <protection locked="0"/>
    </xf>
    <xf numFmtId="0" fontId="0" fillId="0" borderId="0" xfId="0" applyAlignment="1" applyProtection="1">
      <alignment horizontal="left"/>
      <protection locked="0"/>
    </xf>
    <xf numFmtId="0" fontId="27" fillId="0" borderId="17" xfId="0" applyFont="1" applyBorder="1" applyAlignment="1" applyProtection="1">
      <alignment horizontal="left"/>
      <protection locked="0"/>
    </xf>
    <xf numFmtId="0" fontId="27" fillId="0" borderId="17" xfId="0" applyFont="1" applyBorder="1" applyAlignment="1" applyProtection="1">
      <alignment horizontal="center" wrapText="1"/>
      <protection locked="0"/>
    </xf>
    <xf numFmtId="0" fontId="27" fillId="0" borderId="17" xfId="0" applyFont="1" applyBorder="1" applyAlignment="1" applyProtection="1">
      <alignment horizontal="center"/>
      <protection locked="0"/>
    </xf>
    <xf numFmtId="0" fontId="27" fillId="0" borderId="17" xfId="0" applyFont="1" applyBorder="1" applyProtection="1">
      <protection locked="0"/>
    </xf>
    <xf numFmtId="0" fontId="27" fillId="0" borderId="17" xfId="0" applyFont="1" applyBorder="1" applyAlignment="1" applyProtection="1">
      <alignment horizontal="left" wrapText="1"/>
      <protection locked="0"/>
    </xf>
    <xf numFmtId="0" fontId="27" fillId="0" borderId="0" xfId="0" applyFont="1" applyAlignment="1" applyProtection="1">
      <alignment horizontal="center"/>
      <protection locked="0"/>
    </xf>
    <xf numFmtId="165" fontId="27" fillId="17" borderId="0" xfId="0" applyNumberFormat="1" applyFont="1" applyFill="1" applyAlignment="1" applyProtection="1">
      <alignment horizontal="center"/>
      <protection locked="0"/>
    </xf>
    <xf numFmtId="0" fontId="27" fillId="17" borderId="0" xfId="0" applyFont="1" applyFill="1" applyAlignment="1" applyProtection="1">
      <alignment horizontal="center"/>
      <protection locked="0"/>
    </xf>
    <xf numFmtId="0" fontId="31" fillId="0" borderId="0" xfId="0" applyFont="1" applyAlignment="1" applyProtection="1">
      <alignment horizontal="center"/>
      <protection locked="0"/>
    </xf>
    <xf numFmtId="0" fontId="32" fillId="0" borderId="0" xfId="0" applyFont="1" applyProtection="1">
      <protection locked="0"/>
    </xf>
    <xf numFmtId="0" fontId="32" fillId="0" borderId="0" xfId="0" applyFont="1" applyAlignment="1" applyProtection="1">
      <alignment horizontal="right"/>
      <protection locked="0"/>
    </xf>
    <xf numFmtId="1" fontId="27" fillId="0" borderId="0" xfId="0" applyNumberFormat="1" applyFont="1" applyAlignment="1" applyProtection="1">
      <alignment horizontal="center"/>
      <protection locked="0"/>
    </xf>
    <xf numFmtId="0" fontId="31" fillId="0" borderId="0" xfId="0" applyFont="1" applyProtection="1">
      <protection locked="0"/>
    </xf>
    <xf numFmtId="0" fontId="0" fillId="0" borderId="0" xfId="0" applyAlignment="1" applyProtection="1">
      <alignment horizontal="left" wrapText="1"/>
      <protection locked="0"/>
    </xf>
    <xf numFmtId="14" fontId="0" fillId="0" borderId="0" xfId="0" applyNumberFormat="1" applyProtection="1">
      <protection locked="0"/>
    </xf>
    <xf numFmtId="0" fontId="0" fillId="0" borderId="0" xfId="0" applyAlignment="1">
      <alignment horizontal="center" vertical="center"/>
    </xf>
    <xf numFmtId="164" fontId="27" fillId="0" borderId="0" xfId="0" applyNumberFormat="1" applyFont="1" applyAlignment="1" applyProtection="1">
      <alignment horizontal="center" wrapText="1"/>
      <protection locked="0"/>
    </xf>
    <xf numFmtId="164" fontId="0" fillId="0" borderId="0" xfId="0" applyNumberFormat="1" applyAlignment="1" applyProtection="1">
      <alignment horizontal="center" wrapText="1"/>
      <protection locked="0"/>
    </xf>
    <xf numFmtId="0" fontId="0" fillId="0" borderId="0" xfId="0" applyAlignment="1" applyProtection="1">
      <alignment horizontal="right" wrapText="1"/>
      <protection locked="0"/>
    </xf>
    <xf numFmtId="0" fontId="0" fillId="0" borderId="0" xfId="0" applyAlignment="1" applyProtection="1">
      <alignment horizontal="center" wrapText="1"/>
      <protection locked="0"/>
    </xf>
    <xf numFmtId="0" fontId="27" fillId="0" borderId="0" xfId="0" applyFont="1" applyAlignment="1" applyProtection="1">
      <alignment horizontal="center" wrapText="1"/>
      <protection locked="0"/>
    </xf>
    <xf numFmtId="0" fontId="27" fillId="0" borderId="0" xfId="0" applyFont="1" applyAlignment="1" applyProtection="1">
      <alignment horizontal="right" wrapText="1"/>
      <protection locked="0"/>
    </xf>
    <xf numFmtId="0" fontId="35" fillId="0" borderId="0" xfId="0" applyFont="1" applyAlignment="1" applyProtection="1">
      <alignment horizontal="center" vertical="center"/>
      <protection locked="0"/>
    </xf>
    <xf numFmtId="0" fontId="36" fillId="0" borderId="0" xfId="0" applyFont="1" applyAlignment="1" applyProtection="1">
      <alignment horizontal="right" vertical="center"/>
      <protection locked="0"/>
    </xf>
    <xf numFmtId="0" fontId="35" fillId="0" borderId="0" xfId="0" applyFont="1" applyAlignment="1" applyProtection="1">
      <alignment horizontal="left" vertical="center"/>
      <protection locked="0"/>
    </xf>
    <xf numFmtId="0" fontId="18" fillId="0" borderId="0" xfId="0" applyFont="1" applyAlignment="1" applyProtection="1">
      <alignment horizontal="left"/>
      <protection locked="0"/>
    </xf>
    <xf numFmtId="0" fontId="36" fillId="0" borderId="0" xfId="0" applyFont="1" applyAlignment="1" applyProtection="1">
      <alignment horizontal="right"/>
      <protection locked="0"/>
    </xf>
    <xf numFmtId="0" fontId="18" fillId="0" borderId="0" xfId="0" applyFont="1"/>
    <xf numFmtId="0" fontId="18" fillId="5" borderId="0" xfId="0" applyFont="1" applyFill="1" applyAlignment="1">
      <alignment horizontal="center"/>
    </xf>
    <xf numFmtId="0" fontId="21" fillId="5" borderId="0" xfId="0" applyFont="1" applyFill="1" applyAlignment="1">
      <alignment horizontal="left"/>
    </xf>
    <xf numFmtId="0" fontId="21" fillId="5" borderId="0" xfId="0" applyFont="1" applyFill="1" applyAlignment="1">
      <alignment horizontal="center"/>
    </xf>
    <xf numFmtId="0" fontId="18" fillId="18" borderId="0" xfId="0" applyFont="1" applyFill="1" applyAlignment="1">
      <alignment horizontal="left"/>
    </xf>
    <xf numFmtId="0" fontId="18" fillId="0" borderId="0" xfId="0" applyFont="1" applyAlignment="1">
      <alignment horizontal="left"/>
    </xf>
    <xf numFmtId="0" fontId="15" fillId="5" borderId="0" xfId="0" applyFont="1" applyFill="1" applyAlignment="1">
      <alignment vertical="center"/>
    </xf>
    <xf numFmtId="164" fontId="0" fillId="0" borderId="0" xfId="0" applyNumberFormat="1"/>
    <xf numFmtId="168" fontId="0" fillId="0" borderId="0" xfId="0" applyNumberFormat="1"/>
    <xf numFmtId="0" fontId="36" fillId="0" borderId="0" xfId="0" applyFont="1" applyAlignment="1" applyProtection="1">
      <alignment horizontal="left"/>
      <protection locked="0"/>
    </xf>
    <xf numFmtId="168" fontId="0" fillId="0" borderId="0" xfId="0" applyNumberFormat="1" applyAlignment="1">
      <alignment horizontal="left"/>
    </xf>
    <xf numFmtId="164" fontId="0" fillId="19" borderId="0" xfId="0" applyNumberFormat="1" applyFill="1" applyAlignment="1">
      <alignment horizontal="center"/>
    </xf>
    <xf numFmtId="0" fontId="8" fillId="5" borderId="0" xfId="0" applyFont="1" applyFill="1" applyAlignment="1">
      <alignment horizontal="center"/>
    </xf>
    <xf numFmtId="0" fontId="11" fillId="6" borderId="9" xfId="0" applyFont="1" applyFill="1" applyBorder="1" applyAlignment="1">
      <alignment horizontal="left"/>
    </xf>
    <xf numFmtId="0" fontId="12" fillId="6" borderId="12" xfId="0" applyFont="1" applyFill="1" applyBorder="1" applyAlignment="1">
      <alignment horizontal="left"/>
    </xf>
    <xf numFmtId="0" fontId="12" fillId="6" borderId="8" xfId="0" applyFont="1" applyFill="1" applyBorder="1" applyAlignment="1">
      <alignment horizontal="left"/>
    </xf>
    <xf numFmtId="0" fontId="0" fillId="0" borderId="0" xfId="0" applyAlignment="1">
      <alignment horizontal="center"/>
    </xf>
    <xf numFmtId="0" fontId="0" fillId="5" borderId="0" xfId="0" applyFill="1" applyAlignment="1">
      <alignment horizontal="center"/>
    </xf>
    <xf numFmtId="0" fontId="0" fillId="0" borderId="0" xfId="0" applyAlignment="1">
      <alignment horizontal="left"/>
    </xf>
    <xf numFmtId="0" fontId="0" fillId="0" borderId="11" xfId="0" applyBorder="1" applyAlignment="1">
      <alignment horizontal="center"/>
    </xf>
  </cellXfs>
  <cellStyles count="4">
    <cellStyle name="MetaData_Columns" xfId="1" xr:uid="{52D6BA36-37D5-4E66-B09B-3FF11C40EAEF}"/>
    <cellStyle name="Normal" xfId="0" builtinId="0"/>
    <cellStyle name="Normal 2" xfId="3" xr:uid="{80778A50-C515-49F6-B6A7-74ACCC825F8F}"/>
    <cellStyle name="Percent" xfId="2" builtinId="5"/>
  </cellStyles>
  <dxfs count="845">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strike val="0"/>
        <color theme="1"/>
      </font>
    </dxf>
    <dxf>
      <font>
        <strike val="0"/>
        <color theme="1"/>
      </font>
    </dxf>
    <dxf>
      <font>
        <strike val="0"/>
        <color theme="1"/>
      </font>
    </dxf>
    <dxf>
      <fill>
        <patternFill>
          <bgColor theme="3" tint="0.79998168889431442"/>
        </patternFill>
      </fill>
    </dxf>
    <dxf>
      <font>
        <strike val="0"/>
        <color theme="1"/>
      </font>
    </dxf>
    <dxf>
      <font>
        <strike val="0"/>
        <color theme="1"/>
      </font>
      <fill>
        <patternFill>
          <bgColor theme="3" tint="0.79998168889431442"/>
        </patternFill>
      </fill>
    </dxf>
    <dxf>
      <font>
        <strike val="0"/>
        <color theme="1"/>
      </font>
    </dxf>
    <dxf>
      <font>
        <strike val="0"/>
        <color theme="1"/>
      </font>
    </dxf>
    <dxf>
      <font>
        <strike val="0"/>
        <color theme="1"/>
      </font>
    </dxf>
    <dxf>
      <font>
        <strike val="0"/>
        <color theme="1"/>
      </font>
    </dxf>
    <dxf>
      <fill>
        <patternFill>
          <bgColor theme="3" tint="0.79998168889431442"/>
        </patternFill>
      </fill>
    </dxf>
    <dxf>
      <font>
        <strike val="0"/>
        <color theme="1"/>
      </font>
    </dxf>
    <dxf>
      <font>
        <strike val="0"/>
        <color theme="1"/>
      </font>
      <fill>
        <patternFill>
          <bgColor theme="3" tint="0.79998168889431442"/>
        </patternFill>
      </fill>
    </dxf>
    <dxf>
      <font>
        <strike val="0"/>
        <color theme="1"/>
      </font>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ont>
        <strike val="0"/>
        <outline val="0"/>
        <shadow val="0"/>
        <u val="none"/>
        <vertAlign val="baseline"/>
        <sz val="14"/>
      </font>
      <alignment horizontal="left" vertical="bottom" textRotation="0" wrapText="0" indent="1" justifyLastLine="0" shrinkToFit="0" readingOrder="0"/>
      <border diagonalUp="0" diagonalDown="0">
        <left style="thin">
          <color auto="1"/>
        </left>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left" vertical="bottom" textRotation="0" wrapText="0" indent="1"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left" vertical="bottom" textRotation="0" wrapText="0" indent="1"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left" vertical="center" textRotation="0" wrapText="0" indent="1"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right" vertical="center" textRotation="0" wrapText="0" indent="2"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right" vertical="center" textRotation="0" wrapText="0" indent="2"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right" vertical="center" textRotation="0" wrapText="0" indent="2" justifyLastLine="0" shrinkToFit="0" readingOrder="0"/>
      <border diagonalUp="0" diagonalDown="0">
        <left/>
        <right style="thin">
          <color auto="1"/>
        </right>
        <top style="thin">
          <color auto="1"/>
        </top>
        <bottom style="thin">
          <color auto="1"/>
        </bottom>
        <vertical style="thin">
          <color auto="1"/>
        </vertical>
        <horizontal style="thin">
          <color auto="1"/>
        </horizontal>
      </border>
    </dxf>
    <dxf>
      <border outline="0">
        <top style="thin">
          <color auto="1"/>
        </top>
      </border>
    </dxf>
    <dxf>
      <border outline="0">
        <bottom style="thin">
          <color auto="1"/>
        </bottom>
      </border>
    </dxf>
    <dxf>
      <font>
        <strike val="0"/>
        <outline val="0"/>
        <shadow val="0"/>
        <u val="none"/>
        <vertAlign val="baseline"/>
        <sz val="14"/>
      </font>
    </dxf>
    <dxf>
      <border outline="0">
        <bottom style="thin">
          <color auto="1"/>
        </bottom>
      </border>
    </dxf>
    <dxf>
      <font>
        <b/>
        <i val="0"/>
        <strike val="0"/>
        <condense val="0"/>
        <extend val="0"/>
        <outline val="0"/>
        <shadow val="0"/>
        <u val="none"/>
        <vertAlign val="baseline"/>
        <sz val="11"/>
        <color theme="2"/>
        <name val="Calibri"/>
        <family val="2"/>
        <scheme val="minor"/>
      </font>
      <fill>
        <patternFill patternType="solid">
          <fgColor indexed="64"/>
          <bgColor theme="3"/>
        </patternFill>
      </fill>
      <alignment horizontal="center"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4"/>
      </font>
      <alignment horizontal="left" vertical="bottom" textRotation="0" wrapText="0" indent="1" justifyLastLine="0" shrinkToFit="0" readingOrder="0"/>
      <border diagonalUp="0" diagonalDown="0">
        <left style="thin">
          <color auto="1"/>
        </left>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left" vertical="bottom" textRotation="0" wrapText="0" indent="1"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left" vertical="bottom" textRotation="0" wrapText="0" indent="1"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left" vertical="center" textRotation="0" wrapText="0" indent="1"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right" vertical="center" textRotation="0" wrapText="0" indent="2"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right" vertical="center" textRotation="0" wrapText="0" indent="2"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right" vertical="center" textRotation="0" wrapText="0" indent="2" justifyLastLine="0" shrinkToFit="0" readingOrder="0"/>
      <border diagonalUp="0" diagonalDown="0">
        <left/>
        <right style="thin">
          <color auto="1"/>
        </right>
        <top style="thin">
          <color auto="1"/>
        </top>
        <bottom style="thin">
          <color auto="1"/>
        </bottom>
        <vertical style="thin">
          <color auto="1"/>
        </vertical>
        <horizontal style="thin">
          <color auto="1"/>
        </horizontal>
      </border>
    </dxf>
    <dxf>
      <border outline="0">
        <top style="thin">
          <color auto="1"/>
        </top>
      </border>
    </dxf>
    <dxf>
      <border outline="0">
        <bottom style="thin">
          <color auto="1"/>
        </bottom>
      </border>
    </dxf>
    <dxf>
      <font>
        <strike val="0"/>
        <outline val="0"/>
        <shadow val="0"/>
        <u val="none"/>
        <vertAlign val="baseline"/>
        <sz val="14"/>
      </font>
    </dxf>
    <dxf>
      <border outline="0">
        <bottom style="thin">
          <color auto="1"/>
        </bottom>
      </border>
    </dxf>
    <dxf>
      <font>
        <b/>
        <i val="0"/>
        <strike val="0"/>
        <condense val="0"/>
        <extend val="0"/>
        <outline val="0"/>
        <shadow val="0"/>
        <u val="none"/>
        <vertAlign val="baseline"/>
        <sz val="11"/>
        <color theme="2"/>
        <name val="Calibri"/>
        <family val="2"/>
        <scheme val="minor"/>
      </font>
      <fill>
        <patternFill patternType="solid">
          <fgColor indexed="64"/>
          <bgColor theme="3"/>
        </patternFill>
      </fill>
      <alignment horizontal="center"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alignment horizontal="left" vertical="bottom" textRotation="0" wrapText="0" indent="1" justifyLastLine="0" shrinkToFit="0" readingOrder="0"/>
      <border diagonalUp="0" diagonalDown="0">
        <left style="thin">
          <color auto="1"/>
        </left>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left" vertical="bottom" textRotation="0" wrapText="0" indent="1"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left" vertical="bottom" textRotation="0" wrapText="0" indent="1"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left" vertical="center" textRotation="0" wrapText="0" indent="1"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right" vertical="center" textRotation="0" wrapText="0" indent="2"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right" vertical="center" textRotation="0" wrapText="0" indent="2"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right" vertical="center" textRotation="0" wrapText="0" indent="2" justifyLastLine="0" shrinkToFit="0" readingOrder="0"/>
      <border diagonalUp="0" diagonalDown="0">
        <left/>
        <right style="thin">
          <color auto="1"/>
        </right>
        <top style="thin">
          <color auto="1"/>
        </top>
        <bottom style="thin">
          <color auto="1"/>
        </bottom>
        <vertical style="thin">
          <color auto="1"/>
        </vertical>
        <horizontal style="thin">
          <color auto="1"/>
        </horizontal>
      </border>
    </dxf>
    <dxf>
      <border outline="0">
        <top style="thin">
          <color auto="1"/>
        </top>
      </border>
    </dxf>
    <dxf>
      <border outline="0">
        <bottom style="thin">
          <color auto="1"/>
        </bottom>
      </border>
    </dxf>
    <dxf>
      <font>
        <strike val="0"/>
        <outline val="0"/>
        <shadow val="0"/>
        <u val="none"/>
        <vertAlign val="baseline"/>
        <sz val="14"/>
      </font>
    </dxf>
    <dxf>
      <border outline="0">
        <bottom style="thin">
          <color auto="1"/>
        </bottom>
      </border>
    </dxf>
    <dxf>
      <font>
        <b/>
        <i val="0"/>
        <strike val="0"/>
        <condense val="0"/>
        <extend val="0"/>
        <outline val="0"/>
        <shadow val="0"/>
        <u val="none"/>
        <vertAlign val="baseline"/>
        <sz val="11"/>
        <color theme="2"/>
        <name val="Calibri"/>
        <family val="2"/>
        <scheme val="minor"/>
      </font>
      <fill>
        <patternFill patternType="solid">
          <fgColor indexed="64"/>
          <bgColor theme="3"/>
        </patternFill>
      </fill>
      <alignment horizontal="center"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alignment horizontal="left" vertical="bottom" textRotation="0" wrapText="0" indent="1" justifyLastLine="0" shrinkToFit="0" readingOrder="0"/>
      <border diagonalUp="0" diagonalDown="0">
        <left style="thin">
          <color auto="1"/>
        </left>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left" vertical="bottom" textRotation="0" wrapText="0" indent="1"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left" vertical="bottom" textRotation="0" wrapText="0" indent="1"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left" vertical="center" textRotation="0" wrapText="0" indent="1"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right" vertical="center" textRotation="0" wrapText="0" indent="2"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right" vertical="center" textRotation="0" wrapText="0" indent="2"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right" vertical="center" textRotation="0" wrapText="0" indent="2" justifyLastLine="0" shrinkToFit="0" readingOrder="0"/>
      <border diagonalUp="0" diagonalDown="0">
        <left/>
        <right style="thin">
          <color auto="1"/>
        </right>
        <top style="thin">
          <color auto="1"/>
        </top>
        <bottom style="thin">
          <color auto="1"/>
        </bottom>
        <vertical style="thin">
          <color auto="1"/>
        </vertical>
        <horizontal style="thin">
          <color auto="1"/>
        </horizontal>
      </border>
    </dxf>
    <dxf>
      <border outline="0">
        <top style="thin">
          <color auto="1"/>
        </top>
      </border>
    </dxf>
    <dxf>
      <border outline="0">
        <bottom style="thin">
          <color auto="1"/>
        </bottom>
      </border>
    </dxf>
    <dxf>
      <font>
        <strike val="0"/>
        <outline val="0"/>
        <shadow val="0"/>
        <u val="none"/>
        <vertAlign val="baseline"/>
        <sz val="14"/>
      </font>
    </dxf>
    <dxf>
      <border outline="0">
        <bottom style="thin">
          <color auto="1"/>
        </bottom>
      </border>
    </dxf>
    <dxf>
      <font>
        <b/>
        <i val="0"/>
        <strike val="0"/>
        <condense val="0"/>
        <extend val="0"/>
        <outline val="0"/>
        <shadow val="0"/>
        <u val="none"/>
        <vertAlign val="baseline"/>
        <sz val="11"/>
        <color theme="2"/>
        <name val="Calibri"/>
        <family val="2"/>
        <scheme val="minor"/>
      </font>
      <fill>
        <patternFill patternType="solid">
          <fgColor indexed="64"/>
          <bgColor theme="3"/>
        </patternFill>
      </fill>
      <alignment horizontal="center"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alignment horizontal="left" vertical="bottom" textRotation="0" wrapText="0" indent="1" justifyLastLine="0" shrinkToFit="0" readingOrder="0"/>
      <border diagonalUp="0" diagonalDown="0">
        <left style="thin">
          <color auto="1"/>
        </left>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left" vertical="bottom" textRotation="0" wrapText="0" indent="1"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left" vertical="bottom" textRotation="0" wrapText="0" indent="1"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left" vertical="center" textRotation="0" wrapText="0" indent="1"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right" vertical="center" textRotation="0" wrapText="0" indent="2"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right" vertical="center" textRotation="0" wrapText="0" indent="2"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right" vertical="center" textRotation="0" wrapText="0" indent="2" justifyLastLine="0" shrinkToFit="0" readingOrder="0"/>
      <border diagonalUp="0" diagonalDown="0">
        <left/>
        <right style="thin">
          <color auto="1"/>
        </right>
        <top style="thin">
          <color auto="1"/>
        </top>
        <bottom style="thin">
          <color auto="1"/>
        </bottom>
        <vertical style="thin">
          <color auto="1"/>
        </vertical>
        <horizontal style="thin">
          <color auto="1"/>
        </horizontal>
      </border>
    </dxf>
    <dxf>
      <border outline="0">
        <top style="thin">
          <color auto="1"/>
        </top>
      </border>
    </dxf>
    <dxf>
      <border outline="0">
        <bottom style="thin">
          <color auto="1"/>
        </bottom>
      </border>
    </dxf>
    <dxf>
      <font>
        <strike val="0"/>
        <outline val="0"/>
        <shadow val="0"/>
        <u val="none"/>
        <vertAlign val="baseline"/>
        <sz val="14"/>
      </font>
    </dxf>
    <dxf>
      <border outline="0">
        <bottom style="thin">
          <color auto="1"/>
        </bottom>
      </border>
    </dxf>
    <dxf>
      <font>
        <b/>
        <i val="0"/>
        <strike val="0"/>
        <condense val="0"/>
        <extend val="0"/>
        <outline val="0"/>
        <shadow val="0"/>
        <u val="none"/>
        <vertAlign val="baseline"/>
        <sz val="11"/>
        <color theme="2"/>
        <name val="Calibri"/>
        <family val="2"/>
        <scheme val="minor"/>
      </font>
      <fill>
        <patternFill patternType="solid">
          <fgColor indexed="64"/>
          <bgColor theme="3"/>
        </patternFill>
      </fill>
      <alignment horizontal="center"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8"/>
      </font>
    </dxf>
    <dxf>
      <font>
        <strike val="0"/>
        <outline val="0"/>
        <shadow val="0"/>
        <u val="none"/>
        <vertAlign val="baseline"/>
        <sz val="18"/>
      </font>
    </dxf>
    <dxf>
      <font>
        <strike val="0"/>
        <outline val="0"/>
        <shadow val="0"/>
        <u val="none"/>
        <vertAlign val="baseline"/>
        <sz val="18"/>
      </font>
    </dxf>
    <dxf>
      <font>
        <strike val="0"/>
        <outline val="0"/>
        <shadow val="0"/>
        <u val="none"/>
        <vertAlign val="baseline"/>
        <sz val="18"/>
      </font>
    </dxf>
    <dxf>
      <font>
        <strike val="0"/>
        <outline val="0"/>
        <shadow val="0"/>
        <u val="none"/>
        <vertAlign val="baseline"/>
        <sz val="18"/>
      </font>
    </dxf>
    <dxf>
      <font>
        <strike val="0"/>
        <outline val="0"/>
        <shadow val="0"/>
        <u val="none"/>
        <vertAlign val="baseline"/>
        <sz val="18"/>
      </font>
    </dxf>
    <dxf>
      <font>
        <strike val="0"/>
        <outline val="0"/>
        <shadow val="0"/>
        <u val="none"/>
        <vertAlign val="baseline"/>
        <sz val="18"/>
      </font>
    </dxf>
    <dxf>
      <font>
        <strike val="0"/>
        <outline val="0"/>
        <shadow val="0"/>
        <u val="none"/>
        <vertAlign val="baseline"/>
        <sz val="18"/>
      </font>
      <alignment horizontal="left" vertical="bottom" textRotation="0" wrapText="0" indent="1" justifyLastLine="0" shrinkToFit="0" readingOrder="0"/>
      <border diagonalUp="0" diagonalDown="0" outline="0">
        <left style="thin">
          <color auto="1"/>
        </left>
        <right/>
        <top style="thin">
          <color auto="1"/>
        </top>
        <bottom style="thin">
          <color auto="1"/>
        </bottom>
      </border>
    </dxf>
    <dxf>
      <font>
        <strike val="0"/>
        <outline val="0"/>
        <shadow val="0"/>
        <u val="none"/>
        <vertAlign val="baseline"/>
        <sz val="18"/>
      </font>
      <alignment horizontal="left" vertical="bottom" textRotation="0" wrapText="0" indent="1"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8"/>
      </font>
      <alignment horizontal="left" vertical="bottom" textRotation="0" wrapText="0" indent="1"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8"/>
      </font>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8"/>
      </font>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8"/>
      </font>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8"/>
      </font>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8"/>
      </font>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8"/>
      </font>
      <alignment horizontal="left" vertical="center" textRotation="0" wrapText="0" indent="1"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8"/>
      </font>
      <alignment horizontal="right" vertical="center" textRotation="0" wrapText="0" indent="2"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8"/>
      </font>
      <alignment horizontal="right" vertical="center" textRotation="0" wrapText="0" indent="2"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8"/>
      </font>
      <alignment horizontal="center" vertical="center" textRotation="0" wrapText="0" indent="0" justifyLastLine="0" shrinkToFit="0" readingOrder="0"/>
      <border diagonalUp="0" diagonalDown="0" outline="0">
        <left/>
        <right style="thin">
          <color auto="1"/>
        </right>
        <top style="thin">
          <color auto="1"/>
        </top>
        <bottom style="thin">
          <color auto="1"/>
        </bottom>
      </border>
    </dxf>
    <dxf>
      <border outline="0">
        <top style="thin">
          <color auto="1"/>
        </top>
      </border>
    </dxf>
    <dxf>
      <border outline="0">
        <bottom style="thin">
          <color auto="1"/>
        </bottom>
      </border>
    </dxf>
    <dxf>
      <font>
        <strike val="0"/>
        <outline val="0"/>
        <shadow val="0"/>
        <u val="none"/>
        <vertAlign val="baseline"/>
        <sz val="18"/>
      </font>
    </dxf>
    <dxf>
      <border outline="0">
        <bottom style="thin">
          <color auto="1"/>
        </bottom>
      </border>
    </dxf>
    <dxf>
      <font>
        <b/>
        <i val="0"/>
        <strike val="0"/>
        <condense val="0"/>
        <extend val="0"/>
        <outline val="0"/>
        <shadow val="0"/>
        <u val="none"/>
        <vertAlign val="baseline"/>
        <sz val="11"/>
        <color theme="2"/>
        <name val="Calibri"/>
        <family val="2"/>
        <scheme val="minor"/>
      </font>
      <fill>
        <patternFill patternType="solid">
          <fgColor indexed="64"/>
          <bgColor theme="3"/>
        </patternFill>
      </fill>
      <alignment horizontal="center"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alignment horizontal="left" vertical="bottom" textRotation="0" wrapText="0" indent="1" justifyLastLine="0" shrinkToFit="0" readingOrder="0"/>
      <border diagonalUp="0" diagonalDown="0">
        <left style="thin">
          <color auto="1"/>
        </left>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left" vertical="bottom" textRotation="0" wrapText="0" indent="1"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left" vertical="bottom" textRotation="0" wrapText="0" indent="1"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left" vertical="center" textRotation="0" wrapText="0" indent="1"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right" vertical="center" textRotation="0" wrapText="0" indent="2"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right" vertical="center" textRotation="0" wrapText="0" indent="2"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right" vertical="center" textRotation="0" wrapText="0" indent="2" justifyLastLine="0" shrinkToFit="0" readingOrder="0"/>
      <border diagonalUp="0" diagonalDown="0">
        <left/>
        <right style="thin">
          <color auto="1"/>
        </right>
        <top style="thin">
          <color auto="1"/>
        </top>
        <bottom style="thin">
          <color auto="1"/>
        </bottom>
        <vertical style="thin">
          <color auto="1"/>
        </vertical>
        <horizontal style="thin">
          <color auto="1"/>
        </horizontal>
      </border>
    </dxf>
    <dxf>
      <border outline="0">
        <top style="thin">
          <color auto="1"/>
        </top>
      </border>
    </dxf>
    <dxf>
      <border outline="0">
        <bottom style="thin">
          <color auto="1"/>
        </bottom>
      </border>
    </dxf>
    <dxf>
      <font>
        <strike val="0"/>
        <outline val="0"/>
        <shadow val="0"/>
        <u val="none"/>
        <vertAlign val="baseline"/>
        <sz val="14"/>
      </font>
    </dxf>
    <dxf>
      <border outline="0">
        <bottom style="thin">
          <color auto="1"/>
        </bottom>
      </border>
    </dxf>
    <dxf>
      <font>
        <b/>
        <i val="0"/>
        <strike val="0"/>
        <condense val="0"/>
        <extend val="0"/>
        <outline val="0"/>
        <shadow val="0"/>
        <u val="none"/>
        <vertAlign val="baseline"/>
        <sz val="11"/>
        <color theme="2"/>
        <name val="Calibri"/>
        <family val="2"/>
        <scheme val="minor"/>
      </font>
      <fill>
        <patternFill patternType="solid">
          <fgColor indexed="64"/>
          <bgColor theme="3"/>
        </patternFill>
      </fill>
      <alignment horizontal="center"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alignment horizontal="left" vertical="bottom" textRotation="0" wrapText="0" indent="1" justifyLastLine="0" shrinkToFit="0" readingOrder="0"/>
      <border diagonalUp="0" diagonalDown="0">
        <left style="thin">
          <color auto="1"/>
        </left>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left" vertical="bottom" textRotation="0" wrapText="0" indent="1"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left" vertical="bottom" textRotation="0" wrapText="0" indent="1"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left" vertical="center" textRotation="0" wrapText="0" indent="1"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right" vertical="center" textRotation="0" wrapText="0" indent="2"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right" vertical="center" textRotation="0" wrapText="0" indent="2"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right" vertical="center" textRotation="0" wrapText="0" indent="2" justifyLastLine="0" shrinkToFit="0" readingOrder="0"/>
      <border diagonalUp="0" diagonalDown="0">
        <left/>
        <right style="thin">
          <color auto="1"/>
        </right>
        <top style="thin">
          <color auto="1"/>
        </top>
        <bottom style="thin">
          <color auto="1"/>
        </bottom>
        <vertical style="thin">
          <color auto="1"/>
        </vertical>
        <horizontal style="thin">
          <color auto="1"/>
        </horizontal>
      </border>
    </dxf>
    <dxf>
      <border outline="0">
        <top style="thin">
          <color auto="1"/>
        </top>
      </border>
    </dxf>
    <dxf>
      <border outline="0">
        <bottom style="thin">
          <color auto="1"/>
        </bottom>
      </border>
    </dxf>
    <dxf>
      <font>
        <strike val="0"/>
        <outline val="0"/>
        <shadow val="0"/>
        <u val="none"/>
        <vertAlign val="baseline"/>
        <sz val="14"/>
      </font>
    </dxf>
    <dxf>
      <border outline="0">
        <bottom style="thin">
          <color auto="1"/>
        </bottom>
      </border>
    </dxf>
    <dxf>
      <font>
        <b/>
        <i val="0"/>
        <strike val="0"/>
        <condense val="0"/>
        <extend val="0"/>
        <outline val="0"/>
        <shadow val="0"/>
        <u val="none"/>
        <vertAlign val="baseline"/>
        <sz val="11"/>
        <color theme="2"/>
        <name val="Calibri"/>
        <family val="2"/>
        <scheme val="minor"/>
      </font>
      <fill>
        <patternFill patternType="solid">
          <fgColor indexed="64"/>
          <bgColor theme="3"/>
        </patternFill>
      </fill>
      <alignment horizontal="center"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alignment horizontal="left" vertical="bottom" textRotation="0" wrapText="0" indent="1" justifyLastLine="0" shrinkToFit="0" readingOrder="0"/>
      <border diagonalUp="0" diagonalDown="0">
        <left style="thin">
          <color auto="1"/>
        </left>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left" vertical="bottom" textRotation="0" wrapText="0" indent="1"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left" vertical="bottom" textRotation="0" wrapText="0" indent="1"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left" vertical="center" textRotation="0" wrapText="0" indent="1"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right" vertical="center" textRotation="0" wrapText="0" indent="2"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right" vertical="center" textRotation="0" wrapText="0" indent="2"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right" vertical="center" textRotation="0" wrapText="0" indent="2" justifyLastLine="0" shrinkToFit="0" readingOrder="0"/>
      <border diagonalUp="0" diagonalDown="0">
        <left/>
        <right style="thin">
          <color auto="1"/>
        </right>
        <top style="thin">
          <color auto="1"/>
        </top>
        <bottom style="thin">
          <color auto="1"/>
        </bottom>
        <vertical style="thin">
          <color auto="1"/>
        </vertical>
        <horizontal style="thin">
          <color auto="1"/>
        </horizontal>
      </border>
    </dxf>
    <dxf>
      <border outline="0">
        <top style="thin">
          <color auto="1"/>
        </top>
      </border>
    </dxf>
    <dxf>
      <border outline="0">
        <bottom style="thin">
          <color auto="1"/>
        </bottom>
      </border>
    </dxf>
    <dxf>
      <font>
        <strike val="0"/>
        <outline val="0"/>
        <shadow val="0"/>
        <u val="none"/>
        <vertAlign val="baseline"/>
        <sz val="14"/>
      </font>
    </dxf>
    <dxf>
      <border outline="0">
        <bottom style="thin">
          <color auto="1"/>
        </bottom>
      </border>
    </dxf>
    <dxf>
      <font>
        <b/>
        <i val="0"/>
        <strike val="0"/>
        <condense val="0"/>
        <extend val="0"/>
        <outline val="0"/>
        <shadow val="0"/>
        <u val="none"/>
        <vertAlign val="baseline"/>
        <sz val="11"/>
        <color theme="2"/>
        <name val="Calibri"/>
        <family val="2"/>
        <scheme val="minor"/>
      </font>
      <fill>
        <patternFill patternType="solid">
          <fgColor indexed="64"/>
          <bgColor theme="3"/>
        </patternFill>
      </fill>
      <alignment horizontal="center"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8"/>
      </font>
    </dxf>
    <dxf>
      <font>
        <strike val="0"/>
        <outline val="0"/>
        <shadow val="0"/>
        <u val="none"/>
        <vertAlign val="baseline"/>
        <sz val="18"/>
      </font>
    </dxf>
    <dxf>
      <font>
        <strike val="0"/>
        <outline val="0"/>
        <shadow val="0"/>
        <u val="none"/>
        <vertAlign val="baseline"/>
        <sz val="18"/>
      </font>
    </dxf>
    <dxf>
      <font>
        <strike val="0"/>
        <outline val="0"/>
        <shadow val="0"/>
        <u val="none"/>
        <vertAlign val="baseline"/>
        <sz val="18"/>
      </font>
    </dxf>
    <dxf>
      <font>
        <strike val="0"/>
        <outline val="0"/>
        <shadow val="0"/>
        <u val="none"/>
        <vertAlign val="baseline"/>
        <sz val="18"/>
      </font>
    </dxf>
    <dxf>
      <font>
        <strike val="0"/>
        <outline val="0"/>
        <shadow val="0"/>
        <u val="none"/>
        <vertAlign val="baseline"/>
        <sz val="18"/>
      </font>
    </dxf>
    <dxf>
      <font>
        <strike val="0"/>
        <outline val="0"/>
        <shadow val="0"/>
        <u val="none"/>
        <vertAlign val="baseline"/>
        <sz val="18"/>
      </font>
    </dxf>
    <dxf>
      <font>
        <strike val="0"/>
        <outline val="0"/>
        <shadow val="0"/>
        <u val="none"/>
        <vertAlign val="baseline"/>
        <sz val="18"/>
      </font>
      <alignment horizontal="left" vertical="bottom" textRotation="0" wrapText="0" indent="1" justifyLastLine="0" shrinkToFit="0" readingOrder="0"/>
      <border diagonalUp="0" diagonalDown="0" outline="0">
        <left style="thin">
          <color auto="1"/>
        </left>
        <right/>
        <top style="thin">
          <color auto="1"/>
        </top>
        <bottom style="thin">
          <color auto="1"/>
        </bottom>
      </border>
    </dxf>
    <dxf>
      <font>
        <strike val="0"/>
        <outline val="0"/>
        <shadow val="0"/>
        <u val="none"/>
        <vertAlign val="baseline"/>
        <sz val="18"/>
      </font>
      <alignment horizontal="left" vertical="bottom" textRotation="0" wrapText="0" indent="1"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8"/>
      </font>
      <alignment horizontal="left" vertical="bottom" textRotation="0" wrapText="0" indent="1"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8"/>
      </font>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8"/>
      </font>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8"/>
      </font>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8"/>
      </font>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8"/>
      </font>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8"/>
      </font>
      <alignment horizontal="left" vertical="center" textRotation="0" wrapText="0" indent="1"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8"/>
      </font>
      <alignment horizontal="right" vertical="center" textRotation="0" wrapText="0" indent="2"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8"/>
      </font>
      <alignment horizontal="right" vertical="center" textRotation="0" wrapText="0" indent="2"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8"/>
      </font>
      <alignment horizontal="right" vertical="center" textRotation="0" wrapText="0" indent="2" justifyLastLine="0" shrinkToFit="0" readingOrder="0"/>
      <border diagonalUp="0" diagonalDown="0" outline="0">
        <left/>
        <right style="thin">
          <color auto="1"/>
        </right>
        <top style="thin">
          <color auto="1"/>
        </top>
        <bottom style="thin">
          <color auto="1"/>
        </bottom>
      </border>
    </dxf>
    <dxf>
      <border outline="0">
        <top style="thin">
          <color auto="1"/>
        </top>
      </border>
    </dxf>
    <dxf>
      <border outline="0">
        <bottom style="thin">
          <color auto="1"/>
        </bottom>
      </border>
    </dxf>
    <dxf>
      <font>
        <strike val="0"/>
        <outline val="0"/>
        <shadow val="0"/>
        <u val="none"/>
        <vertAlign val="baseline"/>
        <sz val="18"/>
      </font>
    </dxf>
    <dxf>
      <border outline="0">
        <bottom style="thin">
          <color auto="1"/>
        </bottom>
      </border>
    </dxf>
    <dxf>
      <font>
        <b/>
        <i val="0"/>
        <strike val="0"/>
        <condense val="0"/>
        <extend val="0"/>
        <outline val="0"/>
        <shadow val="0"/>
        <u val="none"/>
        <vertAlign val="baseline"/>
        <sz val="11"/>
        <color theme="2"/>
        <name val="Calibri"/>
        <family val="2"/>
        <scheme val="minor"/>
      </font>
      <fill>
        <patternFill patternType="solid">
          <fgColor indexed="64"/>
          <bgColor theme="3"/>
        </patternFill>
      </fill>
      <alignment horizontal="center"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alignment horizontal="left" vertical="bottom" textRotation="0" wrapText="0" indent="1" justifyLastLine="0" shrinkToFit="0" readingOrder="0"/>
      <border diagonalUp="0" diagonalDown="0">
        <left style="thin">
          <color auto="1"/>
        </left>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left" vertical="bottom" textRotation="0" wrapText="0" indent="1"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left" vertical="bottom" textRotation="0" wrapText="0" indent="1"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left" vertical="center" textRotation="0" wrapText="0" indent="1"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right" vertical="center" textRotation="0" wrapText="0" indent="2"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right" vertical="center" textRotation="0" wrapText="0" indent="2"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right" vertical="center" textRotation="0" wrapText="0" indent="2" justifyLastLine="0" shrinkToFit="0" readingOrder="0"/>
      <border diagonalUp="0" diagonalDown="0">
        <left/>
        <right style="thin">
          <color auto="1"/>
        </right>
        <top style="thin">
          <color auto="1"/>
        </top>
        <bottom style="thin">
          <color auto="1"/>
        </bottom>
        <vertical style="thin">
          <color auto="1"/>
        </vertical>
        <horizontal style="thin">
          <color auto="1"/>
        </horizontal>
      </border>
    </dxf>
    <dxf>
      <border>
        <top style="thin">
          <color auto="1"/>
        </top>
      </border>
    </dxf>
    <dxf>
      <border diagonalUp="0" diagonalDown="0">
        <left/>
        <right/>
        <top/>
        <bottom style="thin">
          <color auto="1"/>
        </bottom>
      </border>
    </dxf>
    <dxf>
      <font>
        <strike val="0"/>
        <outline val="0"/>
        <shadow val="0"/>
        <u val="none"/>
        <vertAlign val="baseline"/>
        <sz val="14"/>
      </font>
    </dxf>
    <dxf>
      <border>
        <bottom style="thin">
          <color auto="1"/>
        </bottom>
      </border>
    </dxf>
    <dxf>
      <font>
        <b/>
        <i val="0"/>
        <strike val="0"/>
        <condense val="0"/>
        <extend val="0"/>
        <outline val="0"/>
        <shadow val="0"/>
        <u val="none"/>
        <vertAlign val="baseline"/>
        <sz val="11"/>
        <color theme="2"/>
        <name val="Calibri"/>
        <family val="2"/>
        <scheme val="minor"/>
      </font>
      <fill>
        <patternFill patternType="solid">
          <fgColor indexed="64"/>
          <bgColor theme="3"/>
        </patternFill>
      </fill>
      <alignment horizontal="center" vertical="center" textRotation="0" wrapText="0" indent="0" justifyLastLine="0" shrinkToFit="0" readingOrder="0"/>
      <border diagonalUp="0" diagonalDown="0">
        <left style="thin">
          <color auto="1"/>
        </left>
        <right style="thin">
          <color auto="1"/>
        </right>
        <top/>
        <bottom/>
        <vertical style="thin">
          <color auto="1"/>
        </vertical>
        <horizontal style="thin">
          <color auto="1"/>
        </horizontal>
      </border>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border diagonalUp="0" diagonalDown="0" outline="0">
        <left style="thin">
          <color auto="1"/>
        </left>
        <right/>
        <top style="thin">
          <color auto="1"/>
        </top>
        <bottom/>
      </border>
    </dxf>
    <dxf>
      <font>
        <strike val="0"/>
        <outline val="0"/>
        <shadow val="0"/>
        <u val="none"/>
        <vertAlign val="baseline"/>
        <sz val="14"/>
      </font>
      <border diagonalUp="0" diagonalDown="0">
        <left style="thin">
          <color auto="1"/>
        </left>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4"/>
        <color theme="2"/>
        <name val="Calibri"/>
        <family val="2"/>
        <scheme val="minor"/>
      </font>
      <fill>
        <patternFill patternType="none">
          <fgColor indexed="64"/>
          <bgColor indexed="65"/>
        </patternFill>
      </fill>
      <border diagonalUp="0" diagonalDown="0" outline="0">
        <left style="thin">
          <color auto="1"/>
        </left>
        <right style="thin">
          <color auto="1"/>
        </right>
        <top style="thin">
          <color auto="1"/>
        </top>
        <bottom/>
      </border>
    </dxf>
    <dxf>
      <font>
        <strike val="0"/>
        <outline val="0"/>
        <shadow val="0"/>
        <u val="none"/>
        <vertAlign val="baseline"/>
        <sz val="14"/>
      </font>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4"/>
        <color theme="2"/>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strike val="0"/>
        <outline val="0"/>
        <shadow val="0"/>
        <u val="none"/>
        <vertAlign val="baseline"/>
        <sz val="14"/>
      </font>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border diagonalUp="0" diagonalDown="0" outline="0">
        <left style="thin">
          <color auto="1"/>
        </left>
        <right style="thin">
          <color auto="1"/>
        </right>
        <top style="thin">
          <color auto="1"/>
        </top>
        <bottom/>
      </border>
    </dxf>
    <dxf>
      <font>
        <strike val="0"/>
        <outline val="0"/>
        <shadow val="0"/>
        <u val="none"/>
        <vertAlign val="baseline"/>
        <sz val="14"/>
      </font>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border diagonalUp="0" diagonalDown="0" outline="0">
        <left style="thin">
          <color auto="1"/>
        </left>
        <right style="thin">
          <color auto="1"/>
        </right>
        <top style="thin">
          <color auto="1"/>
        </top>
        <bottom/>
      </border>
    </dxf>
    <dxf>
      <font>
        <strike val="0"/>
        <outline val="0"/>
        <shadow val="0"/>
        <u val="none"/>
        <vertAlign val="baseline"/>
        <sz val="14"/>
      </font>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border diagonalUp="0" diagonalDown="0" outline="0">
        <left style="thin">
          <color auto="1"/>
        </left>
        <right style="thin">
          <color auto="1"/>
        </right>
        <top style="thin">
          <color auto="1"/>
        </top>
        <bottom/>
      </border>
    </dxf>
    <dxf>
      <font>
        <strike val="0"/>
        <outline val="0"/>
        <shadow val="0"/>
        <u val="none"/>
        <vertAlign val="baseline"/>
        <sz val="14"/>
      </font>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border diagonalUp="0" diagonalDown="0" outline="0">
        <left style="thin">
          <color auto="1"/>
        </left>
        <right style="thin">
          <color auto="1"/>
        </right>
        <top style="thin">
          <color auto="1"/>
        </top>
        <bottom/>
      </border>
    </dxf>
    <dxf>
      <font>
        <strike val="0"/>
        <outline val="0"/>
        <shadow val="0"/>
        <u val="none"/>
        <vertAlign val="baseline"/>
        <sz val="14"/>
      </font>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style="thin">
          <color auto="1"/>
        </left>
        <right style="thin">
          <color auto="1"/>
        </right>
        <top style="thin">
          <color auto="1"/>
        </top>
        <bottom/>
      </border>
    </dxf>
    <dxf>
      <font>
        <strike val="0"/>
        <outline val="0"/>
        <shadow val="0"/>
        <u val="none"/>
        <vertAlign val="baseline"/>
        <sz val="14"/>
      </font>
      <alignment horizontal="left" vertical="bottom" textRotation="0" wrapText="0" indent="1"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style="thin">
          <color auto="1"/>
        </left>
        <right style="thin">
          <color auto="1"/>
        </right>
        <top style="thin">
          <color auto="1"/>
        </top>
        <bottom/>
      </border>
    </dxf>
    <dxf>
      <font>
        <strike val="0"/>
        <outline val="0"/>
        <shadow val="0"/>
        <u val="none"/>
        <vertAlign val="baseline"/>
        <sz val="14"/>
      </font>
      <alignment horizontal="left" vertical="bottom" textRotation="0" wrapText="0" indent="1"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style="thin">
          <color auto="1"/>
        </left>
        <right style="thin">
          <color auto="1"/>
        </right>
        <top style="thin">
          <color auto="1"/>
        </top>
        <bottom/>
      </border>
    </dxf>
    <dxf>
      <font>
        <strike val="0"/>
        <outline val="0"/>
        <shadow val="0"/>
        <u val="none"/>
        <vertAlign val="baseline"/>
        <sz val="14"/>
      </font>
      <alignment horizontal="left" vertical="bottom" textRotation="0" wrapText="0" indent="1"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9"/>
        <color rgb="FF464646"/>
        <name val="Poppinsregular"/>
        <scheme val="none"/>
      </font>
      <fill>
        <patternFill patternType="none">
          <fgColor indexed="64"/>
          <bgColor indexed="65"/>
        </patternFill>
      </fill>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9"/>
        <color rgb="FF464646"/>
        <name val="Poppinsregular"/>
        <scheme val="none"/>
      </font>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style="thin">
          <color auto="1"/>
        </left>
        <right style="thin">
          <color auto="1"/>
        </right>
        <top style="thin">
          <color auto="1"/>
        </top>
        <bottom/>
      </border>
    </dxf>
    <dxf>
      <font>
        <strike val="0"/>
        <outline val="0"/>
        <shadow val="0"/>
        <u val="none"/>
        <vertAlign val="baseline"/>
        <sz val="14"/>
      </font>
      <alignment horizontal="left" vertical="center" textRotation="0" wrapText="0" indent="1"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right" vertical="center" textRotation="0" wrapText="0" indent="2" justifyLastLine="0" shrinkToFit="0" readingOrder="0"/>
      <border diagonalUp="0" diagonalDown="0" outline="0">
        <left style="thin">
          <color auto="1"/>
        </left>
        <right style="thin">
          <color auto="1"/>
        </right>
        <top style="thin">
          <color auto="1"/>
        </top>
        <bottom/>
      </border>
    </dxf>
    <dxf>
      <font>
        <strike val="0"/>
        <outline val="0"/>
        <shadow val="0"/>
        <u val="none"/>
        <vertAlign val="baseline"/>
        <sz val="14"/>
      </font>
      <alignment horizontal="right" vertical="center" textRotation="0" wrapText="0" indent="2"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right" vertical="center" textRotation="0" wrapText="0" indent="2" justifyLastLine="0" shrinkToFit="0" readingOrder="0"/>
      <border diagonalUp="0" diagonalDown="0" outline="0">
        <left style="thin">
          <color auto="1"/>
        </left>
        <right style="thin">
          <color auto="1"/>
        </right>
        <top style="thin">
          <color auto="1"/>
        </top>
        <bottom/>
      </border>
    </dxf>
    <dxf>
      <font>
        <strike val="0"/>
        <outline val="0"/>
        <shadow val="0"/>
        <u val="none"/>
        <vertAlign val="baseline"/>
        <sz val="14"/>
      </font>
      <alignment horizontal="right" vertical="center" textRotation="0" wrapText="0" indent="2"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right" vertical="center" textRotation="0" wrapText="0" indent="2" justifyLastLine="0" shrinkToFit="0" readingOrder="0"/>
      <border diagonalUp="0" diagonalDown="0" outline="0">
        <left/>
        <right style="thin">
          <color auto="1"/>
        </right>
        <top style="thin">
          <color auto="1"/>
        </top>
        <bottom/>
      </border>
    </dxf>
    <dxf>
      <font>
        <strike val="0"/>
        <outline val="0"/>
        <shadow val="0"/>
        <u val="none"/>
        <vertAlign val="baseline"/>
        <sz val="14"/>
      </font>
      <alignment horizontal="right" vertical="center" textRotation="0" wrapText="0" indent="2" justifyLastLine="0" shrinkToFit="0" readingOrder="0"/>
      <border diagonalUp="0" diagonalDown="0">
        <left/>
        <right style="thin">
          <color auto="1"/>
        </right>
        <top style="thin">
          <color auto="1"/>
        </top>
        <bottom style="thin">
          <color auto="1"/>
        </bottom>
        <vertical style="thin">
          <color auto="1"/>
        </vertical>
        <horizontal style="thin">
          <color auto="1"/>
        </horizontal>
      </border>
    </dxf>
    <dxf>
      <border outline="0">
        <top style="thin">
          <color auto="1"/>
        </top>
      </border>
    </dxf>
    <dxf>
      <border outline="0">
        <bottom style="thin">
          <color auto="1"/>
        </bottom>
      </border>
    </dxf>
    <dxf>
      <font>
        <strike val="0"/>
        <outline val="0"/>
        <shadow val="0"/>
        <u val="none"/>
        <vertAlign val="baseline"/>
        <sz val="14"/>
      </font>
    </dxf>
    <dxf>
      <border outline="0">
        <bottom style="thin">
          <color auto="1"/>
        </bottom>
      </border>
    </dxf>
    <dxf>
      <font>
        <b/>
        <i val="0"/>
        <strike val="0"/>
        <condense val="0"/>
        <extend val="0"/>
        <outline val="0"/>
        <shadow val="0"/>
        <u val="none"/>
        <vertAlign val="baseline"/>
        <sz val="11"/>
        <color theme="2"/>
        <name val="Calibri"/>
        <family val="2"/>
        <scheme val="minor"/>
      </font>
      <fill>
        <patternFill patternType="solid">
          <fgColor indexed="64"/>
          <bgColor theme="3"/>
        </patternFill>
      </fill>
      <alignment horizontal="center" vertical="center" textRotation="45" wrapText="0" indent="0" justifyLastLine="0" shrinkToFit="0" readingOrder="0"/>
      <border diagonalUp="0" diagonalDown="0">
        <left style="thin">
          <color auto="1"/>
        </left>
        <right style="thin">
          <color auto="1"/>
        </right>
        <top/>
        <bottom/>
      </border>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fill>
        <patternFill patternType="solid">
          <fgColor indexed="64"/>
          <bgColor theme="9"/>
        </patternFill>
      </fill>
      <alignment horizontal="center" vertical="bottom" textRotation="0" wrapText="0" indent="0" justifyLastLine="0" shrinkToFit="0" readingOrder="0"/>
    </dxf>
    <dxf>
      <font>
        <strike val="0"/>
        <outline val="0"/>
        <shadow val="0"/>
        <u val="none"/>
        <vertAlign val="baseline"/>
        <sz val="10"/>
      </font>
    </dxf>
    <dxf>
      <font>
        <strike val="0"/>
        <outline val="0"/>
        <shadow val="0"/>
        <u val="none"/>
        <vertAlign val="baseline"/>
        <sz val="10"/>
      </font>
      <fill>
        <patternFill patternType="solid">
          <fgColor indexed="64"/>
          <bgColor theme="9"/>
        </patternFill>
      </fill>
      <alignment horizontal="center" vertical="bottom" textRotation="0" wrapText="0" indent="0" justifyLastLine="0" shrinkToFit="0" readingOrder="0"/>
    </dxf>
    <dxf>
      <font>
        <strike val="0"/>
        <outline val="0"/>
        <shadow val="0"/>
        <u val="none"/>
        <vertAlign val="baseline"/>
        <sz val="10"/>
      </font>
    </dxf>
    <dxf>
      <font>
        <strike val="0"/>
        <outline val="0"/>
        <shadow val="0"/>
        <u val="none"/>
        <vertAlign val="baseline"/>
        <sz val="10"/>
      </font>
      <alignment horizontal="left" vertical="bottom" textRotation="0" wrapText="0" indent="1" justifyLastLine="0" shrinkToFit="0" readingOrder="0"/>
      <border diagonalUp="0" diagonalDown="0" outline="0">
        <left style="thin">
          <color auto="1"/>
        </left>
        <right/>
        <top style="thin">
          <color auto="1"/>
        </top>
        <bottom style="thin">
          <color auto="1"/>
        </bottom>
      </border>
    </dxf>
    <dxf>
      <font>
        <strike val="0"/>
        <outline val="0"/>
        <shadow val="0"/>
        <u val="none"/>
        <vertAlign val="baseline"/>
        <sz val="10"/>
      </font>
      <alignment horizontal="left" vertical="bottom" textRotation="0" wrapText="0" indent="1"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0"/>
      </font>
      <alignment horizontal="left" vertical="bottom" textRotation="0" wrapText="0" indent="1"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0"/>
      </font>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0"/>
      </font>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0"/>
      </font>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0"/>
      </font>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rgb="FF464646"/>
        <name val="Poppinsregular"/>
        <scheme val="none"/>
      </font>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0"/>
      </font>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0"/>
      </font>
      <alignment horizontal="left" vertical="center" textRotation="0" wrapText="0" indent="1"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0"/>
      </font>
      <alignment horizontal="right" vertical="center" textRotation="0" wrapText="0" indent="2"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0"/>
      </font>
      <alignment horizontal="right" vertical="center" textRotation="0" wrapText="0" indent="2"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0"/>
      </font>
      <alignment horizontal="center" vertical="center" textRotation="0" wrapText="0" indent="0" justifyLastLine="0" shrinkToFit="0" readingOrder="0"/>
      <border diagonalUp="0" diagonalDown="0" outline="0">
        <left/>
        <right style="thin">
          <color auto="1"/>
        </right>
        <top style="thin">
          <color auto="1"/>
        </top>
        <bottom style="thin">
          <color auto="1"/>
        </bottom>
      </border>
    </dxf>
    <dxf>
      <border outline="0">
        <top style="thin">
          <color auto="1"/>
        </top>
      </border>
    </dxf>
    <dxf>
      <border outline="0">
        <bottom style="thin">
          <color auto="1"/>
        </bottom>
      </border>
    </dxf>
    <dxf>
      <font>
        <strike val="0"/>
        <outline val="0"/>
        <shadow val="0"/>
        <u val="none"/>
        <vertAlign val="baseline"/>
        <sz val="10"/>
        <family val="2"/>
      </font>
    </dxf>
    <dxf>
      <border outline="0">
        <bottom style="thin">
          <color auto="1"/>
        </bottom>
      </border>
    </dxf>
    <dxf>
      <font>
        <b/>
        <i val="0"/>
        <strike val="0"/>
        <condense val="0"/>
        <extend val="0"/>
        <outline val="0"/>
        <shadow val="0"/>
        <u val="none"/>
        <vertAlign val="baseline"/>
        <sz val="10"/>
        <color theme="2"/>
        <name val="Calibri"/>
        <family val="2"/>
        <scheme val="minor"/>
      </font>
      <fill>
        <patternFill patternType="solid">
          <fgColor indexed="64"/>
          <bgColor theme="3"/>
        </patternFill>
      </fill>
      <alignment horizontal="center" vertical="center" textRotation="45"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4"/>
        <color theme="2"/>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4"/>
        <color rgb="FF464646"/>
        <name val="Poppinsregular"/>
        <scheme val="none"/>
      </font>
      <fill>
        <patternFill patternType="none">
          <fgColor indexed="64"/>
          <bgColor indexed="65"/>
        </patternFill>
      </fill>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14"/>
        <color rgb="FF464646"/>
        <name val="Poppinsregular"/>
        <scheme val="none"/>
      </font>
    </dxf>
    <dxf>
      <font>
        <b val="0"/>
        <i val="0"/>
        <strike val="0"/>
        <condense val="0"/>
        <extend val="0"/>
        <outline val="0"/>
        <shadow val="0"/>
        <u val="none"/>
        <vertAlign val="baseline"/>
        <sz val="14"/>
        <color rgb="FF464646"/>
        <name val="Poppinsregular"/>
        <scheme val="none"/>
      </font>
      <fill>
        <patternFill patternType="none">
          <fgColor indexed="64"/>
          <bgColor indexed="65"/>
        </patternFill>
      </fill>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14"/>
        <color theme="1"/>
        <name val="Calibri"/>
        <family val="2"/>
        <scheme val="minor"/>
      </font>
      <alignment horizontal="right" vertical="center" textRotation="0" wrapText="0" indent="2" justifyLastLine="0" shrinkToFit="0" readingOrder="0"/>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right" vertical="center" textRotation="0" wrapText="0" indent="2"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right" vertical="center" textRotation="0" wrapText="0" indent="2" justifyLastLine="0" shrinkToFit="0" readingOrder="0"/>
      <border diagonalUp="0" diagonalDown="0">
        <left/>
        <right style="thin">
          <color auto="1"/>
        </right>
        <top style="thin">
          <color auto="1"/>
        </top>
        <bottom style="thin">
          <color auto="1"/>
        </bottom>
        <vertical/>
        <horizontal/>
      </border>
    </dxf>
    <dxf>
      <font>
        <b/>
        <i val="0"/>
        <strike val="0"/>
        <condense val="0"/>
        <extend val="0"/>
        <outline val="0"/>
        <shadow val="0"/>
        <u val="none"/>
        <vertAlign val="baseline"/>
        <sz val="11"/>
        <color theme="2"/>
        <name val="Calibri"/>
        <family val="2"/>
        <scheme val="minor"/>
      </font>
      <fill>
        <patternFill patternType="solid">
          <fgColor indexed="64"/>
          <bgColor theme="0" tint="-0.34998626667073579"/>
        </patternFill>
      </fill>
      <alignment horizontal="center" vertical="center" textRotation="42"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4"/>
        <color theme="2"/>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4"/>
        <color rgb="FF464646"/>
        <name val="Poppinsregular"/>
        <scheme val="none"/>
      </font>
      <fill>
        <patternFill patternType="none">
          <fgColor indexed="64"/>
          <bgColor indexed="65"/>
        </patternFill>
      </fill>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14"/>
        <color rgb="FF464646"/>
        <name val="Poppinsregular"/>
        <scheme val="none"/>
      </font>
    </dxf>
    <dxf>
      <font>
        <b val="0"/>
        <i val="0"/>
        <strike val="0"/>
        <condense val="0"/>
        <extend val="0"/>
        <outline val="0"/>
        <shadow val="0"/>
        <u val="none"/>
        <vertAlign val="baseline"/>
        <sz val="14"/>
        <color rgb="FF464646"/>
        <name val="Poppinsregular"/>
        <scheme val="none"/>
      </font>
      <fill>
        <patternFill patternType="none">
          <fgColor indexed="64"/>
          <bgColor indexed="65"/>
        </patternFill>
      </fill>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14"/>
        <color theme="1"/>
        <name val="Calibri"/>
        <family val="2"/>
        <scheme val="minor"/>
      </font>
      <alignment horizontal="right" vertical="center" textRotation="0" wrapText="0" indent="2" justifyLastLine="0" shrinkToFit="0" readingOrder="0"/>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right" vertical="center" textRotation="0" wrapText="0" indent="2"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right" vertical="center" textRotation="0" wrapText="0" indent="2" justifyLastLine="0" shrinkToFit="0" readingOrder="0"/>
      <border diagonalUp="0" diagonalDown="0">
        <left/>
        <right style="thin">
          <color auto="1"/>
        </right>
        <top style="thin">
          <color auto="1"/>
        </top>
        <bottom style="thin">
          <color auto="1"/>
        </bottom>
        <vertical/>
        <horizontal/>
      </border>
    </dxf>
    <dxf>
      <font>
        <strike val="0"/>
        <outline val="0"/>
        <shadow val="0"/>
        <u val="none"/>
        <vertAlign val="baseline"/>
        <sz val="14"/>
      </font>
      <fill>
        <patternFill patternType="none">
          <fgColor indexed="64"/>
          <bgColor auto="1"/>
        </patternFill>
      </fill>
    </dxf>
    <dxf>
      <font>
        <strike val="0"/>
        <outline val="0"/>
        <shadow val="0"/>
        <u val="none"/>
        <vertAlign val="baseline"/>
        <sz val="14"/>
      </font>
      <fill>
        <patternFill patternType="none">
          <fgColor indexed="64"/>
          <bgColor auto="1"/>
        </patternFill>
      </fill>
    </dxf>
    <dxf>
      <font>
        <strike val="0"/>
        <outline val="0"/>
        <shadow val="0"/>
        <u val="none"/>
        <vertAlign val="baseline"/>
        <sz val="14"/>
      </font>
      <fill>
        <patternFill patternType="none">
          <fgColor indexed="64"/>
          <bgColor auto="1"/>
        </patternFill>
      </fill>
    </dxf>
    <dxf>
      <font>
        <strike val="0"/>
        <outline val="0"/>
        <shadow val="0"/>
        <u val="none"/>
        <vertAlign val="baseline"/>
        <sz val="14"/>
      </font>
      <fill>
        <patternFill patternType="none">
          <fgColor indexed="64"/>
          <bgColor auto="1"/>
        </patternFill>
      </fill>
    </dxf>
    <dxf>
      <font>
        <strike val="0"/>
        <outline val="0"/>
        <shadow val="0"/>
        <u val="none"/>
        <vertAlign val="baseline"/>
        <sz val="14"/>
      </font>
      <fill>
        <patternFill patternType="none">
          <fgColor indexed="64"/>
          <bgColor auto="1"/>
        </patternFill>
      </fill>
    </dxf>
    <dxf>
      <font>
        <strike val="0"/>
        <outline val="0"/>
        <shadow val="0"/>
        <u val="none"/>
        <vertAlign val="baseline"/>
        <sz val="14"/>
      </font>
      <fill>
        <patternFill patternType="none">
          <fgColor indexed="64"/>
          <bgColor auto="1"/>
        </patternFill>
      </fill>
    </dxf>
    <dxf>
      <font>
        <strike val="0"/>
        <outline val="0"/>
        <shadow val="0"/>
        <u val="none"/>
        <vertAlign val="baseline"/>
        <sz val="14"/>
      </font>
      <fill>
        <patternFill patternType="none">
          <fgColor indexed="64"/>
          <bgColor auto="1"/>
        </patternFill>
      </fill>
    </dxf>
    <dxf>
      <font>
        <strike val="0"/>
        <outline val="0"/>
        <shadow val="0"/>
        <u val="none"/>
        <vertAlign val="baseline"/>
        <sz val="14"/>
      </font>
      <fill>
        <patternFill patternType="none">
          <fgColor indexed="64"/>
          <bgColor auto="1"/>
        </patternFill>
      </fill>
      <alignment horizontal="left" vertical="bottom" textRotation="0" wrapText="0" indent="1" justifyLastLine="0" shrinkToFit="0" readingOrder="0"/>
      <border diagonalUp="0" diagonalDown="0" outline="0">
        <left style="thin">
          <color auto="1"/>
        </left>
        <right/>
        <top style="thin">
          <color auto="1"/>
        </top>
        <bottom style="thin">
          <color auto="1"/>
        </bottom>
      </border>
    </dxf>
    <dxf>
      <font>
        <strike val="0"/>
        <outline val="0"/>
        <shadow val="0"/>
        <u val="none"/>
        <vertAlign val="baseline"/>
        <sz val="14"/>
      </font>
      <fill>
        <patternFill patternType="none">
          <fgColor indexed="64"/>
          <bgColor auto="1"/>
        </patternFill>
      </fill>
      <alignment horizontal="left" vertical="bottom" textRotation="0" wrapText="0" indent="1"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4"/>
      </font>
      <fill>
        <patternFill patternType="none">
          <fgColor indexed="64"/>
          <bgColor auto="1"/>
        </patternFill>
      </fill>
      <alignment horizontal="left" vertical="bottom" textRotation="0" wrapText="0" indent="1"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4"/>
      </font>
      <fill>
        <patternFill patternType="none">
          <fgColor indexed="64"/>
          <bgColor auto="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4"/>
      </font>
      <fill>
        <patternFill patternType="none">
          <fgColor indexed="64"/>
          <bgColor auto="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4"/>
      </font>
      <fill>
        <patternFill patternType="none">
          <fgColor indexed="64"/>
          <bgColor auto="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4"/>
      </font>
      <fill>
        <patternFill patternType="none">
          <fgColor indexed="64"/>
          <bgColor auto="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4"/>
        <color rgb="FF464646"/>
        <name val="Poppinsregular"/>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4"/>
      </font>
      <fill>
        <patternFill patternType="none">
          <fgColor indexed="64"/>
          <bgColor auto="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4"/>
      </font>
      <fill>
        <patternFill patternType="none">
          <fgColor indexed="64"/>
          <bgColor auto="1"/>
        </patternFill>
      </fill>
      <alignment horizontal="left" vertical="center" textRotation="0" wrapText="0" indent="1"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4"/>
      </font>
      <fill>
        <patternFill patternType="none">
          <fgColor indexed="64"/>
          <bgColor auto="1"/>
        </patternFill>
      </fill>
      <alignment horizontal="right" vertical="center" textRotation="0" wrapText="0" indent="2"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4"/>
      </font>
      <fill>
        <patternFill patternType="none">
          <fgColor indexed="64"/>
          <bgColor auto="1"/>
        </patternFill>
      </fill>
      <alignment horizontal="right" vertical="center" textRotation="0" wrapText="0" indent="2"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4"/>
      </font>
      <fill>
        <patternFill patternType="none">
          <fgColor indexed="64"/>
          <bgColor auto="1"/>
        </patternFill>
      </fill>
      <alignment horizontal="right" vertical="center" textRotation="0" wrapText="0" indent="2" justifyLastLine="0" shrinkToFit="0" readingOrder="0"/>
      <border diagonalUp="0" diagonalDown="0" outline="0">
        <left/>
        <right style="thin">
          <color auto="1"/>
        </right>
        <top style="thin">
          <color auto="1"/>
        </top>
        <bottom style="thin">
          <color auto="1"/>
        </bottom>
      </border>
    </dxf>
    <dxf>
      <border outline="0">
        <top style="thin">
          <color auto="1"/>
        </top>
      </border>
    </dxf>
    <dxf>
      <border outline="0">
        <bottom style="thin">
          <color auto="1"/>
        </bottom>
      </border>
    </dxf>
    <dxf>
      <font>
        <strike val="0"/>
        <outline val="0"/>
        <shadow val="0"/>
        <u val="none"/>
        <vertAlign val="baseline"/>
        <sz val="14"/>
      </font>
      <fill>
        <patternFill patternType="none">
          <fgColor indexed="64"/>
          <bgColor auto="1"/>
        </patternFill>
      </fill>
    </dxf>
    <dxf>
      <border outline="0">
        <bottom style="thin">
          <color auto="1"/>
        </bottom>
      </border>
    </dxf>
    <dxf>
      <font>
        <b/>
        <i val="0"/>
        <strike val="0"/>
        <condense val="0"/>
        <extend val="0"/>
        <outline val="0"/>
        <shadow val="0"/>
        <u val="none"/>
        <vertAlign val="baseline"/>
        <sz val="11"/>
        <color theme="2"/>
        <name val="Calibri"/>
        <family val="2"/>
        <scheme val="minor"/>
      </font>
      <fill>
        <patternFill patternType="solid">
          <fgColor indexed="64"/>
          <bgColor theme="3"/>
        </patternFill>
      </fill>
      <alignment horizontal="center" vertical="center" textRotation="42" wrapText="0" indent="0" justifyLastLine="0" shrinkToFit="0" readingOrder="0"/>
      <border diagonalUp="0" diagonalDown="0">
        <left style="thin">
          <color auto="1"/>
        </left>
        <right style="thin">
          <color auto="1"/>
        </right>
        <top/>
        <bottom/>
      </border>
    </dxf>
    <dxf>
      <font>
        <strike val="0"/>
        <outline val="0"/>
        <shadow val="0"/>
        <u val="none"/>
        <vertAlign val="baseline"/>
        <sz val="14"/>
      </font>
      <fill>
        <patternFill patternType="none">
          <fgColor indexed="64"/>
          <bgColor auto="1"/>
        </patternFill>
      </fill>
    </dxf>
    <dxf>
      <font>
        <strike val="0"/>
        <outline val="0"/>
        <shadow val="0"/>
        <u val="none"/>
        <vertAlign val="baseline"/>
        <sz val="14"/>
      </font>
      <fill>
        <patternFill patternType="none">
          <fgColor indexed="64"/>
          <bgColor auto="1"/>
        </patternFill>
      </fill>
    </dxf>
    <dxf>
      <font>
        <strike val="0"/>
        <outline val="0"/>
        <shadow val="0"/>
        <u val="none"/>
        <vertAlign val="baseline"/>
        <sz val="14"/>
      </font>
      <fill>
        <patternFill patternType="none">
          <fgColor indexed="64"/>
          <bgColor auto="1"/>
        </patternFill>
      </fill>
    </dxf>
    <dxf>
      <font>
        <strike val="0"/>
        <outline val="0"/>
        <shadow val="0"/>
        <u val="none"/>
        <vertAlign val="baseline"/>
        <sz val="14"/>
      </font>
      <fill>
        <patternFill patternType="solid">
          <fgColor indexed="64"/>
          <bgColor theme="9"/>
        </patternFill>
      </fill>
    </dxf>
    <dxf>
      <font>
        <strike val="0"/>
        <outline val="0"/>
        <shadow val="0"/>
        <u val="none"/>
        <vertAlign val="baseline"/>
        <sz val="14"/>
      </font>
      <fill>
        <patternFill patternType="none">
          <fgColor indexed="64"/>
          <bgColor auto="1"/>
        </patternFill>
      </fill>
    </dxf>
    <dxf>
      <font>
        <strike val="0"/>
        <outline val="0"/>
        <shadow val="0"/>
        <u val="none"/>
        <vertAlign val="baseline"/>
        <sz val="14"/>
      </font>
      <fill>
        <patternFill patternType="solid">
          <fgColor indexed="64"/>
          <bgColor theme="9"/>
        </patternFill>
      </fill>
    </dxf>
    <dxf>
      <font>
        <strike val="0"/>
        <outline val="0"/>
        <shadow val="0"/>
        <u val="none"/>
        <vertAlign val="baseline"/>
        <sz val="14"/>
      </font>
      <fill>
        <patternFill patternType="none">
          <fgColor indexed="64"/>
          <bgColor auto="1"/>
        </patternFill>
      </fill>
    </dxf>
    <dxf>
      <font>
        <strike val="0"/>
        <outline val="0"/>
        <shadow val="0"/>
        <u val="none"/>
        <vertAlign val="baseline"/>
        <sz val="14"/>
      </font>
      <fill>
        <patternFill patternType="none">
          <fgColor indexed="64"/>
          <bgColor auto="1"/>
        </patternFill>
      </fill>
      <alignment horizontal="left" vertical="bottom" textRotation="0" wrapText="0" indent="1" justifyLastLine="0" shrinkToFit="0" readingOrder="0"/>
      <border diagonalUp="0" diagonalDown="0" outline="0">
        <left style="thin">
          <color auto="1"/>
        </left>
        <right/>
        <top style="thin">
          <color auto="1"/>
        </top>
        <bottom style="thin">
          <color auto="1"/>
        </bottom>
      </border>
    </dxf>
    <dxf>
      <font>
        <strike val="0"/>
        <outline val="0"/>
        <shadow val="0"/>
        <u val="none"/>
        <vertAlign val="baseline"/>
        <sz val="14"/>
      </font>
      <fill>
        <patternFill patternType="none">
          <fgColor indexed="64"/>
          <bgColor auto="1"/>
        </patternFill>
      </fill>
      <alignment horizontal="left" vertical="bottom" textRotation="0" wrapText="0" indent="1"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4"/>
      </font>
      <fill>
        <patternFill patternType="none">
          <fgColor indexed="64"/>
          <bgColor auto="1"/>
        </patternFill>
      </fill>
      <alignment horizontal="left" vertical="bottom" textRotation="0" wrapText="0" indent="1"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4"/>
      </font>
      <fill>
        <patternFill patternType="none">
          <fgColor indexed="64"/>
          <bgColor auto="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4"/>
      </font>
      <fill>
        <patternFill patternType="none">
          <fgColor indexed="64"/>
          <bgColor auto="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4"/>
      </font>
      <fill>
        <patternFill patternType="none">
          <fgColor indexed="64"/>
          <bgColor auto="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4"/>
      </font>
      <fill>
        <patternFill patternType="none">
          <fgColor indexed="64"/>
          <bgColor auto="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4"/>
        <color rgb="FF464646"/>
        <name val="Poppinsregular"/>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4"/>
      </font>
      <fill>
        <patternFill patternType="none">
          <fgColor indexed="64"/>
          <bgColor auto="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4"/>
      </font>
      <fill>
        <patternFill patternType="none">
          <fgColor indexed="64"/>
          <bgColor auto="1"/>
        </patternFill>
      </fill>
      <alignment horizontal="left" vertical="center" textRotation="0" wrapText="0" indent="1"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4"/>
      </font>
      <fill>
        <patternFill patternType="none">
          <fgColor indexed="64"/>
          <bgColor auto="1"/>
        </patternFill>
      </fill>
      <alignment horizontal="right" vertical="center" textRotation="0" wrapText="0" indent="2"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4"/>
      </font>
      <fill>
        <patternFill patternType="none">
          <fgColor indexed="64"/>
          <bgColor auto="1"/>
        </patternFill>
      </fill>
      <alignment horizontal="right" vertical="center" textRotation="0" wrapText="0" indent="2"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4"/>
      </font>
      <fill>
        <patternFill patternType="none">
          <fgColor indexed="64"/>
          <bgColor auto="1"/>
        </patternFill>
      </fill>
      <alignment horizontal="right" vertical="center" textRotation="0" wrapText="0" indent="2" justifyLastLine="0" shrinkToFit="0" readingOrder="0"/>
      <border diagonalUp="0" diagonalDown="0" outline="0">
        <left/>
        <right style="thin">
          <color auto="1"/>
        </right>
        <top style="thin">
          <color auto="1"/>
        </top>
        <bottom style="thin">
          <color auto="1"/>
        </bottom>
      </border>
    </dxf>
    <dxf>
      <border outline="0">
        <top style="thin">
          <color auto="1"/>
        </top>
      </border>
    </dxf>
    <dxf>
      <border outline="0">
        <bottom style="thin">
          <color auto="1"/>
        </bottom>
      </border>
    </dxf>
    <dxf>
      <font>
        <strike val="0"/>
        <outline val="0"/>
        <shadow val="0"/>
        <u val="none"/>
        <vertAlign val="baseline"/>
        <sz val="14"/>
      </font>
      <fill>
        <patternFill patternType="none">
          <fgColor indexed="64"/>
          <bgColor auto="1"/>
        </patternFill>
      </fill>
    </dxf>
    <dxf>
      <border outline="0">
        <bottom style="thin">
          <color auto="1"/>
        </bottom>
      </border>
    </dxf>
    <dxf>
      <font>
        <b/>
        <i val="0"/>
        <strike val="0"/>
        <condense val="0"/>
        <extend val="0"/>
        <outline val="0"/>
        <shadow val="0"/>
        <u val="none"/>
        <vertAlign val="baseline"/>
        <sz val="11"/>
        <color theme="2"/>
        <name val="Calibri"/>
        <family val="2"/>
        <scheme val="minor"/>
      </font>
      <fill>
        <patternFill patternType="solid">
          <fgColor indexed="64"/>
          <bgColor theme="3"/>
        </patternFill>
      </fill>
      <alignment horizontal="center" vertical="center" textRotation="42" wrapText="0" indent="0" justifyLastLine="0" shrinkToFit="0" readingOrder="0"/>
      <border diagonalUp="0" diagonalDown="0">
        <left style="thin">
          <color auto="1"/>
        </left>
        <right style="thin">
          <color auto="1"/>
        </right>
        <top/>
        <bottom/>
      </border>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alignment horizontal="left" vertical="bottom" textRotation="0" wrapText="0" indent="1" justifyLastLine="0" shrinkToFit="0" readingOrder="0"/>
      <border diagonalUp="0" diagonalDown="0" outline="0">
        <left style="thin">
          <color auto="1"/>
        </left>
        <right/>
        <top style="thin">
          <color auto="1"/>
        </top>
        <bottom style="thin">
          <color auto="1"/>
        </bottom>
      </border>
    </dxf>
    <dxf>
      <font>
        <strike val="0"/>
        <outline val="0"/>
        <shadow val="0"/>
        <u val="none"/>
        <vertAlign val="baseline"/>
        <sz val="10"/>
      </font>
      <alignment horizontal="left" vertical="bottom" textRotation="0" wrapText="0" indent="1"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0"/>
      </font>
      <alignment horizontal="left" vertical="bottom" textRotation="0" wrapText="0" indent="1"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0"/>
      </font>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0"/>
      </font>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0"/>
      </font>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0"/>
      </font>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rgb="FF464646"/>
        <name val="Poppinsregular"/>
        <scheme val="none"/>
      </font>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0"/>
      </font>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0"/>
      </font>
      <alignment horizontal="left" vertical="center" textRotation="0" wrapText="0" indent="1"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0"/>
      </font>
      <alignment horizontal="right" vertical="center" textRotation="0" wrapText="0" indent="2"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0"/>
      </font>
      <alignment horizontal="right" vertical="center" textRotation="0" wrapText="0" indent="2"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0"/>
      </font>
      <alignment horizontal="center" vertical="center" textRotation="0" wrapText="0" indent="0" justifyLastLine="0" shrinkToFit="0" readingOrder="0"/>
      <border diagonalUp="0" diagonalDown="0" outline="0">
        <left/>
        <right style="thin">
          <color auto="1"/>
        </right>
        <top style="thin">
          <color auto="1"/>
        </top>
        <bottom style="thin">
          <color auto="1"/>
        </bottom>
      </border>
    </dxf>
    <dxf>
      <border outline="0">
        <top style="thin">
          <color auto="1"/>
        </top>
      </border>
    </dxf>
    <dxf>
      <border outline="0">
        <bottom style="thin">
          <color auto="1"/>
        </bottom>
      </border>
    </dxf>
    <dxf>
      <font>
        <strike val="0"/>
        <outline val="0"/>
        <shadow val="0"/>
        <u val="none"/>
        <vertAlign val="baseline"/>
        <sz val="10"/>
        <family val="2"/>
      </font>
    </dxf>
    <dxf>
      <border outline="0">
        <bottom style="thin">
          <color auto="1"/>
        </bottom>
      </border>
    </dxf>
    <dxf>
      <font>
        <b/>
        <i val="0"/>
        <strike val="0"/>
        <condense val="0"/>
        <extend val="0"/>
        <outline val="0"/>
        <shadow val="0"/>
        <u val="none"/>
        <vertAlign val="baseline"/>
        <sz val="10"/>
        <color theme="2"/>
        <name val="Calibri"/>
        <family val="2"/>
        <scheme val="minor"/>
      </font>
      <fill>
        <patternFill patternType="solid">
          <fgColor indexed="64"/>
          <bgColor theme="3"/>
        </patternFill>
      </fill>
      <alignment horizontal="center" vertical="center" textRotation="45"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4"/>
        <color theme="2"/>
        <name val="Calibri"/>
        <family val="2"/>
        <scheme val="minor"/>
      </font>
      <fill>
        <patternFill patternType="none">
          <fgColor indexed="64"/>
          <bgColor indexed="65"/>
        </patternFill>
      </fill>
    </dxf>
    <dxf>
      <font>
        <strike val="0"/>
        <outline val="0"/>
        <shadow val="0"/>
        <u val="none"/>
        <vertAlign val="baseline"/>
        <sz val="14"/>
      </font>
    </dxf>
    <dxf>
      <font>
        <b val="0"/>
        <i val="0"/>
        <strike val="0"/>
        <condense val="0"/>
        <extend val="0"/>
        <outline val="0"/>
        <shadow val="0"/>
        <u val="none"/>
        <vertAlign val="baseline"/>
        <sz val="18"/>
        <color auto="1"/>
        <name val="Calibri"/>
        <family val="2"/>
        <scheme val="minor"/>
      </font>
      <fill>
        <patternFill patternType="none">
          <fgColor indexed="64"/>
          <bgColor indexed="65"/>
        </patternFill>
      </fill>
    </dxf>
    <dxf>
      <font>
        <strike val="0"/>
        <outline val="0"/>
        <shadow val="0"/>
        <u val="none"/>
        <vertAlign val="baseline"/>
        <sz val="14"/>
      </font>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4"/>
      </font>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dxf>
    <dxf>
      <font>
        <strike val="0"/>
        <outline val="0"/>
        <shadow val="0"/>
        <u val="none"/>
        <vertAlign val="baseline"/>
        <sz val="14"/>
      </font>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dxf>
    <dxf>
      <font>
        <strike val="0"/>
        <outline val="0"/>
        <shadow val="0"/>
        <u val="none"/>
        <vertAlign val="baseline"/>
        <sz val="14"/>
      </font>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dxf>
    <dxf>
      <font>
        <strike val="0"/>
        <outline val="0"/>
        <shadow val="0"/>
        <u val="none"/>
        <vertAlign val="baseline"/>
        <sz val="14"/>
      </font>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dxf>
    <dxf>
      <font>
        <strike val="0"/>
        <outline val="0"/>
        <shadow val="0"/>
        <u val="none"/>
        <vertAlign val="baseline"/>
        <sz val="14"/>
      </font>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left" vertical="bottom" textRotation="0" wrapText="0" indent="1" justifyLastLine="0" shrinkToFit="0" readingOrder="0"/>
    </dxf>
    <dxf>
      <font>
        <strike val="0"/>
        <outline val="0"/>
        <shadow val="0"/>
        <u val="none"/>
        <vertAlign val="baseline"/>
        <sz val="14"/>
      </font>
      <alignment horizontal="left" vertical="bottom" textRotation="0" wrapText="0" indent="1" justifyLastLine="0" shrinkToFit="0" readingOrder="0"/>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left" vertical="bottom" textRotation="0" wrapText="0" indent="1" justifyLastLine="0" shrinkToFit="0" readingOrder="0"/>
    </dxf>
    <dxf>
      <font>
        <strike val="0"/>
        <outline val="0"/>
        <shadow val="0"/>
        <u val="none"/>
        <vertAlign val="baseline"/>
        <sz val="14"/>
      </font>
      <alignment horizontal="left" vertical="bottom" textRotation="0" wrapText="0" indent="1" justifyLastLine="0" shrinkToFit="0" readingOrder="0"/>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left" vertical="bottom" textRotation="0" wrapText="0" indent="1" justifyLastLine="0" shrinkToFit="0" readingOrder="0"/>
    </dxf>
    <dxf>
      <font>
        <strike val="0"/>
        <outline val="0"/>
        <shadow val="0"/>
        <u val="none"/>
        <vertAlign val="baseline"/>
        <sz val="14"/>
      </font>
      <alignment horizontal="left" vertical="bottom" textRotation="0" wrapText="0" indent="1" justifyLastLine="0" shrinkToFit="0" readingOrder="0"/>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14"/>
      </font>
      <alignment horizontal="center" vertical="bottom" textRotation="0" wrapText="0" indent="0" justifyLastLine="0" shrinkToFit="0" readingOrder="0"/>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14"/>
      </font>
      <alignment horizontal="center" vertical="bottom" textRotation="0" wrapText="0" indent="0" justifyLastLine="0" shrinkToFit="0" readingOrder="0"/>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14"/>
      </font>
      <alignment horizontal="center" vertical="bottom" textRotation="0" wrapText="0" indent="0" justifyLastLine="0" shrinkToFit="0" readingOrder="0"/>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14"/>
      </font>
      <alignment horizontal="center" vertical="bottom" textRotation="0" wrapText="0" indent="0" justifyLastLine="0" shrinkToFit="0" readingOrder="0"/>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14"/>
      </font>
      <alignment horizontal="center" vertical="bottom" textRotation="0" wrapText="0" indent="0" justifyLastLine="0" shrinkToFit="0" readingOrder="0"/>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4"/>
      </font>
      <alignment horizontal="left" vertical="center" textRotation="0" wrapText="0" indent="1" justifyLastLine="0" shrinkToFit="0" readingOrder="0"/>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right" vertical="center" textRotation="0" wrapText="0" indent="2" justifyLastLine="0" shrinkToFit="0" readingOrder="0"/>
    </dxf>
    <dxf>
      <font>
        <strike val="0"/>
        <outline val="0"/>
        <shadow val="0"/>
        <u val="none"/>
        <vertAlign val="baseline"/>
        <sz val="14"/>
      </font>
      <alignment horizontal="right" vertical="center" textRotation="0" wrapText="0" indent="2" justifyLastLine="0" shrinkToFit="0" readingOrder="0"/>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right" vertical="center" textRotation="0" wrapText="0" indent="2" justifyLastLine="0" shrinkToFit="0" readingOrder="0"/>
    </dxf>
    <dxf>
      <font>
        <strike val="0"/>
        <outline val="0"/>
        <shadow val="0"/>
        <u val="none"/>
        <vertAlign val="baseline"/>
        <sz val="14"/>
      </font>
      <alignment horizontal="right" vertical="center" textRotation="0" wrapText="0" indent="2" justifyLastLine="0" shrinkToFit="0" readingOrder="0"/>
    </dxf>
    <dxf>
      <font>
        <b val="0"/>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right" vertical="center" textRotation="0" wrapText="0" indent="2" justifyLastLine="0" shrinkToFit="0" readingOrder="0"/>
    </dxf>
    <dxf>
      <font>
        <strike val="0"/>
        <outline val="0"/>
        <shadow val="0"/>
        <u val="none"/>
        <vertAlign val="baseline"/>
        <sz val="14"/>
      </font>
      <alignment horizontal="right" vertical="center" textRotation="0" wrapText="0" indent="2" justifyLastLine="0" shrinkToFit="0" readingOrder="0"/>
    </dxf>
    <dxf>
      <border>
        <top style="thin">
          <color auto="1"/>
        </top>
      </border>
    </dxf>
    <dxf>
      <border diagonalUp="0" diagonalDown="0">
        <left/>
        <right/>
        <top/>
        <bottom style="thin">
          <color auto="1"/>
        </bottom>
      </border>
    </dxf>
    <dxf>
      <font>
        <strike val="0"/>
        <outline val="0"/>
        <shadow val="0"/>
        <u val="none"/>
        <vertAlign val="baseline"/>
        <sz val="14"/>
      </font>
    </dxf>
    <dxf>
      <border>
        <bottom style="thin">
          <color auto="1"/>
        </bottom>
      </border>
    </dxf>
    <dxf>
      <font>
        <b/>
        <i val="0"/>
        <strike val="0"/>
        <condense val="0"/>
        <extend val="0"/>
        <outline val="0"/>
        <shadow val="0"/>
        <u val="none"/>
        <vertAlign val="baseline"/>
        <sz val="11"/>
        <color theme="2"/>
        <name val="Calibri"/>
        <family val="2"/>
        <scheme val="minor"/>
      </font>
      <fill>
        <patternFill patternType="solid">
          <fgColor indexed="64"/>
          <bgColor theme="3"/>
        </patternFill>
      </fill>
      <alignment horizontal="center" vertical="center" textRotation="45" wrapText="0" indent="0" justifyLastLine="0" shrinkToFit="0" readingOrder="0"/>
      <border diagonalUp="0" diagonalDown="0">
        <left style="thin">
          <color auto="1"/>
        </left>
        <right style="thin">
          <color auto="1"/>
        </right>
        <top/>
        <bottom/>
        <vertical style="thin">
          <color auto="1"/>
        </vertical>
        <horizontal style="thin">
          <color auto="1"/>
        </horizontal>
      </border>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dxf>
    <dxf>
      <font>
        <strike val="0"/>
        <outline val="0"/>
        <shadow val="0"/>
        <u val="none"/>
        <vertAlign val="baseline"/>
        <sz val="14"/>
      </font>
      <alignment horizontal="left" vertical="bottom" textRotation="0" wrapText="0" indent="1" justifyLastLine="0" shrinkToFit="0" readingOrder="0"/>
    </dxf>
    <dxf>
      <font>
        <strike val="0"/>
        <outline val="0"/>
        <shadow val="0"/>
        <u val="none"/>
        <vertAlign val="baseline"/>
        <sz val="14"/>
      </font>
      <alignment horizontal="left" vertical="bottom" textRotation="0" wrapText="0" indent="1" justifyLastLine="0" shrinkToFit="0" readingOrder="0"/>
    </dxf>
    <dxf>
      <font>
        <strike val="0"/>
        <outline val="0"/>
        <shadow val="0"/>
        <u val="none"/>
        <vertAlign val="baseline"/>
        <sz val="14"/>
      </font>
      <alignment horizontal="left" vertical="bottom" textRotation="0" wrapText="0" indent="1" justifyLastLine="0" shrinkToFit="0" readingOrder="0"/>
    </dxf>
    <dxf>
      <font>
        <strike val="0"/>
        <outline val="0"/>
        <shadow val="0"/>
        <u val="none"/>
        <vertAlign val="baseline"/>
        <sz val="14"/>
      </font>
      <alignment horizontal="center" vertical="bottom" textRotation="0" wrapText="0" indent="0" justifyLastLine="0" shrinkToFit="0" readingOrder="0"/>
    </dxf>
    <dxf>
      <font>
        <strike val="0"/>
        <outline val="0"/>
        <shadow val="0"/>
        <u val="none"/>
        <vertAlign val="baseline"/>
        <sz val="14"/>
      </font>
      <alignment horizontal="center" vertical="bottom" textRotation="0" wrapText="0" indent="0" justifyLastLine="0" shrinkToFit="0" readingOrder="0"/>
    </dxf>
    <dxf>
      <font>
        <strike val="0"/>
        <outline val="0"/>
        <shadow val="0"/>
        <u val="none"/>
        <vertAlign val="baseline"/>
        <sz val="14"/>
      </font>
      <alignment horizontal="center" vertical="bottom" textRotation="0" wrapText="0" indent="0" justifyLastLine="0" shrinkToFit="0" readingOrder="0"/>
    </dxf>
    <dxf>
      <font>
        <strike val="0"/>
        <outline val="0"/>
        <shadow val="0"/>
        <u val="none"/>
        <vertAlign val="baseline"/>
        <sz val="14"/>
      </font>
      <alignment horizontal="center" vertical="bottom" textRotation="0" wrapText="0" indent="0" justifyLastLine="0" shrinkToFit="0" readingOrder="0"/>
    </dxf>
    <dxf>
      <font>
        <b val="0"/>
        <i val="0"/>
        <strike val="0"/>
        <condense val="0"/>
        <extend val="0"/>
        <outline val="0"/>
        <shadow val="0"/>
        <u val="none"/>
        <vertAlign val="baseline"/>
        <sz val="14"/>
        <color rgb="FF464646"/>
        <name val="Poppinsregular"/>
        <scheme val="none"/>
      </font>
    </dxf>
    <dxf>
      <font>
        <strike val="0"/>
        <outline val="0"/>
        <shadow val="0"/>
        <u val="none"/>
        <vertAlign val="baseline"/>
        <sz val="14"/>
      </font>
      <alignment horizontal="center" vertical="bottom" textRotation="0" wrapText="0" indent="0" justifyLastLine="0" shrinkToFit="0" readingOrder="0"/>
    </dxf>
    <dxf>
      <font>
        <strike val="0"/>
        <outline val="0"/>
        <shadow val="0"/>
        <u val="none"/>
        <vertAlign val="baseline"/>
        <sz val="14"/>
      </font>
      <alignment horizontal="left" vertical="center" textRotation="0" wrapText="0" indent="1" justifyLastLine="0" shrinkToFit="0" readingOrder="0"/>
    </dxf>
    <dxf>
      <font>
        <strike val="0"/>
        <outline val="0"/>
        <shadow val="0"/>
        <u val="none"/>
        <vertAlign val="baseline"/>
        <sz val="14"/>
      </font>
      <alignment horizontal="right" vertical="center" textRotation="0" wrapText="0" indent="2" justifyLastLine="0" shrinkToFit="0" readingOrder="0"/>
    </dxf>
    <dxf>
      <font>
        <strike val="0"/>
        <outline val="0"/>
        <shadow val="0"/>
        <u val="none"/>
        <vertAlign val="baseline"/>
        <sz val="14"/>
      </font>
      <alignment horizontal="right" vertical="center" textRotation="0" wrapText="0" indent="2" justifyLastLine="0" shrinkToFit="0" readingOrder="0"/>
    </dxf>
    <dxf>
      <font>
        <strike val="0"/>
        <outline val="0"/>
        <shadow val="0"/>
        <u val="none"/>
        <vertAlign val="baseline"/>
        <sz val="14"/>
      </font>
      <alignment horizontal="right" vertical="center" textRotation="0" wrapText="0" indent="2" justifyLastLine="0" shrinkToFit="0" readingOrder="0"/>
    </dxf>
    <dxf>
      <border outline="0">
        <top style="thin">
          <color auto="1"/>
        </top>
      </border>
    </dxf>
    <dxf>
      <border outline="0">
        <bottom style="thin">
          <color auto="1"/>
        </bottom>
      </border>
    </dxf>
    <dxf>
      <font>
        <strike val="0"/>
        <outline val="0"/>
        <shadow val="0"/>
        <u val="none"/>
        <vertAlign val="baseline"/>
        <sz val="14"/>
      </font>
    </dxf>
    <dxf>
      <border outline="0">
        <bottom style="thin">
          <color auto="1"/>
        </bottom>
      </border>
    </dxf>
    <dxf>
      <font>
        <b/>
        <i val="0"/>
        <strike val="0"/>
        <condense val="0"/>
        <extend val="0"/>
        <outline val="0"/>
        <shadow val="0"/>
        <u val="none"/>
        <vertAlign val="baseline"/>
        <sz val="11"/>
        <color theme="2"/>
        <name val="Calibri"/>
        <family val="2"/>
        <scheme val="minor"/>
      </font>
      <fill>
        <patternFill patternType="solid">
          <fgColor indexed="64"/>
          <bgColor theme="3"/>
        </patternFill>
      </fill>
      <alignment horizontal="center"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4"/>
      </font>
      <border diagonalUp="0" diagonalDown="0">
        <left style="thin">
          <color auto="1"/>
        </left>
        <right/>
        <top style="thin">
          <color auto="1"/>
        </top>
        <bottom style="thin">
          <color auto="1"/>
        </bottom>
        <vertical style="thin">
          <color auto="1"/>
        </vertical>
        <horizontal style="thin">
          <color auto="1"/>
        </horizontal>
      </border>
    </dxf>
    <dxf>
      <font>
        <strike val="0"/>
        <outline val="0"/>
        <shadow val="0"/>
        <u val="none"/>
        <vertAlign val="baseline"/>
        <sz val="14"/>
      </font>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left" vertical="bottom" textRotation="0" wrapText="0" indent="1"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left" vertical="bottom" textRotation="0" wrapText="0" indent="1"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left" vertical="bottom" textRotation="0" wrapText="0" indent="1"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9"/>
        <color rgb="FF464646"/>
        <name val="Poppinsregular"/>
        <scheme val="none"/>
      </font>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left" vertical="center" textRotation="0" wrapText="0" indent="1"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right" vertical="center" textRotation="0" wrapText="0" indent="2"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right" vertical="center" textRotation="0" wrapText="0" indent="2"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right" vertical="center" textRotation="0" wrapText="0" indent="2" justifyLastLine="0" shrinkToFit="0" readingOrder="0"/>
      <border diagonalUp="0" diagonalDown="0">
        <left/>
        <right style="thin">
          <color auto="1"/>
        </right>
        <top style="thin">
          <color auto="1"/>
        </top>
        <bottom style="thin">
          <color auto="1"/>
        </bottom>
        <vertical style="thin">
          <color auto="1"/>
        </vertical>
        <horizontal style="thin">
          <color auto="1"/>
        </horizontal>
      </border>
    </dxf>
    <dxf>
      <border outline="0">
        <top style="thin">
          <color auto="1"/>
        </top>
      </border>
    </dxf>
    <dxf>
      <border outline="0">
        <bottom style="thin">
          <color auto="1"/>
        </bottom>
      </border>
    </dxf>
    <dxf>
      <font>
        <strike val="0"/>
        <outline val="0"/>
        <shadow val="0"/>
        <u val="none"/>
        <vertAlign val="baseline"/>
        <sz val="14"/>
      </font>
    </dxf>
    <dxf>
      <border outline="0">
        <bottom style="thin">
          <color auto="1"/>
        </bottom>
      </border>
    </dxf>
    <dxf>
      <font>
        <b/>
        <i val="0"/>
        <strike val="0"/>
        <condense val="0"/>
        <extend val="0"/>
        <outline val="0"/>
        <shadow val="0"/>
        <u val="none"/>
        <vertAlign val="baseline"/>
        <sz val="11"/>
        <color theme="2"/>
        <name val="Calibri"/>
        <family val="2"/>
        <scheme val="minor"/>
      </font>
      <fill>
        <patternFill patternType="solid">
          <fgColor indexed="64"/>
          <bgColor theme="3"/>
        </patternFill>
      </fill>
      <alignment horizontal="center" vertical="center" textRotation="45" wrapText="0" indent="0" justifyLastLine="0" shrinkToFit="0" readingOrder="0"/>
      <border diagonalUp="0" diagonalDown="0">
        <left style="thin">
          <color auto="1"/>
        </left>
        <right style="thin">
          <color auto="1"/>
        </right>
        <top/>
        <bottom/>
      </border>
    </dxf>
    <dxf>
      <font>
        <strike val="0"/>
        <outline val="0"/>
        <shadow val="0"/>
        <u val="none"/>
        <vertAlign val="baseline"/>
        <sz val="14"/>
      </font>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left" vertical="bottom" textRotation="0" wrapText="0" indent="1"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left" vertical="bottom" textRotation="0" wrapText="0" indent="1"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left" vertical="bottom" textRotation="0" wrapText="0" indent="1"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left" vertical="center" textRotation="0" wrapText="0" indent="1"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right" vertical="center" textRotation="0" wrapText="0" indent="2"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right" vertical="center" textRotation="0" wrapText="0" indent="2"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right" vertical="center" textRotation="0" wrapText="0" indent="2" justifyLastLine="0" shrinkToFit="0" readingOrder="0"/>
      <border diagonalUp="0" diagonalDown="0">
        <left/>
        <right style="thin">
          <color auto="1"/>
        </right>
        <top style="thin">
          <color auto="1"/>
        </top>
        <bottom style="thin">
          <color auto="1"/>
        </bottom>
        <vertical style="thin">
          <color auto="1"/>
        </vertical>
        <horizontal style="thin">
          <color auto="1"/>
        </horizontal>
      </border>
    </dxf>
    <dxf>
      <border outline="0">
        <top style="thin">
          <color auto="1"/>
        </top>
      </border>
    </dxf>
    <dxf>
      <border outline="0">
        <bottom style="thin">
          <color auto="1"/>
        </bottom>
      </border>
    </dxf>
    <dxf>
      <font>
        <strike val="0"/>
        <outline val="0"/>
        <shadow val="0"/>
        <u val="none"/>
        <vertAlign val="baseline"/>
        <sz val="14"/>
      </font>
    </dxf>
    <dxf>
      <border outline="0">
        <bottom style="thin">
          <color auto="1"/>
        </bottom>
      </border>
    </dxf>
    <dxf>
      <font>
        <b/>
        <i val="0"/>
        <strike val="0"/>
        <condense val="0"/>
        <extend val="0"/>
        <outline val="0"/>
        <shadow val="0"/>
        <u val="none"/>
        <vertAlign val="baseline"/>
        <sz val="11"/>
        <color theme="2"/>
        <name val="Calibri"/>
        <family val="2"/>
        <scheme val="minor"/>
      </font>
      <fill>
        <patternFill patternType="solid">
          <fgColor indexed="64"/>
          <bgColor theme="3"/>
        </patternFill>
      </fill>
      <alignment horizontal="center" vertical="center" textRotation="45" wrapText="0" indent="0" justifyLastLine="0" shrinkToFit="0" readingOrder="0"/>
      <border diagonalUp="0" diagonalDown="0">
        <left style="thin">
          <color auto="1"/>
        </left>
        <right style="thin">
          <color auto="1"/>
        </right>
        <top/>
        <bottom/>
      </border>
    </dxf>
    <dxf>
      <alignment horizontal="left" vertical="bottom" textRotation="0" wrapText="0" indent="1" justifyLastLine="0" shrinkToFit="0" readingOrder="0"/>
      <border diagonalUp="0" diagonalDown="0" outline="0">
        <left style="thin">
          <color auto="1"/>
        </left>
        <right/>
        <top style="thin">
          <color auto="1"/>
        </top>
        <bottom/>
      </border>
    </dxf>
    <dxf>
      <alignment horizontal="left" vertical="bottom" textRotation="0" wrapText="0" indent="1" justifyLastLine="0" shrinkToFit="0" readingOrder="0"/>
      <border diagonalUp="0" diagonalDown="0">
        <left style="thin">
          <color auto="1"/>
        </left>
        <right/>
        <top style="thin">
          <color auto="1"/>
        </top>
        <bottom style="thin">
          <color auto="1"/>
        </bottom>
        <vertical/>
        <horizontal/>
      </border>
    </dxf>
    <dxf>
      <alignment horizontal="left" vertical="bottom" textRotation="0" wrapText="0" indent="1" justifyLastLine="0" shrinkToFit="0" readingOrder="0"/>
      <border diagonalUp="0" diagonalDown="0" outline="0">
        <left style="thin">
          <color auto="1"/>
        </left>
        <right style="thin">
          <color auto="1"/>
        </right>
        <top style="thin">
          <color auto="1"/>
        </top>
        <bottom/>
      </border>
    </dxf>
    <dxf>
      <alignment horizontal="left" vertical="bottom" textRotation="0" wrapText="0" indent="1" justifyLastLine="0" shrinkToFit="0" readingOrder="0"/>
      <border diagonalUp="0" diagonalDown="0">
        <left style="thin">
          <color auto="1"/>
        </left>
        <right style="thin">
          <color auto="1"/>
        </right>
        <top style="thin">
          <color auto="1"/>
        </top>
        <bottom style="thin">
          <color auto="1"/>
        </bottom>
        <vertical/>
        <horizontal/>
      </border>
    </dxf>
    <dxf>
      <alignment horizontal="left" vertical="bottom" textRotation="0" wrapText="0" indent="1" justifyLastLine="0" shrinkToFit="0" readingOrder="0"/>
      <border diagonalUp="0" diagonalDown="0" outline="0">
        <left style="thin">
          <color auto="1"/>
        </left>
        <right style="thin">
          <color auto="1"/>
        </right>
        <top style="thin">
          <color auto="1"/>
        </top>
        <bottom/>
      </border>
    </dxf>
    <dxf>
      <alignment horizontal="left" vertical="bottom" textRotation="0" wrapText="0" indent="1"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diagonalUp="0" diagonalDown="0" outline="0">
        <left style="thin">
          <color auto="1"/>
        </left>
        <right style="thin">
          <color auto="1"/>
        </right>
        <top style="thin">
          <color auto="1"/>
        </top>
        <bottom/>
      </border>
    </dxf>
    <dxf>
      <border diagonalUp="0" diagonalDown="0">
        <left style="thin">
          <color auto="1"/>
        </left>
        <right style="thin">
          <color auto="1"/>
        </right>
        <top style="thin">
          <color auto="1"/>
        </top>
        <bottom style="thin">
          <color auto="1"/>
        </bottom>
        <vertical/>
        <horizontal/>
      </border>
    </dxf>
    <dxf>
      <alignment horizontal="right" vertical="bottom" textRotation="0" wrapText="0" indent="1" justifyLastLine="0" shrinkToFit="0" readingOrder="0"/>
      <border diagonalUp="0" diagonalDown="0" outline="0">
        <left style="thin">
          <color auto="1"/>
        </left>
        <right style="thin">
          <color auto="1"/>
        </right>
        <top style="thin">
          <color auto="1"/>
        </top>
        <bottom/>
      </border>
    </dxf>
    <dxf>
      <alignment horizontal="right" vertical="bottom" textRotation="0" wrapText="0" indent="1" justifyLastLine="0" shrinkToFit="0" readingOrder="0"/>
      <border diagonalUp="0" diagonalDown="0">
        <left style="thin">
          <color auto="1"/>
        </left>
        <right style="thin">
          <color auto="1"/>
        </right>
        <top style="thin">
          <color auto="1"/>
        </top>
        <bottom style="thin">
          <color auto="1"/>
        </bottom>
        <vertical/>
        <horizontal/>
      </border>
    </dxf>
    <dxf>
      <alignment horizontal="right" vertical="bottom" textRotation="0" wrapText="0" indent="1" justifyLastLine="0" shrinkToFit="0" readingOrder="0"/>
      <border diagonalUp="0" diagonalDown="0" outline="0">
        <left/>
        <right style="thin">
          <color auto="1"/>
        </right>
        <top style="thin">
          <color auto="1"/>
        </top>
        <bottom/>
      </border>
    </dxf>
    <dxf>
      <alignment horizontal="right" vertical="bottom" textRotation="0" wrapText="0" indent="1"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1"/>
        <color theme="2"/>
        <name val="Calibri"/>
        <family val="2"/>
        <scheme val="minor"/>
      </font>
      <fill>
        <patternFill patternType="solid">
          <fgColor indexed="64"/>
          <bgColor theme="5" tint="0.59999389629810485"/>
        </patternFill>
      </fill>
      <alignment horizontal="center"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4"/>
      </font>
      <alignment horizontal="left" vertical="bottom" textRotation="0" wrapText="0" indent="1" justifyLastLine="0" shrinkToFit="0" readingOrder="0"/>
      <border diagonalUp="0" diagonalDown="0">
        <left style="thin">
          <color auto="1"/>
        </left>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left" vertical="bottom" textRotation="0" wrapText="0" indent="1"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left" vertical="bottom" textRotation="0" wrapText="0" indent="1"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left" vertical="center" textRotation="0" wrapText="0" indent="1"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right" vertical="center" textRotation="0" wrapText="0" indent="2"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right" vertical="center" textRotation="0" wrapText="0" indent="2"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right" vertical="center" textRotation="0" wrapText="0" indent="2" justifyLastLine="0" shrinkToFit="0" readingOrder="0"/>
      <border diagonalUp="0" diagonalDown="0">
        <left/>
        <right style="thin">
          <color auto="1"/>
        </right>
        <top style="thin">
          <color auto="1"/>
        </top>
        <bottom style="thin">
          <color auto="1"/>
        </bottom>
        <vertical style="thin">
          <color auto="1"/>
        </vertical>
        <horizontal style="thin">
          <color auto="1"/>
        </horizontal>
      </border>
    </dxf>
    <dxf>
      <border outline="0">
        <top style="thin">
          <color auto="1"/>
        </top>
      </border>
    </dxf>
    <dxf>
      <border outline="0">
        <bottom style="thin">
          <color auto="1"/>
        </bottom>
      </border>
    </dxf>
    <dxf>
      <font>
        <strike val="0"/>
        <outline val="0"/>
        <shadow val="0"/>
        <u val="none"/>
        <vertAlign val="baseline"/>
        <sz val="14"/>
      </font>
    </dxf>
    <dxf>
      <border outline="0">
        <bottom style="thin">
          <color auto="1"/>
        </bottom>
      </border>
    </dxf>
    <dxf>
      <font>
        <b/>
        <i val="0"/>
        <strike val="0"/>
        <condense val="0"/>
        <extend val="0"/>
        <outline val="0"/>
        <shadow val="0"/>
        <u val="none"/>
        <vertAlign val="baseline"/>
        <sz val="11"/>
        <color theme="2"/>
        <name val="Calibri"/>
        <family val="2"/>
        <scheme val="minor"/>
      </font>
      <fill>
        <patternFill patternType="solid">
          <fgColor indexed="64"/>
          <bgColor theme="3"/>
        </patternFill>
      </fill>
      <alignment horizontal="center"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4"/>
      </font>
      <alignment horizontal="left" vertical="bottom" textRotation="0" wrapText="0" indent="1" justifyLastLine="0" shrinkToFit="0" readingOrder="0"/>
      <border diagonalUp="0" diagonalDown="0">
        <left style="thin">
          <color auto="1"/>
        </left>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left" vertical="bottom" textRotation="0" wrapText="0" indent="1"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left" vertical="bottom" textRotation="0" wrapText="0" indent="1"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left" vertical="center" textRotation="0" wrapText="0" indent="1"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right" vertical="center" textRotation="0" wrapText="0" indent="2"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right" vertical="center" textRotation="0" wrapText="0" indent="2"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4"/>
      </font>
      <alignment horizontal="right" vertical="center" textRotation="0" wrapText="0" indent="2" justifyLastLine="0" shrinkToFit="0" readingOrder="0"/>
      <border diagonalUp="0" diagonalDown="0">
        <left/>
        <right style="thin">
          <color auto="1"/>
        </right>
        <top style="thin">
          <color auto="1"/>
        </top>
        <bottom style="thin">
          <color auto="1"/>
        </bottom>
        <vertical style="thin">
          <color auto="1"/>
        </vertical>
        <horizontal style="thin">
          <color auto="1"/>
        </horizontal>
      </border>
    </dxf>
    <dxf>
      <border outline="0">
        <top style="thin">
          <color auto="1"/>
        </top>
      </border>
    </dxf>
    <dxf>
      <border outline="0">
        <bottom style="thin">
          <color auto="1"/>
        </bottom>
      </border>
    </dxf>
    <dxf>
      <font>
        <strike val="0"/>
        <outline val="0"/>
        <shadow val="0"/>
        <u val="none"/>
        <vertAlign val="baseline"/>
        <sz val="14"/>
      </font>
    </dxf>
    <dxf>
      <border outline="0">
        <bottom style="thin">
          <color auto="1"/>
        </bottom>
      </border>
    </dxf>
    <dxf>
      <font>
        <b/>
        <i val="0"/>
        <strike val="0"/>
        <condense val="0"/>
        <extend val="0"/>
        <outline val="0"/>
        <shadow val="0"/>
        <u val="none"/>
        <vertAlign val="baseline"/>
        <sz val="11"/>
        <color theme="2"/>
        <name val="Calibri"/>
        <family val="2"/>
        <scheme val="minor"/>
      </font>
      <fill>
        <patternFill patternType="solid">
          <fgColor indexed="64"/>
          <bgColor theme="3"/>
        </patternFill>
      </fill>
      <alignment horizontal="center" vertical="center" textRotation="0" wrapText="0" indent="0" justifyLastLine="0" shrinkToFit="0" readingOrder="0"/>
      <border diagonalUp="0" diagonalDown="0" outline="0">
        <left style="thin">
          <color auto="1"/>
        </left>
        <right style="thin">
          <color auto="1"/>
        </right>
        <top/>
        <bottom/>
      </border>
    </dxf>
    <dxf>
      <alignment horizontal="left" vertical="bottom" textRotation="0" wrapText="0" indent="1" justifyLastLine="0" shrinkToFit="0" readingOrder="0"/>
      <border diagonalUp="0" diagonalDown="0" outline="0">
        <left style="thin">
          <color auto="1"/>
        </left>
        <right/>
        <top style="thin">
          <color auto="1"/>
        </top>
        <bottom/>
      </border>
    </dxf>
    <dxf>
      <alignment horizontal="left" vertical="bottom" textRotation="0" wrapText="0" indent="1" justifyLastLine="0" shrinkToFit="0" readingOrder="0"/>
      <border diagonalUp="0" diagonalDown="0">
        <left style="thin">
          <color auto="1"/>
        </left>
        <right/>
        <top style="thin">
          <color auto="1"/>
        </top>
        <bottom style="thin">
          <color auto="1"/>
        </bottom>
        <vertical/>
        <horizontal/>
      </border>
    </dxf>
    <dxf>
      <alignment horizontal="left" vertical="bottom" textRotation="0" wrapText="0" indent="1" justifyLastLine="0" shrinkToFit="0" readingOrder="0"/>
      <border diagonalUp="0" diagonalDown="0" outline="0">
        <left style="thin">
          <color auto="1"/>
        </left>
        <right style="thin">
          <color auto="1"/>
        </right>
        <top style="thin">
          <color auto="1"/>
        </top>
        <bottom/>
      </border>
    </dxf>
    <dxf>
      <alignment horizontal="left" vertical="bottom" textRotation="0" wrapText="0" indent="1" justifyLastLine="0" shrinkToFit="0" readingOrder="0"/>
      <border diagonalUp="0" diagonalDown="0">
        <left style="thin">
          <color auto="1"/>
        </left>
        <right/>
        <top style="thin">
          <color auto="1"/>
        </top>
        <bottom style="thin">
          <color auto="1"/>
        </bottom>
        <vertical/>
        <horizontal/>
      </border>
    </dxf>
    <dxf>
      <alignment horizontal="left" vertical="bottom" textRotation="0" wrapText="0" indent="1" justifyLastLine="0" shrinkToFit="0" readingOrder="0"/>
      <border diagonalUp="0" diagonalDown="0" outline="0">
        <left style="thin">
          <color auto="1"/>
        </left>
        <right style="thin">
          <color auto="1"/>
        </right>
        <top style="thin">
          <color auto="1"/>
        </top>
        <bottom/>
      </border>
    </dxf>
    <dxf>
      <alignment horizontal="left" vertical="bottom" textRotation="0" wrapText="0" indent="1" justifyLastLine="0" shrinkToFit="0" readingOrder="0"/>
      <border diagonalUp="0" diagonalDown="0">
        <left style="thin">
          <color auto="1"/>
        </left>
        <right/>
        <top style="thin">
          <color auto="1"/>
        </top>
        <bottom style="thin">
          <color auto="1"/>
        </bottom>
        <vertical/>
        <horizontal/>
      </border>
    </dxf>
    <dxf>
      <alignment horizontal="left" vertical="bottom" textRotation="0" wrapText="0" indent="1" justifyLastLine="0" shrinkToFit="0" readingOrder="0"/>
      <border diagonalUp="0" diagonalDown="0" outline="0">
        <left style="thin">
          <color auto="1"/>
        </left>
        <right style="thin">
          <color auto="1"/>
        </right>
        <top style="thin">
          <color auto="1"/>
        </top>
        <bottom/>
      </border>
    </dxf>
    <dxf>
      <alignment horizontal="left" vertical="bottom" textRotation="0" wrapText="0" indent="1" justifyLastLine="0" shrinkToFit="0" readingOrder="0"/>
      <border diagonalUp="0" diagonalDown="0">
        <left style="thin">
          <color auto="1"/>
        </left>
        <right/>
        <top style="thin">
          <color auto="1"/>
        </top>
        <bottom style="thin">
          <color auto="1"/>
        </bottom>
        <vertical/>
        <horizontal/>
      </border>
    </dxf>
    <dxf>
      <alignment horizontal="left" vertical="bottom" textRotation="0" wrapText="0" indent="1" justifyLastLine="0" shrinkToFit="0" readingOrder="0"/>
      <border diagonalUp="0" diagonalDown="0" outline="0">
        <left style="thin">
          <color auto="1"/>
        </left>
        <right style="thin">
          <color auto="1"/>
        </right>
        <top style="thin">
          <color auto="1"/>
        </top>
        <bottom/>
      </border>
    </dxf>
    <dxf>
      <alignment horizontal="left" vertical="bottom" textRotation="0" wrapText="0" indent="1" justifyLastLine="0" shrinkToFit="0" readingOrder="0"/>
      <border diagonalUp="0" diagonalDown="0">
        <left style="thin">
          <color auto="1"/>
        </left>
        <right style="thin">
          <color auto="1"/>
        </right>
        <top style="thin">
          <color auto="1"/>
        </top>
        <bottom style="thin">
          <color auto="1"/>
        </bottom>
        <vertical/>
        <horizontal/>
      </border>
    </dxf>
    <dxf>
      <alignment horizontal="left" vertical="bottom" textRotation="0" wrapText="0" indent="1" justifyLastLine="0" shrinkToFit="0" readingOrder="0"/>
      <border diagonalUp="0" diagonalDown="0" outline="0">
        <left style="thin">
          <color auto="1"/>
        </left>
        <right style="thin">
          <color auto="1"/>
        </right>
        <top style="thin">
          <color auto="1"/>
        </top>
        <bottom/>
      </border>
    </dxf>
    <dxf>
      <alignment horizontal="left" vertical="bottom" textRotation="0" wrapText="0" indent="1" justifyLastLine="0" shrinkToFit="0" readingOrder="0"/>
      <border diagonalUp="0" diagonalDown="0">
        <left style="thin">
          <color auto="1"/>
        </left>
        <right style="thin">
          <color auto="1"/>
        </right>
        <top style="thin">
          <color auto="1"/>
        </top>
        <bottom/>
        <vertical/>
        <horizontal/>
      </border>
    </dxf>
    <dxf>
      <alignment horizontal="left" vertical="bottom" textRotation="0" wrapText="0" indent="1" justifyLastLine="0" shrinkToFit="0" readingOrder="0"/>
      <border diagonalUp="0" diagonalDown="0" outline="0">
        <left style="thin">
          <color auto="1"/>
        </left>
        <right style="thin">
          <color auto="1"/>
        </right>
        <top style="thin">
          <color auto="1"/>
        </top>
        <bottom/>
      </border>
    </dxf>
    <dxf>
      <alignment horizontal="left" vertical="bottom" textRotation="0" wrapText="0" indent="1"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diagonalUp="0" diagonalDown="0" outline="0">
        <left style="thin">
          <color auto="1"/>
        </left>
        <right style="thin">
          <color auto="1"/>
        </right>
        <top style="thin">
          <color auto="1"/>
        </top>
        <bottom/>
      </border>
    </dxf>
    <dxf>
      <alignment horizontal="general" vertical="bottom" textRotation="0" wrapText="0" indent="0" justifyLastLine="0" shrinkToFit="0" readingOrder="0"/>
      <border diagonalUp="0" diagonalDown="0" outline="0">
        <left style="thin">
          <color auto="1"/>
        </left>
        <right style="thin">
          <color auto="1"/>
        </right>
        <top style="thin">
          <color auto="1"/>
        </top>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alignment horizontal="center" vertical="bottom" textRotation="0" wrapText="0" indent="0" justifyLastLine="0" shrinkToFit="0" readingOrder="0"/>
      <border diagonalUp="0" diagonalDown="0">
        <left style="thin">
          <color auto="1"/>
        </left>
        <right style="thin">
          <color auto="1"/>
        </right>
        <top style="thin">
          <color auto="1"/>
        </top>
        <bottom/>
        <vertical/>
        <horizontal/>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alignment horizontal="center" vertical="bottom" textRotation="0" wrapText="0" indent="0" justifyLastLine="0" shrinkToFit="0" readingOrder="0"/>
      <border diagonalUp="0" diagonalDown="0">
        <left style="thin">
          <color auto="1"/>
        </left>
        <right style="thin">
          <color auto="1"/>
        </right>
        <top style="thin">
          <color auto="1"/>
        </top>
        <bottom/>
        <vertical/>
        <horizontal/>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alignment horizontal="center" vertical="bottom" textRotation="0" wrapText="0" indent="0" justifyLastLine="0" shrinkToFit="0" readingOrder="0"/>
      <border diagonalUp="0" diagonalDown="0">
        <left style="thin">
          <color auto="1"/>
        </left>
        <right style="thin">
          <color auto="1"/>
        </right>
        <top style="thin">
          <color auto="1"/>
        </top>
        <bottom/>
        <vertical/>
        <horizontal/>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diagonalUp="0" diagonalDown="0" outline="0">
        <left style="thin">
          <color auto="1"/>
        </left>
        <right style="thin">
          <color auto="1"/>
        </right>
        <top style="thin">
          <color auto="1"/>
        </top>
        <bottom/>
      </border>
    </dxf>
    <dxf>
      <border diagonalUp="0" diagonalDown="0">
        <left style="thin">
          <color auto="1"/>
        </left>
        <right style="thin">
          <color auto="1"/>
        </right>
        <top style="thin">
          <color auto="1"/>
        </top>
        <bottom style="thin">
          <color auto="1"/>
        </bottom>
        <vertical/>
        <horizontal/>
      </border>
    </dxf>
    <dxf>
      <alignment horizontal="right" vertical="bottom" textRotation="0" wrapText="0" indent="1" justifyLastLine="0" shrinkToFit="0" readingOrder="0"/>
      <border diagonalUp="0" diagonalDown="0" outline="0">
        <left style="thin">
          <color auto="1"/>
        </left>
        <right style="thin">
          <color auto="1"/>
        </right>
        <top style="thin">
          <color auto="1"/>
        </top>
        <bottom/>
      </border>
    </dxf>
    <dxf>
      <alignment horizontal="right" vertical="bottom" textRotation="0" wrapText="0" indent="1" justifyLastLine="0" shrinkToFit="0" readingOrder="0"/>
      <border diagonalUp="0" diagonalDown="0">
        <left style="thin">
          <color auto="1"/>
        </left>
        <right style="thin">
          <color auto="1"/>
        </right>
        <top style="thin">
          <color auto="1"/>
        </top>
        <bottom style="thin">
          <color auto="1"/>
        </bottom>
        <vertical/>
        <horizontal/>
      </border>
    </dxf>
    <dxf>
      <alignment horizontal="right" vertical="bottom" textRotation="0" wrapText="0" indent="1" justifyLastLine="0" shrinkToFit="0" readingOrder="0"/>
      <border diagonalUp="0" diagonalDown="0" outline="0">
        <left/>
        <right style="thin">
          <color auto="1"/>
        </right>
        <top style="thin">
          <color auto="1"/>
        </top>
        <bottom/>
      </border>
    </dxf>
    <dxf>
      <alignment horizontal="right" vertical="bottom" textRotation="0" wrapText="0" indent="1"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bottom style="thin">
          <color auto="1"/>
        </bottom>
      </border>
    </dxf>
    <dxf>
      <font>
        <b/>
        <i val="0"/>
        <strike val="0"/>
        <condense val="0"/>
        <extend val="0"/>
        <outline val="0"/>
        <shadow val="0"/>
        <u val="none"/>
        <vertAlign val="baseline"/>
        <sz val="11"/>
        <color theme="2"/>
        <name val="Calibri"/>
        <family val="2"/>
        <scheme val="minor"/>
      </font>
      <fill>
        <patternFill patternType="solid">
          <fgColor indexed="64"/>
          <bgColor theme="3"/>
        </patternFill>
      </fill>
      <alignment horizontal="center" vertical="center" textRotation="45"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dxf>
    <dxf>
      <font>
        <strike val="0"/>
        <outline val="0"/>
        <shadow val="0"/>
        <u val="none"/>
        <vertAlign val="baseline"/>
        <sz val="12"/>
        <color theme="1"/>
        <name val="Calibri"/>
        <family val="2"/>
        <scheme val="minor"/>
      </font>
      <numFmt numFmtId="164" formatCode="&quot;$&quot;#,##0.00"/>
      <alignment horizontal="general" vertical="center" textRotation="0" wrapText="0" indent="0" justifyLastLine="0" shrinkToFit="0" readingOrder="0"/>
    </dxf>
    <dxf>
      <font>
        <strike val="0"/>
        <outline val="0"/>
        <shadow val="0"/>
        <u val="none"/>
        <vertAlign val="baseline"/>
        <sz val="12"/>
        <color theme="1"/>
        <name val="Calibri"/>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2"/>
        <color theme="1"/>
        <name val="Calibri"/>
        <family val="2"/>
        <scheme val="minor"/>
      </font>
      <numFmt numFmtId="164" formatCode="&quot;$&quot;#,##0.00"/>
      <alignment horizontal="right" vertical="center" textRotation="0" wrapText="0" indent="1" justifyLastLine="0" shrinkToFit="0" readingOrder="0"/>
    </dxf>
    <dxf>
      <font>
        <strike val="0"/>
        <outline val="0"/>
        <shadow val="0"/>
        <u val="none"/>
        <vertAlign val="baseline"/>
        <sz val="12"/>
        <color theme="1"/>
        <name val="Calibri"/>
        <family val="2"/>
        <scheme val="minor"/>
      </font>
      <alignment horizontal="right" vertical="center" textRotation="0" wrapText="0" indent="1" justifyLastLine="0" shrinkToFit="0" readingOrder="0"/>
    </dxf>
    <dxf>
      <font>
        <b val="0"/>
        <i val="0"/>
        <strike val="0"/>
        <condense val="0"/>
        <extend val="0"/>
        <outline val="0"/>
        <shadow val="0"/>
        <u val="none"/>
        <vertAlign val="baseline"/>
        <sz val="12"/>
        <color theme="1"/>
        <name val="Calibri"/>
        <family val="2"/>
        <scheme val="minor"/>
      </font>
      <numFmt numFmtId="164" formatCode="&quot;$&quot;#,##0.00"/>
      <alignment horizontal="center" vertical="center" textRotation="0" wrapText="0" indent="0" justifyLastLine="0" shrinkToFit="0" readingOrder="0"/>
    </dxf>
    <dxf>
      <font>
        <strike val="0"/>
        <outline val="0"/>
        <shadow val="0"/>
        <u val="none"/>
        <vertAlign val="baseline"/>
        <sz val="12"/>
        <color theme="1"/>
        <name val="Calibri"/>
        <family val="2"/>
        <scheme val="minor"/>
      </font>
      <numFmt numFmtId="164" formatCode="&quot;$&quot;#,##0.00"/>
      <alignment horizontal="center" vertical="center" textRotation="0" wrapText="0" indent="0" justifyLastLine="0" shrinkToFit="0" readingOrder="0"/>
    </dxf>
    <dxf>
      <font>
        <strike val="0"/>
        <outline val="0"/>
        <shadow val="0"/>
        <u val="none"/>
        <vertAlign val="baseline"/>
        <sz val="12"/>
        <color theme="1"/>
        <name val="Calibri"/>
        <family val="2"/>
        <scheme val="minor"/>
      </font>
      <numFmt numFmtId="0" formatCode="General"/>
      <alignment horizontal="left" vertical="center" textRotation="0" wrapText="0" indent="1" justifyLastLine="0" shrinkToFit="0" readingOrder="0"/>
    </dxf>
    <dxf>
      <font>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dxf>
    <dxf>
      <font>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dxf>
    <dxf>
      <font>
        <strike val="0"/>
        <outline val="0"/>
        <shadow val="0"/>
        <u val="none"/>
        <vertAlign val="baseline"/>
        <sz val="12"/>
        <color theme="1"/>
        <name val="Calibri"/>
        <family val="2"/>
        <scheme val="minor"/>
      </font>
      <numFmt numFmtId="0" formatCode="General"/>
      <alignment horizontal="right" vertical="center" textRotation="0" wrapText="0" indent="0" justifyLastLine="0" shrinkToFit="0" readingOrder="0"/>
    </dxf>
    <dxf>
      <font>
        <strike val="0"/>
        <outline val="0"/>
        <shadow val="0"/>
        <u val="none"/>
        <vertAlign val="baseline"/>
        <sz val="12"/>
        <color theme="1"/>
        <name val="Calibri"/>
        <family val="2"/>
        <scheme val="minor"/>
      </font>
      <alignment horizontal="general" vertical="center" textRotation="0" wrapText="0" indent="0" justifyLastLine="0" shrinkToFit="0" readingOrder="0"/>
    </dxf>
    <dxf>
      <font>
        <strike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2"/>
        <color theme="1"/>
        <name val="Calibri"/>
        <family val="2"/>
        <scheme val="minor"/>
      </font>
      <numFmt numFmtId="164" formatCode="&quot;$&quot;#,##0.00"/>
      <alignment horizontal="general" vertical="center" textRotation="0" wrapText="0" indent="0" justifyLastLine="0" shrinkToFit="0" readingOrder="0"/>
    </dxf>
    <dxf>
      <font>
        <strike val="0"/>
        <outline val="0"/>
        <shadow val="0"/>
        <u val="none"/>
        <vertAlign val="baseline"/>
        <sz val="12"/>
        <color theme="1"/>
        <name val="Calibri"/>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2"/>
        <color theme="1"/>
        <name val="Calibri"/>
        <family val="2"/>
        <scheme val="minor"/>
      </font>
      <numFmt numFmtId="164" formatCode="&quot;$&quot;#,##0.00"/>
      <alignment horizontal="right" vertical="center" textRotation="0" wrapText="0" indent="1" justifyLastLine="0" shrinkToFit="0" readingOrder="0"/>
    </dxf>
    <dxf>
      <font>
        <strike val="0"/>
        <outline val="0"/>
        <shadow val="0"/>
        <u val="none"/>
        <vertAlign val="baseline"/>
        <sz val="12"/>
        <color theme="1"/>
        <name val="Calibri"/>
        <family val="2"/>
        <scheme val="minor"/>
      </font>
      <alignment horizontal="right" vertical="center" textRotation="0" wrapText="0" indent="1" justifyLastLine="0" shrinkToFit="0" readingOrder="0"/>
    </dxf>
    <dxf>
      <font>
        <b val="0"/>
        <i val="0"/>
        <strike val="0"/>
        <condense val="0"/>
        <extend val="0"/>
        <outline val="0"/>
        <shadow val="0"/>
        <u val="none"/>
        <vertAlign val="baseline"/>
        <sz val="12"/>
        <color theme="1"/>
        <name val="Calibri"/>
        <family val="2"/>
        <scheme val="minor"/>
      </font>
      <numFmt numFmtId="164" formatCode="&quot;$&quot;#,##0.00"/>
      <alignment horizontal="center" vertical="center" textRotation="0" wrapText="0" indent="0" justifyLastLine="0" shrinkToFit="0" readingOrder="0"/>
    </dxf>
    <dxf>
      <font>
        <strike val="0"/>
        <outline val="0"/>
        <shadow val="0"/>
        <u val="none"/>
        <vertAlign val="baseline"/>
        <sz val="12"/>
        <color theme="1"/>
        <name val="Calibri"/>
        <family val="2"/>
        <scheme val="minor"/>
      </font>
      <numFmt numFmtId="164" formatCode="&quot;$&quot;#,##0.00"/>
      <alignment horizontal="center" vertical="center" textRotation="0" wrapText="0" indent="0" justifyLastLine="0" shrinkToFit="0" readingOrder="0"/>
    </dxf>
    <dxf>
      <font>
        <strike val="0"/>
        <outline val="0"/>
        <shadow val="0"/>
        <u val="none"/>
        <vertAlign val="baseline"/>
        <sz val="12"/>
        <color theme="1"/>
        <name val="Calibri"/>
        <family val="2"/>
        <scheme val="minor"/>
      </font>
      <numFmt numFmtId="0" formatCode="General"/>
      <alignment horizontal="left" vertical="center" textRotation="0" wrapText="0" indent="1" justifyLastLine="0" shrinkToFit="0" readingOrder="0"/>
    </dxf>
    <dxf>
      <font>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dxf>
    <dxf>
      <font>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dxf>
    <dxf>
      <font>
        <strike val="0"/>
        <outline val="0"/>
        <shadow val="0"/>
        <u val="none"/>
        <vertAlign val="baseline"/>
        <sz val="12"/>
        <color theme="1"/>
        <name val="Calibri"/>
        <family val="2"/>
        <scheme val="minor"/>
      </font>
      <numFmt numFmtId="0" formatCode="General"/>
      <alignment horizontal="right" vertical="center" textRotation="0" wrapText="0" indent="0" justifyLastLine="0" shrinkToFit="0" readingOrder="0"/>
    </dxf>
    <dxf>
      <font>
        <strike val="0"/>
        <outline val="0"/>
        <shadow val="0"/>
        <u val="none"/>
        <vertAlign val="baseline"/>
        <sz val="12"/>
        <color theme="1"/>
        <name val="Calibri"/>
        <family val="2"/>
        <scheme val="minor"/>
      </font>
      <alignment horizontal="general" vertical="center" textRotation="0" wrapText="0" indent="0" justifyLastLine="0" shrinkToFit="0" readingOrder="0"/>
    </dxf>
    <dxf>
      <font>
        <strike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2"/>
        <color theme="1"/>
        <name val="Calibri"/>
        <family val="2"/>
        <scheme val="minor"/>
      </font>
      <numFmt numFmtId="164" formatCode="&quot;$&quot;#,##0.00"/>
      <alignment horizontal="general" vertical="center" textRotation="0" wrapText="0" indent="0" justifyLastLine="0" shrinkToFit="0" readingOrder="0"/>
    </dxf>
    <dxf>
      <font>
        <strike val="0"/>
        <outline val="0"/>
        <shadow val="0"/>
        <u val="none"/>
        <vertAlign val="baseline"/>
        <sz val="12"/>
        <color theme="1"/>
        <name val="Calibri"/>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2"/>
        <color theme="1"/>
        <name val="Calibri"/>
        <family val="2"/>
        <scheme val="minor"/>
      </font>
      <numFmt numFmtId="164" formatCode="&quot;$&quot;#,##0.00"/>
      <alignment horizontal="right" vertical="center" textRotation="0" wrapText="0" indent="1" justifyLastLine="0" shrinkToFit="0" readingOrder="0"/>
    </dxf>
    <dxf>
      <font>
        <strike val="0"/>
        <outline val="0"/>
        <shadow val="0"/>
        <u val="none"/>
        <vertAlign val="baseline"/>
        <sz val="12"/>
        <color theme="1"/>
        <name val="Calibri"/>
        <family val="2"/>
        <scheme val="minor"/>
      </font>
      <alignment horizontal="right" vertical="center" textRotation="0" wrapText="0" indent="1" justifyLastLine="0" shrinkToFit="0" readingOrder="0"/>
    </dxf>
    <dxf>
      <font>
        <b val="0"/>
        <i val="0"/>
        <strike val="0"/>
        <condense val="0"/>
        <extend val="0"/>
        <outline val="0"/>
        <shadow val="0"/>
        <u val="none"/>
        <vertAlign val="baseline"/>
        <sz val="12"/>
        <color theme="1"/>
        <name val="Calibri"/>
        <family val="2"/>
        <scheme val="minor"/>
      </font>
      <numFmt numFmtId="164" formatCode="&quot;$&quot;#,##0.00"/>
      <alignment horizontal="center" vertical="center" textRotation="0" wrapText="0" indent="0" justifyLastLine="0" shrinkToFit="0" readingOrder="0"/>
    </dxf>
    <dxf>
      <font>
        <strike val="0"/>
        <outline val="0"/>
        <shadow val="0"/>
        <u val="none"/>
        <vertAlign val="baseline"/>
        <sz val="12"/>
        <color theme="1"/>
        <name val="Calibri"/>
        <family val="2"/>
        <scheme val="minor"/>
      </font>
      <numFmt numFmtId="164" formatCode="&quot;$&quot;#,##0.00"/>
      <alignment horizontal="center" vertical="center" textRotation="0" wrapText="0" indent="0" justifyLastLine="0" shrinkToFit="0" readingOrder="0"/>
    </dxf>
    <dxf>
      <font>
        <strike val="0"/>
        <outline val="0"/>
        <shadow val="0"/>
        <u val="none"/>
        <vertAlign val="baseline"/>
        <sz val="12"/>
        <color theme="1"/>
        <name val="Calibri"/>
        <family val="2"/>
        <scheme val="minor"/>
      </font>
      <numFmt numFmtId="0" formatCode="General"/>
      <alignment horizontal="left" vertical="center" textRotation="0" wrapText="0" indent="1" justifyLastLine="0" shrinkToFit="0" readingOrder="0"/>
    </dxf>
    <dxf>
      <font>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dxf>
    <dxf>
      <font>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dxf>
    <dxf>
      <font>
        <strike val="0"/>
        <outline val="0"/>
        <shadow val="0"/>
        <u val="none"/>
        <vertAlign val="baseline"/>
        <sz val="12"/>
        <color theme="1"/>
        <name val="Calibri"/>
        <family val="2"/>
        <scheme val="minor"/>
      </font>
      <numFmt numFmtId="0" formatCode="General"/>
      <alignment horizontal="right" vertical="center" textRotation="0" wrapText="0" indent="0" justifyLastLine="0" shrinkToFit="0" readingOrder="0"/>
    </dxf>
    <dxf>
      <font>
        <strike val="0"/>
        <outline val="0"/>
        <shadow val="0"/>
        <u val="none"/>
        <vertAlign val="baseline"/>
        <sz val="12"/>
        <color theme="1"/>
        <name val="Calibri"/>
        <family val="2"/>
        <scheme val="minor"/>
      </font>
      <alignment horizontal="general" vertical="center" textRotation="0" wrapText="0" indent="0" justifyLastLine="0" shrinkToFit="0" readingOrder="0"/>
    </dxf>
    <dxf>
      <font>
        <strike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2"/>
        <color theme="1"/>
        <name val="Calibri"/>
        <family val="2"/>
        <scheme val="minor"/>
      </font>
      <numFmt numFmtId="164" formatCode="&quot;$&quot;#,##0.00"/>
      <alignment horizontal="general" vertical="center" textRotation="0" wrapText="0" indent="0" justifyLastLine="0" shrinkToFit="0" readingOrder="0"/>
    </dxf>
    <dxf>
      <font>
        <strike val="0"/>
        <outline val="0"/>
        <shadow val="0"/>
        <u val="none"/>
        <vertAlign val="baseline"/>
        <sz val="12"/>
        <color theme="1"/>
        <name val="Calibri"/>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2"/>
        <color theme="1"/>
        <name val="Calibri"/>
        <family val="2"/>
        <scheme val="minor"/>
      </font>
      <numFmt numFmtId="164" formatCode="&quot;$&quot;#,##0.00"/>
      <alignment horizontal="right" vertical="center" textRotation="0" wrapText="0" indent="1" justifyLastLine="0" shrinkToFit="0" readingOrder="0"/>
    </dxf>
    <dxf>
      <font>
        <strike val="0"/>
        <outline val="0"/>
        <shadow val="0"/>
        <u val="none"/>
        <vertAlign val="baseline"/>
        <sz val="12"/>
        <color theme="1"/>
        <name val="Calibri"/>
        <family val="2"/>
        <scheme val="minor"/>
      </font>
      <alignment horizontal="right" vertical="center" textRotation="0" wrapText="0" indent="1" justifyLastLine="0" shrinkToFit="0" readingOrder="0"/>
    </dxf>
    <dxf>
      <font>
        <b val="0"/>
        <i val="0"/>
        <strike val="0"/>
        <condense val="0"/>
        <extend val="0"/>
        <outline val="0"/>
        <shadow val="0"/>
        <u val="none"/>
        <vertAlign val="baseline"/>
        <sz val="12"/>
        <color theme="1"/>
        <name val="Calibri"/>
        <family val="2"/>
        <scheme val="minor"/>
      </font>
      <numFmt numFmtId="164" formatCode="&quot;$&quot;#,##0.00"/>
      <alignment horizontal="center" vertical="center" textRotation="0" wrapText="0" indent="0" justifyLastLine="0" shrinkToFit="0" readingOrder="0"/>
    </dxf>
    <dxf>
      <font>
        <strike val="0"/>
        <outline val="0"/>
        <shadow val="0"/>
        <u val="none"/>
        <vertAlign val="baseline"/>
        <sz val="12"/>
        <color theme="1"/>
        <name val="Calibri"/>
        <family val="2"/>
        <scheme val="minor"/>
      </font>
      <numFmt numFmtId="164" formatCode="&quot;$&quot;#,##0.00"/>
      <alignment horizontal="center" vertical="center" textRotation="0" wrapText="0" indent="0" justifyLastLine="0" shrinkToFit="0" readingOrder="0"/>
    </dxf>
    <dxf>
      <font>
        <strike val="0"/>
        <outline val="0"/>
        <shadow val="0"/>
        <u val="none"/>
        <vertAlign val="baseline"/>
        <sz val="12"/>
        <color theme="1"/>
        <name val="Calibri"/>
        <family val="2"/>
        <scheme val="minor"/>
      </font>
      <numFmt numFmtId="0" formatCode="General"/>
      <alignment horizontal="left" vertical="center" textRotation="0" wrapText="0" indent="1" justifyLastLine="0" shrinkToFit="0" readingOrder="0"/>
    </dxf>
    <dxf>
      <font>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dxf>
    <dxf>
      <font>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dxf>
    <dxf>
      <font>
        <strike val="0"/>
        <outline val="0"/>
        <shadow val="0"/>
        <u val="none"/>
        <vertAlign val="baseline"/>
        <sz val="12"/>
        <color theme="1"/>
        <name val="Calibri"/>
        <family val="2"/>
        <scheme val="minor"/>
      </font>
      <numFmt numFmtId="0" formatCode="General"/>
      <alignment horizontal="right" vertical="center" textRotation="0" wrapText="0" indent="0" justifyLastLine="0" shrinkToFit="0" readingOrder="0"/>
    </dxf>
    <dxf>
      <font>
        <strike val="0"/>
        <outline val="0"/>
        <shadow val="0"/>
        <u val="none"/>
        <vertAlign val="baseline"/>
        <sz val="12"/>
        <color theme="1"/>
        <name val="Calibri"/>
        <family val="2"/>
        <scheme val="minor"/>
      </font>
      <alignment horizontal="general" vertical="center" textRotation="0" wrapText="0" indent="0" justifyLastLine="0" shrinkToFit="0" readingOrder="0"/>
    </dxf>
    <dxf>
      <font>
        <strike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2"/>
        <color theme="1"/>
        <name val="Calibri"/>
        <family val="2"/>
        <scheme val="minor"/>
      </font>
      <numFmt numFmtId="164" formatCode="&quot;$&quot;#,##0.00"/>
      <alignment horizontal="general" vertical="center" textRotation="0" wrapText="0" indent="0" justifyLastLine="0" shrinkToFit="0" readingOrder="0"/>
    </dxf>
    <dxf>
      <font>
        <strike val="0"/>
        <outline val="0"/>
        <shadow val="0"/>
        <u val="none"/>
        <vertAlign val="baseline"/>
        <sz val="12"/>
        <color theme="1"/>
        <name val="Calibri"/>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2"/>
        <color theme="1"/>
        <name val="Calibri"/>
        <family val="2"/>
        <scheme val="minor"/>
      </font>
      <numFmt numFmtId="164" formatCode="&quot;$&quot;#,##0.00"/>
      <alignment horizontal="right" vertical="center" textRotation="0" wrapText="0" indent="1" justifyLastLine="0" shrinkToFit="0" readingOrder="0"/>
    </dxf>
    <dxf>
      <font>
        <strike val="0"/>
        <outline val="0"/>
        <shadow val="0"/>
        <u val="none"/>
        <vertAlign val="baseline"/>
        <sz val="12"/>
        <color theme="1"/>
        <name val="Calibri"/>
        <family val="2"/>
        <scheme val="minor"/>
      </font>
      <alignment horizontal="right" vertical="center" textRotation="0" wrapText="0" indent="1" justifyLastLine="0" shrinkToFit="0" readingOrder="0"/>
    </dxf>
    <dxf>
      <font>
        <b val="0"/>
        <i val="0"/>
        <strike val="0"/>
        <condense val="0"/>
        <extend val="0"/>
        <outline val="0"/>
        <shadow val="0"/>
        <u val="none"/>
        <vertAlign val="baseline"/>
        <sz val="12"/>
        <color theme="1"/>
        <name val="Calibri"/>
        <family val="2"/>
        <scheme val="minor"/>
      </font>
      <numFmt numFmtId="164" formatCode="&quot;$&quot;#,##0.00"/>
      <alignment horizontal="center" vertical="center" textRotation="0" wrapText="0" indent="0" justifyLastLine="0" shrinkToFit="0" readingOrder="0"/>
    </dxf>
    <dxf>
      <font>
        <strike val="0"/>
        <outline val="0"/>
        <shadow val="0"/>
        <u val="none"/>
        <vertAlign val="baseline"/>
        <sz val="12"/>
        <color theme="1"/>
        <name val="Calibri"/>
        <family val="2"/>
        <scheme val="minor"/>
      </font>
      <numFmt numFmtId="164" formatCode="&quot;$&quot;#,##0.00"/>
      <alignment horizontal="center" vertical="center" textRotation="0" wrapText="0" indent="0" justifyLastLine="0" shrinkToFit="0" readingOrder="0"/>
    </dxf>
    <dxf>
      <font>
        <strike val="0"/>
        <outline val="0"/>
        <shadow val="0"/>
        <u val="none"/>
        <vertAlign val="baseline"/>
        <sz val="12"/>
        <color theme="1"/>
        <name val="Calibri"/>
        <family val="2"/>
        <scheme val="minor"/>
      </font>
      <numFmt numFmtId="0" formatCode="General"/>
      <alignment horizontal="left" vertical="center" textRotation="0" wrapText="0" indent="1" justifyLastLine="0" shrinkToFit="0" readingOrder="0"/>
    </dxf>
    <dxf>
      <font>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dxf>
    <dxf>
      <font>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dxf>
    <dxf>
      <font>
        <strike val="0"/>
        <outline val="0"/>
        <shadow val="0"/>
        <u val="none"/>
        <vertAlign val="baseline"/>
        <sz val="12"/>
        <color theme="1"/>
        <name val="Calibri"/>
        <family val="2"/>
        <scheme val="minor"/>
      </font>
      <numFmt numFmtId="0" formatCode="General"/>
      <alignment horizontal="right" vertical="center" textRotation="0" wrapText="0" indent="0" justifyLastLine="0" shrinkToFit="0" readingOrder="0"/>
    </dxf>
    <dxf>
      <font>
        <strike val="0"/>
        <outline val="0"/>
        <shadow val="0"/>
        <u val="none"/>
        <vertAlign val="baseline"/>
        <sz val="12"/>
        <color theme="1"/>
        <name val="Calibri"/>
        <family val="2"/>
        <scheme val="minor"/>
      </font>
      <alignment horizontal="general" vertical="center" textRotation="0" wrapText="0" indent="0" justifyLastLine="0" shrinkToFit="0" readingOrder="0"/>
    </dxf>
    <dxf>
      <font>
        <strike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2"/>
        <color theme="1"/>
        <name val="Calibri"/>
        <family val="2"/>
        <scheme val="minor"/>
      </font>
      <numFmt numFmtId="164" formatCode="&quot;$&quot;#,##0.00"/>
      <alignment horizontal="general" vertical="center" textRotation="0" wrapText="0" indent="0" justifyLastLine="0" shrinkToFit="0" readingOrder="0"/>
    </dxf>
    <dxf>
      <font>
        <strike val="0"/>
        <outline val="0"/>
        <shadow val="0"/>
        <u val="none"/>
        <vertAlign val="baseline"/>
        <sz val="12"/>
        <color theme="1"/>
        <name val="Calibri"/>
        <family val="2"/>
        <scheme val="minor"/>
      </font>
      <numFmt numFmtId="164" formatCode="&quot;$&quot;#,##0.00"/>
      <alignment horizontal="right" vertical="center" textRotation="0" wrapText="0" indent="1" justifyLastLine="0" shrinkToFit="0" readingOrder="0"/>
    </dxf>
    <dxf>
      <font>
        <b val="0"/>
        <i val="0"/>
        <strike val="0"/>
        <condense val="0"/>
        <extend val="0"/>
        <outline val="0"/>
        <shadow val="0"/>
        <u val="none"/>
        <vertAlign val="baseline"/>
        <sz val="12"/>
        <color theme="1"/>
        <name val="Calibri"/>
        <family val="2"/>
        <scheme val="minor"/>
      </font>
      <numFmt numFmtId="164" formatCode="&quot;$&quot;#,##0.00"/>
      <alignment horizontal="right" vertical="center" textRotation="0" wrapText="0" indent="1" justifyLastLine="0" shrinkToFit="0" readingOrder="0"/>
    </dxf>
    <dxf>
      <font>
        <strike val="0"/>
        <outline val="0"/>
        <shadow val="0"/>
        <u val="none"/>
        <vertAlign val="baseline"/>
        <sz val="12"/>
        <color theme="1"/>
        <name val="Calibri"/>
        <family val="2"/>
        <scheme val="minor"/>
      </font>
      <alignment horizontal="right" vertical="center" textRotation="0" wrapText="0" indent="1" justifyLastLine="0" shrinkToFit="0" readingOrder="0"/>
    </dxf>
    <dxf>
      <font>
        <b val="0"/>
        <i val="0"/>
        <strike val="0"/>
        <condense val="0"/>
        <extend val="0"/>
        <outline val="0"/>
        <shadow val="0"/>
        <u val="none"/>
        <vertAlign val="baseline"/>
        <sz val="12"/>
        <color theme="1"/>
        <name val="Calibri"/>
        <family val="2"/>
        <scheme val="minor"/>
      </font>
      <numFmt numFmtId="164" formatCode="&quot;$&quot;#,##0.00"/>
      <alignment horizontal="center" vertical="center" textRotation="0" wrapText="0" indent="0" justifyLastLine="0" shrinkToFit="0" readingOrder="0"/>
    </dxf>
    <dxf>
      <font>
        <strike val="0"/>
        <outline val="0"/>
        <shadow val="0"/>
        <u val="none"/>
        <vertAlign val="baseline"/>
        <sz val="12"/>
        <color theme="1"/>
        <name val="Calibri"/>
        <family val="2"/>
        <scheme val="minor"/>
      </font>
      <numFmt numFmtId="164" formatCode="&quot;$&quot;#,##0.00"/>
      <alignment horizontal="center" vertical="center" textRotation="0" wrapText="0" indent="0" justifyLastLine="0" shrinkToFit="0" readingOrder="0"/>
    </dxf>
    <dxf>
      <font>
        <strike val="0"/>
        <outline val="0"/>
        <shadow val="0"/>
        <u val="none"/>
        <vertAlign val="baseline"/>
        <sz val="12"/>
        <color theme="1"/>
        <name val="Calibri"/>
        <family val="2"/>
        <scheme val="minor"/>
      </font>
      <numFmt numFmtId="0" formatCode="General"/>
      <alignment horizontal="left" vertical="center" textRotation="0" wrapText="0" indent="1" justifyLastLine="0" shrinkToFit="0" readingOrder="0"/>
    </dxf>
    <dxf>
      <font>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dxf>
    <dxf>
      <font>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dxf>
    <dxf>
      <font>
        <strike val="0"/>
        <outline val="0"/>
        <shadow val="0"/>
        <u val="none"/>
        <vertAlign val="baseline"/>
        <sz val="12"/>
        <color theme="1"/>
        <name val="Calibri"/>
        <family val="2"/>
        <scheme val="minor"/>
      </font>
      <numFmt numFmtId="0" formatCode="General"/>
      <alignment horizontal="right" vertical="center" textRotation="0" wrapText="0" indent="0" justifyLastLine="0" shrinkToFit="0" readingOrder="0"/>
    </dxf>
    <dxf>
      <font>
        <strike val="0"/>
        <outline val="0"/>
        <shadow val="0"/>
        <u val="none"/>
        <vertAlign val="baseline"/>
        <sz val="12"/>
        <color theme="1"/>
        <name val="Calibri"/>
        <family val="2"/>
        <scheme val="minor"/>
      </font>
      <alignment horizontal="general" vertical="center" textRotation="0" wrapText="0" indent="0" justifyLastLine="0" shrinkToFit="0" readingOrder="0"/>
    </dxf>
    <dxf>
      <font>
        <strike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dxf>
    <dxf>
      <numFmt numFmtId="164" formatCode="&quot;$&quot;#,##0.00"/>
    </dxf>
    <dxf>
      <numFmt numFmtId="164" formatCode="&quot;$&quot;#,##0.00"/>
    </dxf>
    <dxf>
      <numFmt numFmtId="164" formatCode="&quot;$&quot;#,##0.00"/>
      <fill>
        <patternFill patternType="solid">
          <fgColor indexed="64"/>
          <bgColor theme="3" tint="0.59999389629810485"/>
        </patternFill>
      </fill>
      <alignment horizontal="center" vertical="bottom" textRotation="0" wrapText="0" indent="0" justifyLastLine="0" shrinkToFit="0" readingOrder="0"/>
    </dxf>
    <dxf>
      <alignment horizontal="left" vertical="bottom" textRotation="0" wrapText="0" indent="0" justifyLastLine="0" shrinkToFit="0" readingOrder="0"/>
    </dxf>
    <dxf>
      <numFmt numFmtId="168" formatCode="[$-F800]dddd\,\ mmmm\ dd\,\ yyyy"/>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protection locked="0" hidden="0"/>
    </dxf>
    <dxf>
      <fill>
        <patternFill patternType="solid">
          <fgColor theme="5" tint="0.59999389629810485"/>
          <bgColor theme="0" tint="-4.9989318521683403E-2"/>
        </patternFill>
      </fill>
    </dxf>
    <dxf>
      <font>
        <color theme="0"/>
      </font>
      <fill>
        <patternFill>
          <bgColor rgb="FF3E8853"/>
        </patternFill>
      </fill>
    </dxf>
    <dxf>
      <font>
        <color rgb="FF335B74"/>
      </font>
      <fill>
        <patternFill patternType="none">
          <fgColor indexed="64"/>
          <bgColor auto="1"/>
        </patternFill>
      </fill>
      <border>
        <left style="thin">
          <color theme="5" tint="0.39997558519241921"/>
        </left>
        <right style="thin">
          <color theme="5" tint="0.39997558519241921"/>
        </right>
        <top style="thin">
          <color theme="5" tint="0.39997558519241921"/>
        </top>
        <bottom style="thin">
          <color theme="5" tint="0.39997558519241921"/>
        </bottom>
        <vertical style="thin">
          <color theme="5" tint="0.39997558519241921"/>
        </vertical>
        <horizontal style="thin">
          <color theme="5" tint="0.39997558519241921"/>
        </horizontal>
      </border>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2" defaultTableStyle="TableStyleMedium2" defaultPivotStyle="PivotStyleLight16">
    <tableStyle name="Business Table" pivot="0" count="3" xr9:uid="{64802F48-112D-455E-A39F-A136C28E401C}">
      <tableStyleElement type="wholeTable" dxfId="844"/>
      <tableStyleElement type="headerRow" dxfId="843"/>
      <tableStyleElement type="secondRowStripe" dxfId="842"/>
    </tableStyle>
    <tableStyle name="ProcessMapTable" pivot="0" count="3" xr9:uid="{69C83122-9CBB-4F6C-8717-9D575D976850}">
      <tableStyleElement type="wholeTable" dxfId="841"/>
      <tableStyleElement type="headerRow" dxfId="840"/>
      <tableStyleElement type="firstRowStripe" dxfId="83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2720</xdr:colOff>
      <xdr:row>1</xdr:row>
      <xdr:rowOff>514350</xdr:rowOff>
    </xdr:from>
    <xdr:to>
      <xdr:col>3</xdr:col>
      <xdr:colOff>1836964</xdr:colOff>
      <xdr:row>2</xdr:row>
      <xdr:rowOff>0</xdr:rowOff>
    </xdr:to>
    <xdr:sp macro="" textlink="">
      <xdr:nvSpPr>
        <xdr:cNvPr id="2" name="TextBox 1" descr="Inventory List" title="Title 1">
          <a:extLst>
            <a:ext uri="{FF2B5EF4-FFF2-40B4-BE49-F238E27FC236}">
              <a16:creationId xmlns:a16="http://schemas.microsoft.com/office/drawing/2014/main" id="{00000000-0008-0000-0000-000002000000}"/>
            </a:ext>
          </a:extLst>
        </xdr:cNvPr>
        <xdr:cNvSpPr txBox="1"/>
      </xdr:nvSpPr>
      <xdr:spPr>
        <a:xfrm>
          <a:off x="152399" y="514350"/>
          <a:ext cx="4814208" cy="968829"/>
        </a:xfrm>
        <a:prstGeom prst="rect">
          <a:avLst/>
        </a:prstGeom>
        <a:solidFill>
          <a:schemeClr val="tx2"/>
        </a:solid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2400">
              <a:solidFill>
                <a:schemeClr val="accent3">
                  <a:lumMod val="20000"/>
                  <a:lumOff val="80000"/>
                </a:schemeClr>
              </a:solidFill>
              <a:latin typeface="+mj-lt"/>
            </a:rPr>
            <a:t>Bethany SWD </a:t>
          </a:r>
        </a:p>
        <a:p>
          <a:pPr marL="0" algn="l"/>
          <a:r>
            <a:rPr lang="en-US" sz="2400">
              <a:solidFill>
                <a:schemeClr val="accent3">
                  <a:lumMod val="20000"/>
                  <a:lumOff val="80000"/>
                </a:schemeClr>
              </a:solidFill>
              <a:latin typeface="+mj-lt"/>
            </a:rPr>
            <a:t>Cost Estimate and I/O List</a:t>
          </a:r>
          <a:endParaRPr lang="en-US" sz="2400">
            <a:solidFill>
              <a:schemeClr val="tx2">
                <a:lumMod val="40000"/>
                <a:lumOff val="60000"/>
              </a:schemeClr>
            </a:solidFill>
            <a:latin typeface="+mj-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111</xdr:row>
      <xdr:rowOff>8284</xdr:rowOff>
    </xdr:from>
    <xdr:to>
      <xdr:col>7</xdr:col>
      <xdr:colOff>34636</xdr:colOff>
      <xdr:row>112</xdr:row>
      <xdr:rowOff>17319</xdr:rowOff>
    </xdr:to>
    <xdr:sp macro="" textlink="">
      <xdr:nvSpPr>
        <xdr:cNvPr id="2" name="Rectangle 1">
          <a:extLst>
            <a:ext uri="{FF2B5EF4-FFF2-40B4-BE49-F238E27FC236}">
              <a16:creationId xmlns:a16="http://schemas.microsoft.com/office/drawing/2014/main" id="{00000000-0008-0000-0300-000002000000}"/>
            </a:ext>
          </a:extLst>
        </xdr:cNvPr>
        <xdr:cNvSpPr/>
      </xdr:nvSpPr>
      <xdr:spPr>
        <a:xfrm>
          <a:off x="0" y="29916784"/>
          <a:ext cx="12088091" cy="303444"/>
        </a:xfrm>
        <a:prstGeom prst="rect">
          <a:avLst/>
        </a:prstGeom>
        <a:solidFill>
          <a:schemeClr val="accent2">
            <a:lumMod val="75000"/>
            <a:alpha val="7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Instrumentation</a:t>
          </a:r>
          <a:r>
            <a:rPr lang="en-US" sz="1600" baseline="0"/>
            <a:t> not listed on current PID</a:t>
          </a:r>
          <a:endParaRPr lang="en-US" sz="16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22412</xdr:rowOff>
    </xdr:from>
    <xdr:to>
      <xdr:col>12</xdr:col>
      <xdr:colOff>22411</xdr:colOff>
      <xdr:row>1</xdr:row>
      <xdr:rowOff>6724</xdr:rowOff>
    </xdr:to>
    <xdr:sp macro="" textlink="">
      <xdr:nvSpPr>
        <xdr:cNvPr id="3" name="Rectangle 2">
          <a:extLst>
            <a:ext uri="{FF2B5EF4-FFF2-40B4-BE49-F238E27FC236}">
              <a16:creationId xmlns:a16="http://schemas.microsoft.com/office/drawing/2014/main" id="{00000000-0008-0000-0500-000003000000}"/>
            </a:ext>
          </a:extLst>
        </xdr:cNvPr>
        <xdr:cNvSpPr/>
      </xdr:nvSpPr>
      <xdr:spPr>
        <a:xfrm>
          <a:off x="0" y="22412"/>
          <a:ext cx="19386176" cy="914400"/>
        </a:xfrm>
        <a:prstGeom prst="rect">
          <a:avLst/>
        </a:prstGeom>
        <a:solidFill>
          <a:schemeClr val="tx2"/>
        </a:solidFill>
        <a:ln>
          <a:noFill/>
        </a:ln>
      </xdr:spPr>
      <xdr:style>
        <a:lnRef idx="0">
          <a:scrgbClr r="0" g="0" b="0"/>
        </a:lnRef>
        <a:fillRef idx="1001">
          <a:schemeClr val="dk2"/>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aredWeakley\AppData\Local\Microsoft\Windows\INetCache\Content.Outlook\TMCB75PL\Brian%20Kiosk%20Quote%20V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Info"/>
      <sheetName val="SOW_Control Narrative Notes"/>
      <sheetName val="Labor Estimate"/>
    </sheetNames>
    <sheetDataSet>
      <sheetData sheetId="0" refreshError="1"/>
      <sheetData sheetId="1" refreshError="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B83C2166-3142-434F-8018-1AA5625AE852}" name="Table40" displayName="Table40" ref="A15:H16" totalsRowShown="0" headerRowDxfId="838" dataDxfId="837">
  <autoFilter ref="A15:H16" xr:uid="{B83C2166-3142-434F-8018-1AA5625AE852}"/>
  <tableColumns count="8">
    <tableColumn id="1" xr3:uid="{6AB99A94-47F8-40DC-906B-880B2714ED39}" name="Project:" dataDxfId="836"/>
    <tableColumn id="2" xr3:uid="{2B245278-F608-4720-BF20-6F03F4D86CC8}" name="Project Location" dataDxfId="835"/>
    <tableColumn id="3" xr3:uid="{98493B45-D8A0-4151-AE78-318EA539D61B}" name="Customer Name:" dataDxfId="834"/>
    <tableColumn id="4" xr3:uid="{60642FD4-B06F-4511-A062-F4CA00E87242}" name="Requested by:" dataDxfId="833"/>
    <tableColumn id="5" xr3:uid="{851F3922-0549-4BDD-89AF-F05492DD58AB}" name="Contact Info:" dataDxfId="832"/>
    <tableColumn id="6" xr3:uid="{F14FDF08-AC67-4A3F-8283-31B83F205538}" name="Date:" dataDxfId="831"/>
    <tableColumn id="7" xr3:uid="{381EA5ED-3898-42FB-8179-D5EBF3AA63A8}" name="Created by:" dataDxfId="830"/>
    <tableColumn id="8" xr3:uid="{12B2855E-C79C-4B8E-A253-2F6411BDCB9C}" name="Estimate Project Cost" dataDxfId="829">
      <calculatedColumnFormula>'Cost Summery'!F14</calculatedColumnFormula>
    </tableColumn>
  </tableColumns>
  <tableStyleInfo name="TableStyleMedium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37B1567-8D5B-4A91-BFE0-FFC47A6F0191}" name="Table18" displayName="Table18" ref="B1:U142" totalsRowCount="1" headerRowDxfId="745" headerRowBorderDxfId="744" tableBorderDxfId="743" totalsRowBorderDxfId="742">
  <autoFilter ref="B1:U141" xr:uid="{B37B1567-8D5B-4A91-BFE0-FFC47A6F0191}"/>
  <tableColumns count="20">
    <tableColumn id="1" xr3:uid="{F54C3073-1A31-47AC-AA9A-3411C054C1E2}" name="Tag " dataDxfId="741" totalsRowDxfId="740"/>
    <tableColumn id="2" xr3:uid="{68BEC911-B4AC-460A-9B3A-DFE809D9976E}" name="PID " dataDxfId="739" totalsRowDxfId="738"/>
    <tableColumn id="3" xr3:uid="{75FB694A-BC3C-47DC-B9F7-6C33B573B851}" name="Equipment " dataDxfId="737" totalsRowDxfId="736"/>
    <tableColumn id="4" xr3:uid="{A335977E-954E-4E97-9082-1A60F451D057}" name="Signal _x000a_Type" dataDxfId="735" totalsRowDxfId="734"/>
    <tableColumn id="11" xr3:uid="{221B9B77-E578-42E4-941D-EB4647871E75}" name="AI" totalsRowFunction="custom" dataDxfId="733" totalsRowDxfId="732">
      <totalsRowFormula>SUM(F2:F126)</totalsRowFormula>
    </tableColumn>
    <tableColumn id="20" xr3:uid="{14689DE3-6906-4B61-B500-913A7D26E307}" name="AI Signal Use" dataDxfId="731" totalsRowDxfId="730"/>
    <tableColumn id="18" xr3:uid="{7A9B00A9-67D2-4EAB-B71B-841A7C561738}" name="AO" totalsRowFunction="custom" dataDxfId="729" totalsRowDxfId="728">
      <totalsRowFormula>SUM(H2:H141)</totalsRowFormula>
    </tableColumn>
    <tableColumn id="21" xr3:uid="{B0B60430-A7FC-4554-8DC0-D56C9D5A6573}" name="AO Signal Use" dataDxfId="727" totalsRowDxfId="726"/>
    <tableColumn id="8" xr3:uid="{D9274C5F-7D48-42C8-8FFE-DCF7B98B6B42}" name="DI" totalsRowFunction="custom" dataDxfId="725" totalsRowDxfId="724">
      <totalsRowFormula>SUM(J2:J141)</totalsRowFormula>
    </tableColumn>
    <tableColumn id="19" xr3:uid="{8B15A9AB-77B7-4E58-8ADE-B8EC17E7AC49}" name="DI Signal Use" dataDxfId="723" totalsRowDxfId="722"/>
    <tableColumn id="9" xr3:uid="{92011FAA-E0C8-4F82-BC0C-C0EE73CCDC0A}" name="DO" totalsRowFunction="custom" dataDxfId="721" totalsRowDxfId="720">
      <totalsRowFormula>SUM(L2:L126)</totalsRowFormula>
    </tableColumn>
    <tableColumn id="22" xr3:uid="{BE674BC5-8864-4AB1-AE89-5E3C127EECFC}" name="DO Signal Use" dataDxfId="719" totalsRowDxfId="718"/>
    <tableColumn id="10" xr3:uid="{4EE2E1AC-E346-46BC-973B-2F2E197A9B06}" name="MB" totalsRowFunction="custom" dataDxfId="717" totalsRowDxfId="716">
      <totalsRowFormula>SUM(N2:N126)</totalsRowFormula>
    </tableColumn>
    <tableColumn id="5" xr3:uid="{342D512F-EFAC-4010-930E-F0AC9290440A}" name="MB Signal Use" dataDxfId="715" totalsRowDxfId="714"/>
    <tableColumn id="23" xr3:uid="{F68B4B4F-870F-409C-B006-DA1FAC3A7346}" name="HMI Action/Indicated" dataDxfId="713" totalsRowDxfId="712"/>
    <tableColumn id="6" xr3:uid="{D6A6FF2E-B30E-4BDA-88CB-9C23784B0310}" name="PLC / HMI Function" dataDxfId="711" totalsRowDxfId="710"/>
    <tableColumn id="13" xr3:uid="{BA275E03-5530-4592-8508-8FB011A46FF3}" name="MFG" dataDxfId="709" totalsRowDxfId="708"/>
    <tableColumn id="12" xr3:uid="{A481D039-C50A-4AB4-A4A4-1BD45345676E}" name="P/N" dataDxfId="707" totalsRowDxfId="706"/>
    <tableColumn id="14" xr3:uid="{761FF326-2441-4606-908A-95CF05DA48A9}" name="Description" dataDxfId="705" totalsRowDxfId="704"/>
    <tableColumn id="7" xr3:uid="{2A433FB0-CDAE-4693-AFEA-AC0B22401228}" name="Notes " dataDxfId="703" totalsRowDxfId="70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167A2F4-5C2B-4410-8D83-289E6C26A885}" name="Table3791115" displayName="Table3791115" ref="A2:L29" totalsRowShown="0" headerRowDxfId="701" dataDxfId="699" headerRowBorderDxfId="700" tableBorderDxfId="698" totalsRowBorderDxfId="697">
  <autoFilter ref="A2:L29" xr:uid="{A167A2F4-5C2B-4410-8D83-289E6C26A885}"/>
  <tableColumns count="12">
    <tableColumn id="1" xr3:uid="{5526F19A-9B9C-4765-800F-211103ACF3DE}" name="Column1" dataDxfId="696"/>
    <tableColumn id="2" xr3:uid="{F451EE1A-7823-4DFF-9B18-1F557CDEF1B7}" name="Tag " dataDxfId="695"/>
    <tableColumn id="3" xr3:uid="{EA01FBEA-4B94-471A-BD7D-8F7F835F582C}" name="PID " dataDxfId="694"/>
    <tableColumn id="4" xr3:uid="{95E07DD0-47E4-482C-92D5-123C34C3F336}" name="MFG" dataDxfId="693"/>
    <tableColumn id="5" xr3:uid="{ABE4528F-FFFD-45C5-BFB4-8A33AFBDB709}" name="P/N" dataDxfId="692"/>
    <tableColumn id="6" xr3:uid="{5EB965DC-6EE1-4FE2-BF54-91EBCBE58F44}" name="QTY" dataDxfId="691"/>
    <tableColumn id="7" xr3:uid="{01BE126B-1EFF-4350-ABA3-0425A9CE7A59}" name="Equipment" dataDxfId="690"/>
    <tableColumn id="8" xr3:uid="{15C5815D-09C6-4F70-B1B7-4F17C93A0DED}" name="Column4" dataDxfId="689"/>
    <tableColumn id="9" xr3:uid="{14EC7BF4-29A1-466C-A746-13DD3A9E8F5B}" name="Column5" dataDxfId="688"/>
    <tableColumn id="10" xr3:uid="{2A6D6BE3-CD97-417F-BC48-E0536F67C0F2}" name="Column6" dataDxfId="687"/>
    <tableColumn id="11" xr3:uid="{456EA0DF-3498-449B-9F42-CBA744F30CA3}" name="Column7" dataDxfId="686"/>
    <tableColumn id="12" xr3:uid="{DFB591CC-BC7A-42AA-9A3E-F77F92B7D278}" name="Column8" dataDxfId="685"/>
  </tableColumns>
  <tableStyleInfo name="TableStyleMedium1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4E2333E-16C7-4F2F-9859-E586109F3F21}" name="Table3791216" displayName="Table3791216" ref="A34:L61" totalsRowShown="0" headerRowDxfId="684" dataDxfId="682" headerRowBorderDxfId="683" tableBorderDxfId="681" totalsRowBorderDxfId="680">
  <autoFilter ref="A34:L61" xr:uid="{04E2333E-16C7-4F2F-9859-E586109F3F21}"/>
  <tableColumns count="12">
    <tableColumn id="1" xr3:uid="{694F3065-C984-4840-AFFE-5F1C481F8BCF}" name="Column1" dataDxfId="679"/>
    <tableColumn id="2" xr3:uid="{D105B1A0-959E-4437-9F9F-868607D86B7D}" name="Tag " dataDxfId="678"/>
    <tableColumn id="3" xr3:uid="{BBD915A5-B364-41B3-9B56-2158A9833EE9}" name="PID " dataDxfId="677"/>
    <tableColumn id="4" xr3:uid="{1F664A9C-1CCE-457E-80E0-0200F401CC73}" name="MFG" dataDxfId="676"/>
    <tableColumn id="5" xr3:uid="{73D147F7-BFE4-4387-9F7D-FF28F1C94DA4}" name="P/N" dataDxfId="675"/>
    <tableColumn id="6" xr3:uid="{7133691F-B839-419D-B994-3119D4D9A8B8}" name="QTY" dataDxfId="674"/>
    <tableColumn id="7" xr3:uid="{D2EA6A47-3A6A-481B-A422-E4F0F2B5A6FB}" name="Equipment" dataDxfId="673"/>
    <tableColumn id="8" xr3:uid="{B84D1A04-2393-404A-A4AF-20D1941710AE}" name="Column4" dataDxfId="672"/>
    <tableColumn id="9" xr3:uid="{4EEABB19-49C2-4543-8BCE-42B7A5EDE54A}" name="Column5" dataDxfId="671"/>
    <tableColumn id="10" xr3:uid="{DC58063E-AB78-4C8C-9D00-4E4A0440C556}" name="Column6" dataDxfId="670"/>
    <tableColumn id="11" xr3:uid="{DA187F6B-B29D-4007-9A11-B112953549A6}" name="Column7" dataDxfId="669"/>
    <tableColumn id="12" xr3:uid="{039F23A3-A449-45E0-9DF6-B538D040C3DE}" name="Column8" dataDxfId="668"/>
  </tableColumns>
  <tableStyleInfo name="TableStyleMedium1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2:L122" totalsRowCount="1" headerRowDxfId="667" headerRowBorderDxfId="666" tableBorderDxfId="665" totalsRowBorderDxfId="664">
  <autoFilter ref="B2:L121" xr:uid="{00000000-0009-0000-0100-000001000000}"/>
  <tableColumns count="11">
    <tableColumn id="1" xr3:uid="{00000000-0010-0000-0000-000001000000}" name="Tag " dataDxfId="663" totalsRowDxfId="662"/>
    <tableColumn id="2" xr3:uid="{00000000-0010-0000-0000-000002000000}" name="PID " dataDxfId="661" totalsRowDxfId="660"/>
    <tableColumn id="3" xr3:uid="{00000000-0010-0000-0000-000003000000}" name="Equipment " dataDxfId="659" totalsRowDxfId="658"/>
    <tableColumn id="4" xr3:uid="{00000000-0010-0000-0000-000004000000}" name="Signal _x000a_Type" dataDxfId="657" totalsRowDxfId="656"/>
    <tableColumn id="11" xr3:uid="{7FE25E27-6DC7-41E7-AD8D-EFFD27F4B1B2}" name="Analog" totalsRowFunction="custom" dataDxfId="655" totalsRowDxfId="654">
      <totalsRowFormula>SUM(F3:F120)</totalsRowFormula>
    </tableColumn>
    <tableColumn id="8" xr3:uid="{AD961850-E2AE-46AA-A743-5F5D23E517FB}" name="DI" totalsRowFunction="custom" dataDxfId="653" totalsRowDxfId="652">
      <totalsRowFormula>SUM(G3:G120)</totalsRowFormula>
    </tableColumn>
    <tableColumn id="9" xr3:uid="{5FB7BE07-8C3A-4502-A4DE-65A6CC776120}" name="DO" totalsRowFunction="custom" dataDxfId="651" totalsRowDxfId="650">
      <totalsRowFormula>SUM(H3:H120)</totalsRowFormula>
    </tableColumn>
    <tableColumn id="10" xr3:uid="{19D3935E-89F3-4A01-948F-77386399CB17}" name="MB" totalsRowFunction="custom" dataDxfId="649" totalsRowDxfId="648">
      <totalsRowFormula>SUM(I3:I120)</totalsRowFormula>
    </tableColumn>
    <tableColumn id="5" xr3:uid="{00000000-0010-0000-0000-000005000000}" name="Signal Use" dataDxfId="647" totalsRowDxfId="646"/>
    <tableColumn id="6" xr3:uid="{00000000-0010-0000-0000-000006000000}" name="PLC / HMI Function" dataDxfId="645" totalsRowDxfId="644"/>
    <tableColumn id="7" xr3:uid="{00000000-0010-0000-0000-000007000000}" name="Notes " dataDxfId="643" totalsRowDxfId="6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80EBCCCE-3DA1-4AEC-8CF0-9465D9AFE88B}" name="Table3791025" displayName="Table3791025" ref="A2:T19" totalsRowShown="0" headerRowDxfId="641" dataDxfId="639" headerRowBorderDxfId="640" tableBorderDxfId="638" totalsRowBorderDxfId="637">
  <autoFilter ref="A2:T19" xr:uid="{80EBCCCE-3DA1-4AEC-8CF0-9465D9AFE88B}"/>
  <sortState xmlns:xlrd2="http://schemas.microsoft.com/office/spreadsheetml/2017/richdata2" ref="A3:T19">
    <sortCondition descending="1" ref="H2:H19"/>
  </sortState>
  <tableColumns count="20">
    <tableColumn id="1" xr3:uid="{A028584D-2D19-4DDC-A47C-7FC4D4415CBA}" name="Column1" dataDxfId="636"/>
    <tableColumn id="2" xr3:uid="{A845D3BA-C680-4C4D-B8B8-782593A399E2}" name="Tag " dataDxfId="635"/>
    <tableColumn id="3" xr3:uid="{66901D62-83D7-4509-95AF-08482B6F544E}" name="PID " dataDxfId="634"/>
    <tableColumn id="4" xr3:uid="{CD93B930-18F1-4480-8BBB-429A544EB6F4}" name="MFG" dataDxfId="633"/>
    <tableColumn id="5" xr3:uid="{02941087-A899-4D5B-9417-6F5AD8DC75F8}" name="P/N" dataDxfId="632"/>
    <tableColumn id="20" xr3:uid="{F4E131D4-7DF9-4068-9A96-72505EAA5749}" name="Description" dataDxfId="631"/>
    <tableColumn id="6" xr3:uid="{EC91BEAC-B24E-473D-A7C6-FB0F80772A96}" name="QTY" dataDxfId="630"/>
    <tableColumn id="7" xr3:uid="{87C3CE68-0AB7-44C5-A62B-4ACAE3BDAF74}" name="Equipment" dataDxfId="629"/>
    <tableColumn id="8" xr3:uid="{E08CC9C3-FEDE-4F5B-A150-AED90D81BA20}" name="Column4" dataDxfId="628"/>
    <tableColumn id="9" xr3:uid="{C1C4849F-48E2-428D-821A-4E17A2516468}" name="Column5" dataDxfId="627"/>
    <tableColumn id="10" xr3:uid="{1718000F-36C2-4F27-A9F3-21D385861E90}" name="AI" dataDxfId="626"/>
    <tableColumn id="11" xr3:uid="{E4819F40-2731-4F41-976B-0A3ED976226B}" name="AI Signal Use" dataDxfId="625"/>
    <tableColumn id="12" xr3:uid="{406155B6-2CEE-494F-B47E-789EC9417832}" name="AO" dataDxfId="624"/>
    <tableColumn id="13" xr3:uid="{02A45E8E-8051-495A-9AAC-82E6B1E31F48}" name="AO Signal Use" dataDxfId="623"/>
    <tableColumn id="14" xr3:uid="{33B70A98-35A2-4EC5-A9F7-FE39B5F42430}" name="DI" dataDxfId="622"/>
    <tableColumn id="15" xr3:uid="{7186726D-C963-4B9A-B292-291913949FDD}" name="DI Signal Use" dataDxfId="621"/>
    <tableColumn id="16" xr3:uid="{2DB86284-FF99-4675-9211-FD7714F12831}" name="DO" dataDxfId="620"/>
    <tableColumn id="17" xr3:uid="{CF62F251-2468-41EB-8F92-B7C3ED4B3A22}" name="DO Signal Use" dataDxfId="619"/>
    <tableColumn id="18" xr3:uid="{8ADC7BE7-1BE4-4014-A7E0-BDFD9441F4A7}" name="MB" dataDxfId="618"/>
    <tableColumn id="19" xr3:uid="{5B9C457A-98A2-496B-B9F7-B4B6735896B7}" name="MB Signal Use" dataDxfId="617"/>
  </tableColumns>
  <tableStyleInfo name="TableStyleMedium1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3F9D1844-D70D-4C76-80D4-73BEC4BC10C2}" name="Table3791126" displayName="Table3791126" ref="A36:T48" totalsRowShown="0" headerRowDxfId="616" dataDxfId="614" headerRowBorderDxfId="615" tableBorderDxfId="613" totalsRowBorderDxfId="612">
  <autoFilter ref="A36:T48" xr:uid="{3F9D1844-D70D-4C76-80D4-73BEC4BC10C2}"/>
  <tableColumns count="20">
    <tableColumn id="1" xr3:uid="{1F26C211-ECD7-4D25-AAE5-B67BC56726D0}" name="Column1" dataDxfId="611"/>
    <tableColumn id="2" xr3:uid="{05B016E3-27BD-4353-806D-29D7441B3EA8}" name="Tag " dataDxfId="610"/>
    <tableColumn id="3" xr3:uid="{D1EA0CF8-DA41-4BB3-B4AD-E8815C495D95}" name="PID " dataDxfId="609"/>
    <tableColumn id="4" xr3:uid="{70B8DD98-328E-47FC-8A3A-6EC69B6A3D6B}" name="MFG" dataDxfId="608"/>
    <tableColumn id="5" xr3:uid="{BB707B67-AF35-4F4B-AB31-B5CB4070CC57}" name="P/N" dataDxfId="607"/>
    <tableColumn id="20" xr3:uid="{41BD0457-244C-4A67-99AF-8D750306A863}" name="Description" dataDxfId="606"/>
    <tableColumn id="6" xr3:uid="{6909BF35-45B6-4624-94E9-D5B359A92930}" name="QTY" dataDxfId="605"/>
    <tableColumn id="7" xr3:uid="{E5ECD510-3DD7-4298-B5AA-B789A5D83535}" name="Equipment" dataDxfId="604"/>
    <tableColumn id="8" xr3:uid="{A762493E-475D-4638-B9CD-A11B37CF9D7A}" name="Column4" dataDxfId="603"/>
    <tableColumn id="9" xr3:uid="{0B447D06-F6F5-42A5-82DC-3C11BA3B6B45}" name="Column5" dataDxfId="602"/>
    <tableColumn id="10" xr3:uid="{94B81BC0-957A-4377-B798-F44CEF10F849}" name="AI" dataDxfId="601"/>
    <tableColumn id="11" xr3:uid="{D85C3055-9FF9-4E93-8183-42B453860F8D}" name="AI Signal Use" dataDxfId="600"/>
    <tableColumn id="12" xr3:uid="{638B8762-5FB0-4827-B189-5BE9616242B3}" name="AO" dataDxfId="599"/>
    <tableColumn id="13" xr3:uid="{1B26769A-C968-4899-9D9E-BCB535716ADE}" name="AO Signal Use" dataDxfId="598"/>
    <tableColumn id="14" xr3:uid="{D402FD2D-92E1-4A0E-9EC6-2EB3407CB6D9}" name="DI" dataDxfId="597"/>
    <tableColumn id="15" xr3:uid="{F5E6B23E-98B7-42C3-9426-885317339932}" name="DI Signal Use" dataDxfId="596"/>
    <tableColumn id="16" xr3:uid="{A62CE6CB-4430-47B8-BACE-B2775CDDBD1A}" name="DO" dataDxfId="595"/>
    <tableColumn id="17" xr3:uid="{4713E146-C6FF-4884-9B01-8AE753FD4BEF}" name="DO Signal Use" dataDxfId="594"/>
    <tableColumn id="18" xr3:uid="{568B79E4-2A89-4475-984C-7DA415D5547F}" name="MB" dataDxfId="593"/>
    <tableColumn id="19" xr3:uid="{79E843B9-6E26-49B6-BA53-4DCCFA136EAF}" name="MB Signal Use" dataDxfId="592"/>
  </tableColumns>
  <tableStyleInfo name="TableStyleMedium1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491ABC80-2985-4457-9676-24E50C315F0B}" name="Table37924" displayName="Table37924" ref="A2:T29" totalsRowShown="0" headerRowDxfId="591" dataDxfId="589" headerRowBorderDxfId="590" tableBorderDxfId="588" totalsRowBorderDxfId="587">
  <autoFilter ref="A2:T29" xr:uid="{491ABC80-2985-4457-9676-24E50C315F0B}"/>
  <tableColumns count="20">
    <tableColumn id="1" xr3:uid="{318521B6-10F4-42B1-9437-4B7F039D8C81}" name="Column1" dataDxfId="586"/>
    <tableColumn id="2" xr3:uid="{3C637B05-9A1C-47FE-9D1E-E40FA10A3366}" name="Tag " dataDxfId="585"/>
    <tableColumn id="3" xr3:uid="{639749AD-A8B8-446F-BF5E-AD39840BCA2E}" name="PID " dataDxfId="584"/>
    <tableColumn id="4" xr3:uid="{B5A65825-B491-4E30-AF7E-6CBF1A448D39}" name="MFG" dataDxfId="583"/>
    <tableColumn id="5" xr3:uid="{B120B40E-64A2-4D01-A614-1135669E79F3}" name="P/N" dataDxfId="582"/>
    <tableColumn id="20" xr3:uid="{87E0512C-F015-4E23-943D-7A9902FA5722}" name="Description" dataDxfId="581"/>
    <tableColumn id="6" xr3:uid="{FE9D0C29-93A8-4CD1-9C9E-0C10DCAC07AF}" name="QTY" dataDxfId="580"/>
    <tableColumn id="7" xr3:uid="{9F44F8D1-F7C0-42AA-8B8D-77EB91D1C6C4}" name="Equipment" dataDxfId="579"/>
    <tableColumn id="8" xr3:uid="{29B2960D-20B5-436A-A08D-71AE93AFB457}" name="MFG2" dataDxfId="578"/>
    <tableColumn id="9" xr3:uid="{8404B357-738F-4DCC-9220-A384AC565065}" name="Column5" dataDxfId="577"/>
    <tableColumn id="10" xr3:uid="{1D18A2DA-9B70-4FC1-A7CB-B253274A131C}" name="AI" dataDxfId="576"/>
    <tableColumn id="11" xr3:uid="{C8649116-91C3-4BE8-AAB4-8AFAC5E8E60B}" name="AI Signal Use" dataDxfId="575"/>
    <tableColumn id="12" xr3:uid="{241C97D6-871F-4D59-87B8-3A2872565ACD}" name="AO" dataDxfId="574"/>
    <tableColumn id="13" xr3:uid="{0009CEE5-EE75-4283-956C-7494C46E6C51}" name="AO Signal Use" dataDxfId="573"/>
    <tableColumn id="14" xr3:uid="{46F23815-78DD-48C5-AFF0-8E52B4C34EF5}" name="DI" dataDxfId="572"/>
    <tableColumn id="15" xr3:uid="{85B0712F-74D7-4689-8807-2ECB81393298}" name="DI Signal Use" dataDxfId="571"/>
    <tableColumn id="16" xr3:uid="{6F7D3C63-9181-4806-BB97-63E272B1B583}" name="DO" dataDxfId="570"/>
    <tableColumn id="17" xr3:uid="{CAC2586F-EC27-4209-B828-EFF0571AB855}" name="DO Signal Use" dataDxfId="569"/>
    <tableColumn id="18" xr3:uid="{BA109F4C-581A-4E30-B56F-FDE964CCA089}" name="MB" dataDxfId="568"/>
    <tableColumn id="19" xr3:uid="{B0BC3AC4-2B55-47DE-BE33-D11B6102A74F}" name="MB Signal Use" dataDxfId="567"/>
  </tableColumns>
  <tableStyleInfo name="TableStyleMedium1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299D18D9-66C6-470E-A604-CCFA815ACA79}" name="Table3718" displayName="Table3718" ref="A2:S13" totalsRowCount="1" headerRowDxfId="566" dataDxfId="564" headerRowBorderDxfId="565" tableBorderDxfId="563" totalsRowBorderDxfId="562">
  <autoFilter ref="A2:S12" xr:uid="{299D18D9-66C6-470E-A604-CCFA815ACA79}"/>
  <tableColumns count="19">
    <tableColumn id="1" xr3:uid="{10A8BBF9-560E-4FC5-9923-0DB3EB40ECAA}" name="Column1" dataDxfId="561" totalsRowDxfId="560"/>
    <tableColumn id="2" xr3:uid="{94FA54B2-65D0-45CC-A0E5-F3D1F0D20A2A}" name="Tag " dataDxfId="559" totalsRowDxfId="558"/>
    <tableColumn id="3" xr3:uid="{24E81C0F-1D25-4534-AB05-DBBAD4F24CE4}" name="PID " dataDxfId="557" totalsRowDxfId="556"/>
    <tableColumn id="4" xr3:uid="{4D506C1A-2E22-4457-993B-85ACA3823CF0}" name="MFG" dataDxfId="555" totalsRowDxfId="554"/>
    <tableColumn id="5" xr3:uid="{BFE11878-0CB9-4F01-91FF-87B647A31AEE}" name="P/N" dataDxfId="553" totalsRowDxfId="552"/>
    <tableColumn id="6" xr3:uid="{1ED1AB6B-12C7-467B-A1BE-2A62C8C8D895}" name="QTY" dataDxfId="551" totalsRowDxfId="550"/>
    <tableColumn id="7" xr3:uid="{AFE5CF3E-7B14-47F2-B5E5-11D57C88D792}" name="Equipment" dataDxfId="549" totalsRowDxfId="548"/>
    <tableColumn id="8" xr3:uid="{572A8F55-74EE-4C5D-9033-9961AE55E8AA}" name="Description" dataDxfId="547" totalsRowDxfId="546"/>
    <tableColumn id="9" xr3:uid="{0C6E33B5-A7F7-411B-9FE2-66B72C6D9B29}" name="Column5" dataDxfId="545" totalsRowDxfId="544"/>
    <tableColumn id="10" xr3:uid="{D10B0F51-6C98-485E-B0B4-1C8A9E55AF24}" name="AI" dataDxfId="543" totalsRowDxfId="542"/>
    <tableColumn id="11" xr3:uid="{337C81B8-FAE2-4E08-85BE-3E8C99C29EF7}" name="AI Signal Use" dataDxfId="541" totalsRowDxfId="540"/>
    <tableColumn id="12" xr3:uid="{71014E94-EC5B-454E-ADD7-D296F6963E24}" name="AO" dataDxfId="539" totalsRowDxfId="538"/>
    <tableColumn id="13" xr3:uid="{E021C567-FF0A-4C93-B964-D4FCEFF3CCFE}" name="AO Signal Use" dataDxfId="537" totalsRowDxfId="536"/>
    <tableColumn id="14" xr3:uid="{BD36DFD9-C5F8-4B9D-B9BE-4DB45F3FF615}" name="DI" dataDxfId="535" totalsRowDxfId="534"/>
    <tableColumn id="15" xr3:uid="{EB17AF40-EC8A-40E0-BF20-111E60CD77EF}" name="DI Signal Use" dataDxfId="533" totalsRowDxfId="532"/>
    <tableColumn id="16" xr3:uid="{2E847821-3326-40D5-B0D0-1D73BBB9BF1E}" name="DO" dataDxfId="531" totalsRowDxfId="530"/>
    <tableColumn id="17" xr3:uid="{4C9F9C33-6F3C-4B59-B94B-F352D7D4136E}" name="DO Signal Use" totalsRowLabel="Total" dataDxfId="529" totalsRowDxfId="528"/>
    <tableColumn id="18" xr3:uid="{BD95F8F5-6230-4FF5-834A-A0A3F0C1A1F7}" name="MB" totalsRowFunction="custom" dataDxfId="527" totalsRowDxfId="526">
      <totalsRowFormula>SUM(Table3718[MB])</totalsRowFormula>
    </tableColumn>
    <tableColumn id="19" xr3:uid="{612E7144-291F-47B2-B759-5FE2E0057DD2}" name="MB Signal Use" dataDxfId="525" totalsRowDxfId="524"/>
  </tableColumns>
  <tableStyleInfo name="TableStyleMedium1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910EF23F-6FCB-4CAF-8D75-45F836DD0DA7}" name="Table322" displayName="Table322" ref="A2:T7" totalsRowShown="0" headerRowDxfId="523" dataDxfId="521" headerRowBorderDxfId="522" tableBorderDxfId="520" totalsRowBorderDxfId="519">
  <autoFilter ref="A2:T7" xr:uid="{910EF23F-6FCB-4CAF-8D75-45F836DD0DA7}"/>
  <tableColumns count="20">
    <tableColumn id="1" xr3:uid="{16633C28-67AE-4E9D-97D1-63803C727885}" name="Column1" dataDxfId="518"/>
    <tableColumn id="2" xr3:uid="{B91F854F-7904-45AE-9F0C-6CC8AB8918E7}" name="Tag " dataDxfId="517"/>
    <tableColumn id="3" xr3:uid="{6962B004-A882-4A6D-BE99-E7CD6F7BEB68}" name="PID " dataDxfId="516"/>
    <tableColumn id="4" xr3:uid="{F61DBDB3-D331-49AE-964E-93BFF587135C}" name="MFG" dataDxfId="515"/>
    <tableColumn id="5" xr3:uid="{9992AB8F-CAB7-4DAA-BF30-05B4F1EC2EBD}" name="P/N" dataDxfId="514"/>
    <tableColumn id="20" xr3:uid="{417589C8-A584-4794-BDE3-DCD196FD30BF}" name="Description" dataDxfId="513"/>
    <tableColumn id="6" xr3:uid="{7EA569ED-74F3-46A6-A5B8-D7452121C848}" name="QTY" dataDxfId="512"/>
    <tableColumn id="7" xr3:uid="{FAA8AB92-58FC-4010-8EB4-B5475204F2FF}" name="Equipment" dataDxfId="511"/>
    <tableColumn id="8" xr3:uid="{BD7C338F-D2C4-4143-9090-8D6813134BC9}" name="Column4" dataDxfId="510"/>
    <tableColumn id="9" xr3:uid="{2FC3803B-F921-48C7-B9AA-9681C62AEAD7}" name="Column5" dataDxfId="509"/>
    <tableColumn id="10" xr3:uid="{0A32CCEE-396A-415B-BB7D-89ED5C4BF344}" name="AI" dataDxfId="508"/>
    <tableColumn id="11" xr3:uid="{B53130E7-8CB0-4DF7-96B9-9AE39ECB8047}" name="AI Signal Use" dataDxfId="507"/>
    <tableColumn id="12" xr3:uid="{472A7FFC-6060-472B-AF5C-DE526FDD560F}" name="AO" dataDxfId="506"/>
    <tableColumn id="13" xr3:uid="{18B5F4A0-1C4A-4CE7-83D8-C2D47A0B41C8}" name="AO Signal Use" dataDxfId="505"/>
    <tableColumn id="14" xr3:uid="{8C2F15C1-A758-40CB-AB04-7CF10F8696A3}" name="DI" dataDxfId="504"/>
    <tableColumn id="15" xr3:uid="{AA85E43D-1FEB-4157-9B75-B28C44890537}" name="DI Signal Use" dataDxfId="503"/>
    <tableColumn id="16" xr3:uid="{B15595E7-B798-4EF5-92EF-D92D6FE144C3}" name="DO" dataDxfId="502"/>
    <tableColumn id="17" xr3:uid="{2CD725A5-F62C-43CB-95A0-925649CDD53F}" name="DO Signal Use" dataDxfId="501"/>
    <tableColumn id="18" xr3:uid="{1E233594-8689-4153-8E26-9F20A9F9EEAC}" name="MB" dataDxfId="500"/>
    <tableColumn id="19" xr3:uid="{5171BA87-6D7F-4EA6-B5BE-2D6B6837075C}" name="MB Signal Use" dataDxfId="499"/>
  </tableColumns>
  <tableStyleInfo name="TableStyleMedium1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B08BF5A6-B9F1-401E-BFAC-E3CAF7D976E0}" name="Table3791227" displayName="Table3791227" ref="A2:T19" totalsRowShown="0" headerRowDxfId="498" dataDxfId="496" headerRowBorderDxfId="497" tableBorderDxfId="495" totalsRowBorderDxfId="494">
  <autoFilter ref="A2:T19" xr:uid="{B08BF5A6-B9F1-401E-BFAC-E3CAF7D976E0}"/>
  <tableColumns count="20">
    <tableColumn id="1" xr3:uid="{BF6491A2-DA7C-481B-B36D-96003ED46276}" name="Not Listed  P*ID" dataDxfId="493"/>
    <tableColumn id="2" xr3:uid="{E270C8D7-153F-4895-848C-5B11D421DF59}" name="Tag " dataDxfId="492"/>
    <tableColumn id="3" xr3:uid="{FC065B5F-B654-4AAA-8342-4D9CE56ECB8C}" name="PID " dataDxfId="491"/>
    <tableColumn id="4" xr3:uid="{36367007-A3CC-447E-921E-D395239CA574}" name="MFG" dataDxfId="490"/>
    <tableColumn id="5" xr3:uid="{1179B2E7-09D7-4330-9243-0577DCB5BFEB}" name="P/N" dataDxfId="489"/>
    <tableColumn id="20" xr3:uid="{929D7ACD-4212-42FB-BB77-8C658EEAF0CF}" name="Description" dataDxfId="488"/>
    <tableColumn id="6" xr3:uid="{849DA669-28D2-4019-BB4B-81E09B906D09}" name="QTY" dataDxfId="487"/>
    <tableColumn id="7" xr3:uid="{348B6FF6-0AB8-40E2-9F55-9A86E99E879D}" name="Equipment" dataDxfId="486"/>
    <tableColumn id="8" xr3:uid="{7DE3B62C-9B69-4CE3-ADA3-F9E0FC08CF88}" name="Column4" dataDxfId="485"/>
    <tableColumn id="9" xr3:uid="{31E9352E-7A9B-49BB-907F-FEE73AC79720}" name="Column5" dataDxfId="484"/>
    <tableColumn id="10" xr3:uid="{25106AB1-3979-43B3-9DFB-DE735556C297}" name="AI" dataDxfId="483"/>
    <tableColumn id="11" xr3:uid="{EE00FB94-1E3F-42E6-9448-C344A323496B}" name="AI Signal Use" dataDxfId="482"/>
    <tableColumn id="12" xr3:uid="{8C9559C9-0FC7-4D09-85E0-7C79A7048106}" name="AO" dataDxfId="481"/>
    <tableColumn id="13" xr3:uid="{BE205E73-6A7D-4FB4-896A-536C34B97D44}" name="AO Signal Use" dataDxfId="480"/>
    <tableColumn id="14" xr3:uid="{1EE4C549-A9BB-4D54-BCFC-04DC5A34F8CA}" name="DI" dataDxfId="479"/>
    <tableColumn id="15" xr3:uid="{A6ABF076-7314-4414-98AB-2A92EBDDD837}" name="DI Signal Use" dataDxfId="478"/>
    <tableColumn id="16" xr3:uid="{2424F631-A1BA-43EB-A0CA-6EAAD9FC0464}" name="DO" dataDxfId="477"/>
    <tableColumn id="17" xr3:uid="{3488FDF0-2F65-49CF-AE1B-85077DABB003}" name="DO Signal Use" dataDxfId="476"/>
    <tableColumn id="18" xr3:uid="{6EAB8E7F-F75D-4F17-9914-863A7A4B9175}" name="MB" dataDxfId="475"/>
    <tableColumn id="19" xr3:uid="{EE812EF4-5BA5-4A4F-A584-A1371F894D75}" name="MB Signal Use" dataDxfId="474"/>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9E3F1B4-6866-4C42-A827-91C346D47C71}" name="Table39" displayName="Table39" ref="A3:F12" totalsRowShown="0">
  <autoFilter ref="A3:F12" xr:uid="{09E3F1B4-6866-4C42-A827-91C346D47C71}"/>
  <tableColumns count="6">
    <tableColumn id="1" xr3:uid="{903C5D32-2689-4E74-9DEA-0F0FDE2AD8E7}" name="Item"/>
    <tableColumn id="2" xr3:uid="{6477A90C-0103-4EBB-B67C-FB74C66082FB}" name="MFG"/>
    <tableColumn id="3" xr3:uid="{637F1F86-5650-485F-8310-912312BCF145}" name="Description"/>
    <tableColumn id="4" xr3:uid="{A5D859C7-0336-4CFF-9A36-FB43219C42D6}" name="Unit Price" dataDxfId="828"/>
    <tableColumn id="5" xr3:uid="{CA495930-969B-4754-AB6B-8B8AD4E1BF24}" name="Quantity"/>
    <tableColumn id="6" xr3:uid="{AB503C86-BD19-4118-99C1-08AFC31CC809}" name="Total Cost" dataDxfId="827">
      <calculatedColumnFormula>Table39[[#This Row],[Unit Price]]*Table39[[#This Row],[Quantity]]</calculatedColumnFormula>
    </tableColumn>
  </tableColumns>
  <tableStyleInfo name="TableStyleMedium1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5D34E6A4-6ED6-4548-BC4A-AF01D994D927}" name="Table379122729" displayName="Table379122729" ref="A2:T16" totalsRowShown="0" headerRowDxfId="473" dataDxfId="471" headerRowBorderDxfId="472" tableBorderDxfId="470" totalsRowBorderDxfId="469">
  <autoFilter ref="A2:T16" xr:uid="{5D34E6A4-6ED6-4548-BC4A-AF01D994D927}"/>
  <tableColumns count="20">
    <tableColumn id="1" xr3:uid="{5F894919-75DF-4470-B949-FFF92D9669D7}" name="Not Listed  P*ID" dataDxfId="468"/>
    <tableColumn id="2" xr3:uid="{9DBC5D34-F0EC-47F1-A03F-462586B64626}" name="Tag " dataDxfId="467"/>
    <tableColumn id="3" xr3:uid="{C18F92A4-3625-4965-BA81-AAFFB062AE9A}" name="PID " dataDxfId="466"/>
    <tableColumn id="4" xr3:uid="{F3BABF9A-1A3A-4001-B874-925DDF21896C}" name="MFG" dataDxfId="465"/>
    <tableColumn id="5" xr3:uid="{167DD817-6051-436A-84B5-707331689732}" name="P/N" dataDxfId="464"/>
    <tableColumn id="20" xr3:uid="{258F3127-0D87-4408-8A14-6024DEE5018C}" name="Description" dataDxfId="463"/>
    <tableColumn id="6" xr3:uid="{617EFC08-16D4-43D3-8DFD-2B62B976FD7F}" name="QTY" dataDxfId="462"/>
    <tableColumn id="7" xr3:uid="{51360FD2-BE48-4ACC-A0BF-196B33234A88}" name="Equipment" dataDxfId="461"/>
    <tableColumn id="8" xr3:uid="{70299B2F-9D06-4579-8C9F-73047B67D9CA}" name="Column4" dataDxfId="460"/>
    <tableColumn id="9" xr3:uid="{23556752-4927-49CF-8D8D-9536350D351B}" name="Column5" dataDxfId="459"/>
    <tableColumn id="10" xr3:uid="{D2EB3173-CF4B-4E6D-A08A-D463C28B7733}" name="AI" dataDxfId="458"/>
    <tableColumn id="11" xr3:uid="{DF945A2C-090D-4454-87DE-6317866FC32D}" name="AI Signal Use" dataDxfId="457"/>
    <tableColumn id="12" xr3:uid="{AC88F0EB-DAC8-43DB-A5D5-9A428EDE7F36}" name="AO" dataDxfId="456"/>
    <tableColumn id="13" xr3:uid="{E5C17D32-9A52-459D-A2A7-83BE0E93B3B1}" name="AO Signal Use" dataDxfId="455"/>
    <tableColumn id="14" xr3:uid="{ACAF0DCF-CC28-4242-BEC1-11D0F347C892}" name="DI" dataDxfId="454"/>
    <tableColumn id="15" xr3:uid="{93062AC2-EB92-44DD-9B00-8E82AB97B000}" name="DI Signal Use" dataDxfId="453"/>
    <tableColumn id="16" xr3:uid="{BDE0E45F-D088-45C1-9ACC-C5202C21B484}" name="DO" dataDxfId="452"/>
    <tableColumn id="17" xr3:uid="{EAEC2BAF-FBFE-49D9-BFCC-045F8023286A}" name="DO Signal Use" dataDxfId="451"/>
    <tableColumn id="18" xr3:uid="{F73A6E77-8CBB-43B9-ACCD-DE25264E68FF}" name="MB" dataDxfId="450"/>
    <tableColumn id="19" xr3:uid="{81673FF3-F443-4794-A752-9DAB06E4CB66}" name="MB Signal Use" dataDxfId="449"/>
  </tableColumns>
  <tableStyleInfo name="TableStyleMedium1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571E8D07-DC4F-49FB-9D53-ECC0C51CD5BA}" name="Table29" displayName="Table29" ref="A2:P16" totalsRowShown="0">
  <autoFilter ref="A2:P16" xr:uid="{571E8D07-DC4F-49FB-9D53-ECC0C51CD5BA}"/>
  <tableColumns count="16">
    <tableColumn id="1" xr3:uid="{5FAE8456-390A-4ACC-9BBA-78A00CC953C7}" name="Not Listed  P*ID" dataDxfId="448"/>
    <tableColumn id="2" xr3:uid="{E871DA2B-7816-4138-9476-6F68650CC49E}" name="Tag " dataDxfId="447"/>
    <tableColumn id="3" xr3:uid="{69C6DC47-D689-4F55-AF70-203BB0ADDD15}" name="PID " dataDxfId="446"/>
    <tableColumn id="4" xr3:uid="{92CC9814-C3A2-4668-82E0-F0A1B752BA03}" name="MFG" dataDxfId="445"/>
    <tableColumn id="5" xr3:uid="{192076FC-9B04-4A1D-9C22-202765D1D3AC}" name="P/N" dataDxfId="444"/>
    <tableColumn id="6" xr3:uid="{8F4F965D-D1A0-4166-89B4-3432922388E2}" name="Description" dataDxfId="443"/>
    <tableColumn id="7" xr3:uid="{CB482A67-81D6-4327-99C1-3BE65E5EB35A}" name="QTY" dataDxfId="442"/>
    <tableColumn id="8" xr3:uid="{9AA988AD-E3D0-4D8A-9BB8-95B96ADC077B}" name="Equipment" dataDxfId="441"/>
    <tableColumn id="9" xr3:uid="{D29D1487-5715-4031-AE87-7A2F445D4476}" name="Column4" dataDxfId="440"/>
    <tableColumn id="10" xr3:uid="{6AB0E8E6-EB0A-4B5F-A253-E2B874071892}" name="Column5" dataDxfId="439"/>
    <tableColumn id="11" xr3:uid="{32FA1D4C-4AAF-47F3-B1F9-0298A817B811}" name="AI" dataDxfId="438"/>
    <tableColumn id="12" xr3:uid="{113D9E34-B143-4D74-A7FC-6E38D6F2C266}" name="AI Signal Use" dataDxfId="437"/>
    <tableColumn id="13" xr3:uid="{E4D29EB1-0FB6-4B4B-8E4D-F722EE001AD7}" name="AO" dataDxfId="436"/>
    <tableColumn id="14" xr3:uid="{A82ADDED-D66F-4EC7-88A6-A868D2AA4C49}" name="AO Signal Use" dataDxfId="435"/>
    <tableColumn id="15" xr3:uid="{603AFB9C-3E9A-463E-8D64-F794827A8F4A}" name="DI" dataDxfId="434"/>
    <tableColumn id="16" xr3:uid="{F1570710-AE0C-4AC8-A203-C6F90903D3E6}" name="DI in use as"/>
  </tableColumns>
  <tableStyleInfo name="TableStyleMedium1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18E1B115-C7F3-437C-AA04-E79F855D377C}" name="Table30" displayName="Table30" ref="A2:O16" totalsRowShown="0" headerRowDxfId="433">
  <autoFilter ref="A2:O16" xr:uid="{18E1B115-C7F3-437C-AA04-E79F855D377C}"/>
  <tableColumns count="15">
    <tableColumn id="1" xr3:uid="{30427E87-FA15-454A-8B03-E2C624D80A22}" name="Not Listed  P*ID" dataDxfId="432"/>
    <tableColumn id="2" xr3:uid="{41856DAC-2142-4FAF-B671-E77A0A744F7E}" name="Tag " dataDxfId="431"/>
    <tableColumn id="3" xr3:uid="{3BA449AF-DAE1-4EA7-9CD7-D7DD1FB7F09E}" name="PID " dataDxfId="430"/>
    <tableColumn id="4" xr3:uid="{E4F94723-5E0F-411C-94B5-B78C3E290E1C}" name="MFG" dataDxfId="429"/>
    <tableColumn id="5" xr3:uid="{9890BCC4-AF29-4FE9-B141-6CF2AFC458A6}" name="P/N" dataDxfId="428"/>
    <tableColumn id="6" xr3:uid="{9BCFA64A-945A-4308-B566-1399D899E344}" name="Description" dataDxfId="427"/>
    <tableColumn id="7" xr3:uid="{8A3ECA4F-D507-4B6E-BE08-063A2DC6D1FD}" name="QTY" dataDxfId="426"/>
    <tableColumn id="8" xr3:uid="{F0A54E90-83A0-42C0-8393-48F9CF9BE0A7}" name="Equipment" dataDxfId="425"/>
    <tableColumn id="9" xr3:uid="{87F35148-2572-407C-A3DF-BC23FB7DFAC0}" name="Column4" dataDxfId="424"/>
    <tableColumn id="10" xr3:uid="{66C034D2-C878-467A-A17C-0CF62E8A7279}" name="Column5" dataDxfId="423"/>
    <tableColumn id="11" xr3:uid="{5BA58FD8-8FCE-4DA9-A812-3E0C6CCA72A7}" name="AI" dataDxfId="422"/>
    <tableColumn id="12" xr3:uid="{54D8555B-8D43-4B08-80CA-8D914F88A980}" name="AI Signal Use" dataDxfId="421"/>
    <tableColumn id="13" xr3:uid="{B797D357-9D7F-4C6A-8ECA-E44158E47381}" name="AO" dataDxfId="420"/>
    <tableColumn id="14" xr3:uid="{36B28588-E2E6-4236-ABA7-FF2A40C5DBA9}" name="AO Signal Use" dataDxfId="419"/>
    <tableColumn id="15" xr3:uid="{CD5C453E-876E-48D2-8B92-89EF0E2987C7}" name="DI" dataDxfId="418"/>
  </tableColumns>
  <tableStyleInfo name="TableStyleMedium1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15B6328B-40BB-4CFA-98CA-0EC3AEE0ED8F}" name="Table32219" displayName="Table32219" ref="A2:T15" totalsRowShown="0" headerRowDxfId="417" dataDxfId="415" headerRowBorderDxfId="416" tableBorderDxfId="414" totalsRowBorderDxfId="413">
  <autoFilter ref="A2:T15" xr:uid="{15B6328B-40BB-4CFA-98CA-0EC3AEE0ED8F}"/>
  <tableColumns count="20">
    <tableColumn id="1" xr3:uid="{169D38E9-52B9-417D-8083-233455C7D9E5}" name="Column1" dataDxfId="412"/>
    <tableColumn id="2" xr3:uid="{471D92BD-FAD0-45B9-8C7E-6F6A71952B5B}" name="Tag " dataDxfId="411"/>
    <tableColumn id="3" xr3:uid="{8D3751E3-D9CE-48FA-8B97-DF921548E7AF}" name="PID " dataDxfId="410"/>
    <tableColumn id="4" xr3:uid="{EB5F2C60-77D7-4C9C-B150-446761EA9880}" name="MFG" dataDxfId="409"/>
    <tableColumn id="5" xr3:uid="{D5087CCE-1A3C-4B05-889E-0042C2E243F9}" name="P/N" dataDxfId="408"/>
    <tableColumn id="20" xr3:uid="{3C3EF0FA-D1A5-4E6F-99D7-25E994508166}" name="Description" dataDxfId="407"/>
    <tableColumn id="6" xr3:uid="{9EEB0264-9F80-4BF8-A6CE-AE074B7B5F2F}" name="QTY" dataDxfId="406"/>
    <tableColumn id="7" xr3:uid="{06DD429C-96A3-4F64-8A40-A11393E14D77}" name="Equipment" dataDxfId="405"/>
    <tableColumn id="8" xr3:uid="{0C7ACD73-915A-49BC-8D0E-A0F4BC0D74D9}" name="Column4" dataDxfId="404"/>
    <tableColumn id="9" xr3:uid="{AB08ABC0-34D7-471B-AC66-130CF18BAC1D}" name="Column5" dataDxfId="403"/>
    <tableColumn id="10" xr3:uid="{C1A8B2BC-C5AC-48B4-B611-98504EE69020}" name="AI" dataDxfId="402"/>
    <tableColumn id="11" xr3:uid="{D10CD4C6-C6FD-4EF2-AA3F-0BE866FF2D36}" name="AI Signal Use" dataDxfId="401"/>
    <tableColumn id="12" xr3:uid="{F6AACB14-6B7E-4AC1-A878-F238D213645A}" name="AO" dataDxfId="400"/>
    <tableColumn id="13" xr3:uid="{551A1282-3F48-4DA9-AB91-944A60D79845}" name="AO Signal Use" dataDxfId="399"/>
    <tableColumn id="14" xr3:uid="{A3E8F037-8F96-4B7D-A660-619D3509EB48}" name="DI" dataDxfId="398"/>
    <tableColumn id="15" xr3:uid="{9181C2B5-4BA3-4313-8993-4A63A95DB9E2}" name="DI Signal Use" dataDxfId="397"/>
    <tableColumn id="16" xr3:uid="{DAD73125-BD7B-4711-B9A4-1306C4BC5617}" name="DO" dataDxfId="396"/>
    <tableColumn id="17" xr3:uid="{B4811E94-63BA-4CF6-89EB-C919D6BDF40C}" name="DO Signal Use" dataDxfId="395"/>
    <tableColumn id="18" xr3:uid="{61DC9E1C-0C8A-4B97-A254-4ADA536E6DB9}" name="MB" dataDxfId="394"/>
    <tableColumn id="19" xr3:uid="{457C091B-2789-4B77-BE7B-B886638EBA1A}" name="MB Signal Use" dataDxfId="393"/>
  </tableColumns>
  <tableStyleInfo name="TableStyleMedium18"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5039FA2D-5F4B-499B-86AA-0FA40188E776}" name="Table379112620" displayName="Table379112620" ref="A2:T15" totalsRowCount="1" headerRowDxfId="392" dataDxfId="390" headerRowBorderDxfId="391" tableBorderDxfId="389" totalsRowBorderDxfId="388">
  <autoFilter ref="A2:T14" xr:uid="{5039FA2D-5F4B-499B-86AA-0FA40188E776}"/>
  <tableColumns count="20">
    <tableColumn id="1" xr3:uid="{8BE2BDB3-684F-403C-9F2E-2FEEDB522859}" name="Column1" dataDxfId="387" totalsRowDxfId="386"/>
    <tableColumn id="2" xr3:uid="{D6FC3C29-7678-459F-86DA-E57CBEE6051F}" name="Tag " dataDxfId="385" totalsRowDxfId="384"/>
    <tableColumn id="3" xr3:uid="{F25E8109-D313-484F-A6DF-FD4293E43069}" name="PID " dataDxfId="383" totalsRowDxfId="382"/>
    <tableColumn id="4" xr3:uid="{489BD1C0-DCE8-40E9-A729-5BCE2E178786}" name="MFG" dataDxfId="381" totalsRowDxfId="380"/>
    <tableColumn id="5" xr3:uid="{5CFB7D68-E401-4017-9D60-C19C6989AFE4}" name="P/N" dataDxfId="379" totalsRowDxfId="378"/>
    <tableColumn id="20" xr3:uid="{15403EAC-122E-47DC-9672-76D51562C034}" name="Description" dataDxfId="377" totalsRowDxfId="376"/>
    <tableColumn id="6" xr3:uid="{2B0D3881-631F-4037-86D7-35A805EEBA00}" name="QTY" dataDxfId="375" totalsRowDxfId="374"/>
    <tableColumn id="7" xr3:uid="{049AE2DD-8FC4-41B4-A0A8-55C589BA0445}" name="Equipment" dataDxfId="373" totalsRowDxfId="372"/>
    <tableColumn id="8" xr3:uid="{351303E2-BEDA-4896-9192-EB202D6B87BB}" name="Column4" dataDxfId="371" totalsRowDxfId="370"/>
    <tableColumn id="9" xr3:uid="{C8069CE3-3D1C-40A1-AD25-B269E15B95BA}" name="Column5" dataDxfId="369" totalsRowDxfId="368"/>
    <tableColumn id="10" xr3:uid="{4AE7D1B3-F660-4861-A7B6-1E717E77674E}" name="AI" dataDxfId="367" totalsRowDxfId="366"/>
    <tableColumn id="11" xr3:uid="{474BC858-D7EA-4BF2-B82D-F6C9EB94CD7D}" name="AI Signal Use" dataDxfId="365" totalsRowDxfId="364"/>
    <tableColumn id="12" xr3:uid="{027EAB95-657D-4FEF-8B09-6EA641B812A5}" name="AO" dataDxfId="363" totalsRowDxfId="362"/>
    <tableColumn id="13" xr3:uid="{FD765098-2DC2-4F4F-9ED7-512CD20F7850}" name="AO Signal Use" dataDxfId="361" totalsRowDxfId="360"/>
    <tableColumn id="14" xr3:uid="{58BBA637-78CB-4099-91D4-BD609A474456}" name="DI" dataDxfId="359" totalsRowDxfId="358"/>
    <tableColumn id="15" xr3:uid="{B04E4E10-9186-4FD3-9B85-A78C4950A651}" name="DI Signal Use" dataDxfId="357" totalsRowDxfId="356"/>
    <tableColumn id="16" xr3:uid="{0EC0AB7B-45F1-4714-99D7-4F9224FE5524}" name="DO" dataDxfId="355" totalsRowDxfId="354"/>
    <tableColumn id="17" xr3:uid="{011AF6C7-0AB3-49C7-8E32-E99197C536A3}" name="DO Signal Use" dataDxfId="353" totalsRowDxfId="352"/>
    <tableColumn id="18" xr3:uid="{87D713DC-38EC-4052-AD3F-A31C3C21B46E}" name="MB" dataDxfId="351" totalsRowDxfId="350"/>
    <tableColumn id="19" xr3:uid="{2DCD1E46-7307-4FCF-B693-F3CE30CB306E}" name="MB Signal Use" dataDxfId="349" totalsRowDxfId="348"/>
  </tableColumns>
  <tableStyleInfo name="TableStyleMedium1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BD28ACF-07D1-4886-858C-1EE36FF86218}" name="Table37" displayName="Table37" ref="A4:S14" totalsRowShown="0" headerRowDxfId="347" dataDxfId="345" headerRowBorderDxfId="346" tableBorderDxfId="344" totalsRowBorderDxfId="343">
  <autoFilter ref="A4:S14" xr:uid="{DBD28ACF-07D1-4886-858C-1EE36FF86218}"/>
  <tableColumns count="19">
    <tableColumn id="1" xr3:uid="{D856E543-C0B1-4B5F-864E-9253DF48F75D}" name="Column1" dataDxfId="342"/>
    <tableColumn id="2" xr3:uid="{D24C9983-72D5-4495-86F1-CE87A0A6EA14}" name="Tag " dataDxfId="341"/>
    <tableColumn id="3" xr3:uid="{37C522D8-8B48-426B-B45E-898A3D252972}" name="PID " dataDxfId="340"/>
    <tableColumn id="4" xr3:uid="{FBFB5CCC-8327-4BFA-99A6-4B44D36F1261}" name="MFG" dataDxfId="339"/>
    <tableColumn id="5" xr3:uid="{5402E3D3-97FA-47A8-BF23-A214DA70BB62}" name="P/N" dataDxfId="338"/>
    <tableColumn id="6" xr3:uid="{3AE42CC3-3DB3-4D0B-834C-1538D28A4879}" name="QTY" dataDxfId="337"/>
    <tableColumn id="7" xr3:uid="{B826B095-5174-4A2E-B942-FA48F30E762B}" name="Equipment" dataDxfId="336"/>
    <tableColumn id="8" xr3:uid="{80DE84E9-6C4A-4DBB-902D-79AF0A935FC2}" name="Description" dataDxfId="335"/>
    <tableColumn id="9" xr3:uid="{4CB9D431-F2A0-4C21-B681-0B2898AC7FB4}" name="Column5" dataDxfId="334"/>
    <tableColumn id="10" xr3:uid="{C56D41D3-D27E-4F98-A8E3-89FC8F6BA4A1}" name="AI" dataDxfId="333"/>
    <tableColumn id="11" xr3:uid="{C2DB6E2D-4CDE-4442-90A2-A701F9F20EBA}" name="AI Signal Use" dataDxfId="332"/>
    <tableColumn id="12" xr3:uid="{AE426D65-A76A-4123-8ECC-5251013C16EE}" name="AO" dataDxfId="331"/>
    <tableColumn id="13" xr3:uid="{4F590402-63E2-467B-AC63-E85E8534E9AF}" name="AO Signal Use" dataDxfId="330"/>
    <tableColumn id="14" xr3:uid="{9D8F5B2F-AB48-4B34-A53D-0522E5FCF62B}" name="DI" dataDxfId="329"/>
    <tableColumn id="15" xr3:uid="{2224A714-881E-466E-A031-81B55B531532}" name="DI Signal Use" dataDxfId="328"/>
    <tableColumn id="16" xr3:uid="{98C90618-EB8D-4C1E-975D-C52AD3AB56A2}" name="DO" dataDxfId="327"/>
    <tableColumn id="17" xr3:uid="{BC598AC8-7394-42E5-BB68-94C1D9F8022A}" name="DO Signal Use" dataDxfId="326"/>
    <tableColumn id="18" xr3:uid="{C756482A-A1F9-49C2-9182-092D8A2617EF}" name="MB" dataDxfId="325"/>
    <tableColumn id="19" xr3:uid="{243D6256-48A0-472F-B006-B386F92BAB59}" name="MB Signal Use" dataDxfId="324"/>
  </tableColumns>
  <tableStyleInfo name="TableStyleMedium18"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BD8D841-77C9-47B9-8423-4992BD336DBF}" name="Table379" displayName="Table379" ref="A29:S56" totalsRowShown="0" headerRowDxfId="323" dataDxfId="321" headerRowBorderDxfId="322" tableBorderDxfId="320" totalsRowBorderDxfId="319">
  <autoFilter ref="A29:S56" xr:uid="{EBD8D841-77C9-47B9-8423-4992BD336DBF}"/>
  <tableColumns count="19">
    <tableColumn id="1" xr3:uid="{6E1628FB-CD82-446C-A3BD-E4B4A7E4DA6A}" name="Column1" dataDxfId="318"/>
    <tableColumn id="2" xr3:uid="{A2A39562-44CA-486E-9A03-2A372C389F9E}" name="Tag " dataDxfId="317"/>
    <tableColumn id="3" xr3:uid="{DE68B275-182B-4572-8EA1-00B83F5F95C8}" name="PID " dataDxfId="316"/>
    <tableColumn id="4" xr3:uid="{9E97423C-8762-43C7-B088-A1B6EB2C317B}" name="MFG" dataDxfId="315"/>
    <tableColumn id="5" xr3:uid="{A3ED94A5-07C3-42D3-925B-0519051E009A}" name="P/N" dataDxfId="314"/>
    <tableColumn id="6" xr3:uid="{DE79CC55-E048-4FD8-9D23-FA30EDD86015}" name="QTY" dataDxfId="313"/>
    <tableColumn id="7" xr3:uid="{D33D4887-414C-415C-9257-E51E1F1D08BE}" name="Equipment" dataDxfId="312"/>
    <tableColumn id="8" xr3:uid="{756933F2-9CD1-4892-BFBB-CC64E33DE91B}" name="Column4" dataDxfId="311"/>
    <tableColumn id="9" xr3:uid="{E1BBC5F9-B248-4A7E-9B6B-56D958B9720C}" name="Column5" dataDxfId="310"/>
    <tableColumn id="10" xr3:uid="{779B9CA5-B84E-4D27-A577-C54B67F8AEB4}" name="AI" dataDxfId="309"/>
    <tableColumn id="11" xr3:uid="{5372AA74-CCAC-4289-BF0A-F10ACA6892A0}" name="AI Signal Use" dataDxfId="308"/>
    <tableColumn id="12" xr3:uid="{31779E3F-9BF8-468E-BB03-EF997293D1B1}" name="AO" dataDxfId="307"/>
    <tableColumn id="13" xr3:uid="{61358198-50D8-435B-A5C8-BC7CE2793F3A}" name="AO Signal Use" dataDxfId="306"/>
    <tableColumn id="14" xr3:uid="{B7BF9FC9-D845-4A91-8FE2-47E4F8107AAB}" name="DI" dataDxfId="305"/>
    <tableColumn id="15" xr3:uid="{34C2AEFC-576C-4C72-9FEF-9ECE0AEDD5F6}" name="DI Signal Use" dataDxfId="304"/>
    <tableColumn id="16" xr3:uid="{279F7E22-FCCB-46E9-8619-4D7D4DD5F1A0}" name="DO" dataDxfId="303"/>
    <tableColumn id="17" xr3:uid="{BF14F7E5-EC02-4991-83F3-CA910CF0AE18}" name="DO Signal Use" dataDxfId="302"/>
    <tableColumn id="18" xr3:uid="{84BECDE4-4E32-4FB0-87D3-87F2AC047653}" name="MB" dataDxfId="301"/>
    <tableColumn id="19" xr3:uid="{61819FB0-F258-4151-A2F7-2E5E990ED5FB}" name="MB Signal Use" dataDxfId="300"/>
  </tableColumns>
  <tableStyleInfo name="TableStyleMedium1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EAED9B5-6A75-46CD-B3C9-15ACE5808093}" name="Table37910" displayName="Table37910" ref="A63:S80" totalsRowShown="0" headerRowDxfId="299" dataDxfId="297" headerRowBorderDxfId="298" tableBorderDxfId="296" totalsRowBorderDxfId="295">
  <autoFilter ref="A63:S80" xr:uid="{5EAED9B5-6A75-46CD-B3C9-15ACE5808093}"/>
  <sortState xmlns:xlrd2="http://schemas.microsoft.com/office/spreadsheetml/2017/richdata2" ref="A64:L80">
    <sortCondition ref="H63:H80"/>
  </sortState>
  <tableColumns count="19">
    <tableColumn id="1" xr3:uid="{FA30FCEE-54A0-4E4B-93A7-B2484A0F1456}" name="Column1" dataDxfId="294"/>
    <tableColumn id="2" xr3:uid="{D0BE1756-5429-480B-AF88-D0FA92C44D31}" name="Tag " dataDxfId="293"/>
    <tableColumn id="3" xr3:uid="{308CFA2E-9788-4591-BC6A-95AFAEF2D6AC}" name="PID " dataDxfId="292"/>
    <tableColumn id="4" xr3:uid="{2721519F-91EE-4A3E-95A8-0AA4866EE47F}" name="MFG" dataDxfId="291"/>
    <tableColumn id="5" xr3:uid="{F18400DC-0055-4A2D-9789-EC251B8D95B0}" name="P/N" dataDxfId="290"/>
    <tableColumn id="6" xr3:uid="{F60C76F8-5BF6-4329-8527-6D04836E2CDD}" name="QTY" dataDxfId="289"/>
    <tableColumn id="7" xr3:uid="{EE166232-9AB2-49EF-8E6B-9B757B50C2C3}" name="Equipment" dataDxfId="288"/>
    <tableColumn id="8" xr3:uid="{DBCE50B8-7984-440B-85E8-BEB2B7D6CB90}" name="Column4" dataDxfId="287"/>
    <tableColumn id="9" xr3:uid="{3924EEF1-004D-440E-8CD7-4F08D6A9B483}" name="Column5" dataDxfId="286"/>
    <tableColumn id="10" xr3:uid="{61E33BAC-9875-4214-BAD5-EC6C5CDFFCF0}" name="AI" dataDxfId="285"/>
    <tableColumn id="11" xr3:uid="{570F1032-8828-4AE8-9524-A705918CFE18}" name="AI Signal Use" dataDxfId="284"/>
    <tableColumn id="12" xr3:uid="{A799EF08-A92E-49EB-B953-4BFB5C95C818}" name="AO" dataDxfId="283"/>
    <tableColumn id="13" xr3:uid="{8E08532C-F8A2-4CEE-B535-60C6BC89AD7D}" name="AO Signal Use" dataDxfId="282"/>
    <tableColumn id="14" xr3:uid="{8C57E14D-3CC1-45DB-8CC5-12C721F801AB}" name="DI" dataDxfId="281"/>
    <tableColumn id="15" xr3:uid="{D6EA3A3A-D91D-48A0-824F-ECB2E03A182B}" name="DI Signal Use" dataDxfId="280"/>
    <tableColumn id="16" xr3:uid="{3D995917-A97F-436B-A48E-80D91A6FAB39}" name="DO" dataDxfId="279"/>
    <tableColumn id="17" xr3:uid="{27221661-7045-4BB7-8BF7-6EDDFF50ABA1}" name="DO Signal Use" dataDxfId="278"/>
    <tableColumn id="18" xr3:uid="{71BA859B-DE61-478C-B8A0-91BCDA9D0D33}" name="MB" dataDxfId="277"/>
    <tableColumn id="19" xr3:uid="{36DF996E-1F9E-4F4A-B7C6-2E7FFFC7B970}" name="MB Signal Use" dataDxfId="276"/>
  </tableColumns>
  <tableStyleInfo name="TableStyleMedium1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2085373-63B3-4E42-ABDC-C79DDAF6E047}" name="Table37911" displayName="Table37911" ref="A84:S96" totalsRowShown="0" headerRowDxfId="275" dataDxfId="273" headerRowBorderDxfId="274" tableBorderDxfId="272" totalsRowBorderDxfId="271">
  <autoFilter ref="A84:S96" xr:uid="{B2085373-63B3-4E42-ABDC-C79DDAF6E047}"/>
  <tableColumns count="19">
    <tableColumn id="1" xr3:uid="{6C2A536E-64F9-4C45-A1B7-46FF6FE5F630}" name="Column1" dataDxfId="270"/>
    <tableColumn id="2" xr3:uid="{9265F77C-BC94-47A7-A592-6961B521F43B}" name="Tag " dataDxfId="269"/>
    <tableColumn id="3" xr3:uid="{B14B6823-FC6F-41E4-93CD-9A77428A5ECB}" name="PID " dataDxfId="268"/>
    <tableColumn id="4" xr3:uid="{17645ACE-ECE1-4A83-AA82-99B294381160}" name="MFG" dataDxfId="267"/>
    <tableColumn id="5" xr3:uid="{B0B75816-374F-401B-A251-FEB0BDA4437C}" name="P/N" dataDxfId="266"/>
    <tableColumn id="6" xr3:uid="{3F30A1D1-B785-4124-8526-5E031BD48227}" name="QTY" dataDxfId="265"/>
    <tableColumn id="7" xr3:uid="{CB501BCB-6299-4555-AF84-63CED8E1460C}" name="Equipment" dataDxfId="264"/>
    <tableColumn id="8" xr3:uid="{24FECC76-B187-4658-96D3-8BCDE4E6699A}" name="Column4" dataDxfId="263"/>
    <tableColumn id="9" xr3:uid="{6CA31012-625D-4794-8F0E-1E8423A64A28}" name="Column5" dataDxfId="262"/>
    <tableColumn id="10" xr3:uid="{C2B09AA8-9B31-42FA-A5F4-ECEE9A6321D5}" name="AI" dataDxfId="261"/>
    <tableColumn id="11" xr3:uid="{ED43F677-63DA-492A-9DF1-F35198726B38}" name="AI Signal Use" dataDxfId="260"/>
    <tableColumn id="12" xr3:uid="{0F1E61D4-6649-4240-BA9C-D14EDA9EB1B8}" name="AO" dataDxfId="259"/>
    <tableColumn id="13" xr3:uid="{4CC53B3E-8CFC-4D61-811E-B714CD1F5CD6}" name="AO Signal Use" dataDxfId="258"/>
    <tableColumn id="14" xr3:uid="{68FBFD68-82F7-4ABC-9297-B0718B0F1010}" name="DI" dataDxfId="257"/>
    <tableColumn id="15" xr3:uid="{F2BB62D6-5A6B-4931-8DC6-ED14EB40C6C1}" name="DI Signal Use" dataDxfId="256"/>
    <tableColumn id="16" xr3:uid="{00233439-CD5A-488B-ABF7-0BAF4635649A}" name="DO" dataDxfId="255"/>
    <tableColumn id="17" xr3:uid="{B4182408-F857-47DF-B615-D62B49809FA0}" name="DO Signal Use" dataDxfId="254"/>
    <tableColumn id="18" xr3:uid="{A602915E-D44A-4920-BF75-E85FFE527D65}" name="MB" dataDxfId="253"/>
    <tableColumn id="19" xr3:uid="{13BF6DD8-58EF-4221-A068-E4631FD09B36}" name="MB Signal Use" dataDxfId="252"/>
  </tableColumns>
  <tableStyleInfo name="TableStyleMedium1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7C14EC0-71D5-46AD-9933-49B43B1B5711}" name="Table37912" displayName="Table37912" ref="A101:S108" totalsRowShown="0" headerRowDxfId="251" dataDxfId="249" headerRowBorderDxfId="250" tableBorderDxfId="248" totalsRowBorderDxfId="247">
  <autoFilter ref="A101:S108" xr:uid="{27C14EC0-71D5-46AD-9933-49B43B1B5711}"/>
  <tableColumns count="19">
    <tableColumn id="1" xr3:uid="{22878521-A6D8-4870-AD93-E0281A70B4B6}" name="Column1" dataDxfId="246"/>
    <tableColumn id="2" xr3:uid="{D488E8EF-9CC0-4A1C-86C9-41581E8838DB}" name="Tag " dataDxfId="245"/>
    <tableColumn id="3" xr3:uid="{6E2D7981-6861-4E82-942C-A4F6AEC7B1E6}" name="PID " dataDxfId="244"/>
    <tableColumn id="4" xr3:uid="{02C5EAD8-3B9F-46D0-B978-BD06A678D905}" name="MFG" dataDxfId="243"/>
    <tableColumn id="5" xr3:uid="{5A090391-ED15-43D7-8959-120851E26413}" name="P/N" dataDxfId="242"/>
    <tableColumn id="6" xr3:uid="{C59C4115-7C39-4D71-863C-9EE7C2FE1AEA}" name="QTY" dataDxfId="241"/>
    <tableColumn id="7" xr3:uid="{73C033BC-47C3-4663-BC42-EDE2820B076A}" name="Equipment" dataDxfId="240"/>
    <tableColumn id="8" xr3:uid="{E98F608A-0B22-4D4E-8CA5-8C65E24EBD60}" name="Column4" dataDxfId="239"/>
    <tableColumn id="9" xr3:uid="{2919E1E9-AE62-4528-B5D9-8450685ACA32}" name="Column5" dataDxfId="238"/>
    <tableColumn id="10" xr3:uid="{3EF283E0-C224-4774-BD7F-A250F3138FB5}" name="AI" dataDxfId="237"/>
    <tableColumn id="11" xr3:uid="{DFACA6D7-563A-49EB-AF3C-107E9DDE4504}" name="AI Signal Use" dataDxfId="236"/>
    <tableColumn id="12" xr3:uid="{CC965345-7B73-4FDB-81DB-94D53573C4D0}" name="AO" dataDxfId="235"/>
    <tableColumn id="13" xr3:uid="{AED357B1-46F0-406F-82B3-E80640802348}" name="AO Signal Use" dataDxfId="234"/>
    <tableColumn id="14" xr3:uid="{0A9E4B12-584B-4973-B16B-9C4FD4A9035A}" name="DI" dataDxfId="233"/>
    <tableColumn id="15" xr3:uid="{5D6EC5C6-86CC-4C5E-A061-833D3E713084}" name="DI Signal Use" dataDxfId="232"/>
    <tableColumn id="16" xr3:uid="{7BFCA9DF-3227-4721-A9CE-BCABD57FECF8}" name="DO" dataDxfId="231"/>
    <tableColumn id="17" xr3:uid="{1FA1C7AB-279D-4065-8B7C-562BD9909181}" name="DO Signal Use" dataDxfId="230"/>
    <tableColumn id="18" xr3:uid="{4030E11C-0AC7-4B67-9D05-AE6BEE79FCB7}" name="MB" dataDxfId="229"/>
    <tableColumn id="19" xr3:uid="{57B09F70-3E6B-4BDE-890F-01869EBC3430}" name="MB Signal Use" dataDxfId="228"/>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BB628D7-ED5D-49DD-93FC-0A94CB70190F}" name="Inventory_List_Table" displayName="Inventory_List_Table" ref="B4:K13" totalsRowShown="0" headerRowDxfId="826" dataDxfId="825">
  <autoFilter ref="B4:K13" xr:uid="{00000000-0009-0000-0100-000001000000}"/>
  <tableColumns count="10">
    <tableColumn id="8" xr3:uid="{4174D828-FEA1-43C0-A78B-F3E1D622AD5F}" name="Device" dataDxfId="824">
      <calculatedColumnFormula>LSH!A1</calculatedColumnFormula>
    </tableColumn>
    <tableColumn id="2" xr3:uid="{00000000-0010-0000-0000-000002000000}" name="MFG" dataDxfId="823">
      <calculatedColumnFormula>Table37[[#This Row],[MFG]]</calculatedColumnFormula>
    </tableColumn>
    <tableColumn id="3" xr3:uid="{00000000-0010-0000-0000-000003000000}" name="P/N" dataDxfId="822">
      <calculatedColumnFormula>Table37[[#This Row],[P/N]]</calculatedColumnFormula>
    </tableColumn>
    <tableColumn id="4" xr3:uid="{00000000-0010-0000-0000-000004000000}" name="Description" dataDxfId="821">
      <calculatedColumnFormula>Table37[[#This Row],[Description]]</calculatedColumnFormula>
    </tableColumn>
    <tableColumn id="5" xr3:uid="{00000000-0010-0000-0000-000005000000}" name="Unit Price" dataDxfId="820"/>
    <tableColumn id="12" xr3:uid="{568579B0-23D6-499D-80CA-9EBC4AAA3799}" name="Margin" dataDxfId="819"/>
    <tableColumn id="6" xr3:uid="{00000000-0010-0000-0000-000006000000}" name="Quantity" dataDxfId="818"/>
    <tableColumn id="15" xr3:uid="{158FC317-3C88-4DB8-A341-5C4C068925AB}" name="Cost ea." dataDxfId="817">
      <calculatedColumnFormula>F5/(1-G5)</calculatedColumnFormula>
    </tableColumn>
    <tableColumn id="7" xr3:uid="{00000000-0010-0000-0000-000007000000}" name="Cost" dataDxfId="816">
      <calculatedColumnFormula>Inventory_List_Table[[#This Row],[Unit Price]]*Inventory_List_Table[[#This Row],[Quantity]]</calculatedColumnFormula>
    </tableColumn>
    <tableColumn id="10" xr3:uid="{DF5F842C-DD92-4527-8164-A756DC36473D}" name="Total Cost" dataDxfId="815">
      <calculatedColumnFormula>Inventory_List_Table[[#This Row],[Cost ea.]]*Inventory_List_Table[[#This Row],[Quantity]]</calculatedColumnFormula>
    </tableColumn>
  </tableColumns>
  <tableStyleInfo name="Business Table"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5A6971C-5B68-4B48-834B-A3A7C17F6B85}" name="Table3" displayName="Table3" ref="A21:S26" totalsRowShown="0" headerRowDxfId="227" dataDxfId="225" headerRowBorderDxfId="226" tableBorderDxfId="224" totalsRowBorderDxfId="223">
  <autoFilter ref="A21:S26" xr:uid="{95A6971C-5B68-4B48-834B-A3A7C17F6B85}"/>
  <tableColumns count="19">
    <tableColumn id="1" xr3:uid="{2C647B33-9A42-47B2-8B1B-607F2EA849F7}" name="Column1" dataDxfId="222"/>
    <tableColumn id="2" xr3:uid="{45EAE631-DF13-4952-86B8-4D5290D48955}" name="Tag " dataDxfId="221"/>
    <tableColumn id="3" xr3:uid="{0733C920-3FD5-4F26-BF86-DF3FE32BDE86}" name="PID " dataDxfId="220"/>
    <tableColumn id="4" xr3:uid="{E0CE7460-8D02-4F1A-B462-1FBEAB44B50B}" name="MFG" dataDxfId="219"/>
    <tableColumn id="5" xr3:uid="{A0C2677A-4904-4845-9742-988698E1F168}" name="P/N" dataDxfId="218"/>
    <tableColumn id="6" xr3:uid="{FD875FB8-B697-4CCF-A78D-411BBD8D431C}" name="QTY" dataDxfId="217"/>
    <tableColumn id="7" xr3:uid="{1E5A7A4F-EFCF-4828-A093-0F2979A4C919}" name="Equipment" dataDxfId="216"/>
    <tableColumn id="8" xr3:uid="{0629C8D8-974B-489D-A0F3-088D44E311A8}" name="Column4" dataDxfId="215"/>
    <tableColumn id="9" xr3:uid="{DBDCD766-B915-462A-AA6C-827F9E523CC0}" name="Column5" dataDxfId="214"/>
    <tableColumn id="10" xr3:uid="{044F9291-E515-4888-A64F-76124FEC7903}" name="AI" dataDxfId="213"/>
    <tableColumn id="11" xr3:uid="{7D118C9C-AB29-4DB1-844C-488A514048D8}" name="AI Signal Use" dataDxfId="212"/>
    <tableColumn id="12" xr3:uid="{92FB6055-00F6-4DB0-AA5E-3C1FE4D84821}" name="AO" dataDxfId="211"/>
    <tableColumn id="13" xr3:uid="{F1681DB3-69C0-48A9-922F-BA7A0BB13F90}" name="AO Signal Use" dataDxfId="210"/>
    <tableColumn id="14" xr3:uid="{7057D2D6-8863-4784-AF9E-0611569CF7F3}" name="DI" dataDxfId="209"/>
    <tableColumn id="15" xr3:uid="{D7B70C66-CF98-4933-A3CB-0523CBF10F98}" name="DI Signal Use" dataDxfId="208"/>
    <tableColumn id="16" xr3:uid="{7C3D8893-5208-4633-926C-A7EE67A9DC9F}" name="DO" dataDxfId="207"/>
    <tableColumn id="17" xr3:uid="{D1D86A66-4229-40C3-B18F-5451CBC63011}" name="DO Signal Use" dataDxfId="206"/>
    <tableColumn id="18" xr3:uid="{8511DBC2-A1BA-4FBC-A7DD-896686990BE2}" name="MB" dataDxfId="205"/>
    <tableColumn id="19" xr3:uid="{00AC9044-5548-4483-AE0D-388D4C16E5F6}" name="MB Signal Use" dataDxfId="204"/>
  </tableColumns>
  <tableStyleInfo name="TableStyleMedium18"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80CA652-B32A-46F6-99B2-01C49A55800F}" name="Table3791217" displayName="Table3791217" ref="B138:S145" totalsRowShown="0" headerRowDxfId="203" dataDxfId="201" headerRowBorderDxfId="202" tableBorderDxfId="200" totalsRowBorderDxfId="199">
  <autoFilter ref="B138:S145" xr:uid="{080CA652-B32A-46F6-99B2-01C49A55800F}"/>
  <tableColumns count="18">
    <tableColumn id="1" xr3:uid="{A68F222C-5235-463D-9D73-9A02818448FE}" name="Column1" dataDxfId="198"/>
    <tableColumn id="2" xr3:uid="{C41661EE-D794-4DE5-81D7-0E0549871B71}" name="Tag " dataDxfId="197"/>
    <tableColumn id="3" xr3:uid="{E4657A50-D53C-4719-93E2-77DB62366F2C}" name="PID " dataDxfId="196"/>
    <tableColumn id="4" xr3:uid="{7DE22378-C963-42FA-B57B-0F926AEAB1CD}" name="MFG" dataDxfId="195"/>
    <tableColumn id="5" xr3:uid="{F014EC69-4852-4DAA-B521-2E44BBDDDE29}" name="P/N" dataDxfId="194"/>
    <tableColumn id="6" xr3:uid="{EC131D7A-B5DC-4C73-8E42-5EBE700AF78F}" name="QTY" dataDxfId="193"/>
    <tableColumn id="7" xr3:uid="{182781C6-F880-46A7-B410-168C6F739742}" name="Equipment" dataDxfId="192"/>
    <tableColumn id="8" xr3:uid="{1ABA55BE-4156-4252-B8B0-0D772EE7935F}" name="Column4" dataDxfId="191"/>
    <tableColumn id="9" xr3:uid="{988C28D6-7F51-492C-8258-2E9EFA8A0D03}" name="AI" dataDxfId="190"/>
    <tableColumn id="10" xr3:uid="{61167E7D-147E-41DA-AAC2-98C7C3F9FEA9}" name="AI Signal Use" dataDxfId="189"/>
    <tableColumn id="11" xr3:uid="{2B6ED1D7-4E76-4E90-A83C-E74DF290B3C9}" name="AO" dataDxfId="188"/>
    <tableColumn id="12" xr3:uid="{B492F9C6-7264-47A6-81A4-58ED2AFCCD25}" name="AO Signal Use" dataDxfId="187"/>
    <tableColumn id="13" xr3:uid="{6A657EB0-B965-41ED-A859-0D52506892AE}" name="DI" dataDxfId="186"/>
    <tableColumn id="14" xr3:uid="{154A5491-2CA7-4B87-BED0-4AF15F01D6F4}" name="DI Signal Use" dataDxfId="185"/>
    <tableColumn id="15" xr3:uid="{D3B6398C-FC06-4F5C-97C9-5BC49F81B9F2}" name="DO" dataDxfId="184"/>
    <tableColumn id="16" xr3:uid="{A9351D8E-4979-4457-9089-9155AD67EF09}" name="DO Signal Use" dataDxfId="183"/>
    <tableColumn id="17" xr3:uid="{6AAE6CBF-A750-46BF-96E3-7C380570ECD8}" name="MB" dataDxfId="182"/>
    <tableColumn id="18" xr3:uid="{E71D80C5-FF26-45E5-93B0-C5EF38877FF2}" name="MB Signal Use" dataDxfId="181"/>
  </tableColumns>
  <tableStyleInfo name="TableStyleMedium1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DBD60AE-79B8-44FE-8F23-08FC093FB33E}" name="Table379125" displayName="Table379125" ref="B126:S133" totalsRowShown="0" headerRowDxfId="180" dataDxfId="178" headerRowBorderDxfId="179" tableBorderDxfId="177" totalsRowBorderDxfId="176">
  <autoFilter ref="B126:S133" xr:uid="{1DBD60AE-79B8-44FE-8F23-08FC093FB33E}"/>
  <tableColumns count="18">
    <tableColumn id="1" xr3:uid="{8C37F0B4-C497-419E-9906-2F6EC57A7F44}" name="Column1" dataDxfId="175"/>
    <tableColumn id="2" xr3:uid="{62F3216D-4AD5-414C-94AC-1BF1C9896AD7}" name="Tag " dataDxfId="174"/>
    <tableColumn id="3" xr3:uid="{5F5FB648-D994-4E45-B656-5425BDEFB1FA}" name="PID " dataDxfId="173"/>
    <tableColumn id="4" xr3:uid="{8463CFA2-E106-4C6B-8901-D193CC6435B8}" name="MFG" dataDxfId="172"/>
    <tableColumn id="5" xr3:uid="{5C6B569E-6BAB-4D0D-AC1D-9AF35D2CD320}" name="P/N" dataDxfId="171"/>
    <tableColumn id="6" xr3:uid="{079DE61F-660F-4822-9D48-6E991B28ED45}" name="QTY" dataDxfId="170"/>
    <tableColumn id="7" xr3:uid="{930E8DB3-E03F-4180-86B9-610A00442D26}" name="Equipment" dataDxfId="169"/>
    <tableColumn id="8" xr3:uid="{6386E325-42CE-4219-9460-701C65E0366F}" name="Column4" dataDxfId="168"/>
    <tableColumn id="9" xr3:uid="{A89BAE73-9030-4198-89A2-BD3FF4897FE2}" name="AI" dataDxfId="167"/>
    <tableColumn id="10" xr3:uid="{4847A90D-E297-4537-859D-D637BC3F8A7E}" name="AI Signal Use" dataDxfId="166"/>
    <tableColumn id="11" xr3:uid="{F9035B42-BF06-4A8A-A429-E5B0595298F4}" name="AO" dataDxfId="165"/>
    <tableColumn id="12" xr3:uid="{7442D59A-F114-4748-AF90-3ED6303ADDD6}" name="AO Signal Use" dataDxfId="164"/>
    <tableColumn id="13" xr3:uid="{123F575A-FD3B-4D0D-96DE-3FFC8EDFB021}" name="DI" dataDxfId="163"/>
    <tableColumn id="14" xr3:uid="{F246D24E-0A05-4C5E-9B21-CEFC671308DB}" name="DI Signal Use" dataDxfId="162"/>
    <tableColumn id="15" xr3:uid="{6B417471-EBAF-4C97-BEDF-6B5AAAD4B870}" name="DO" dataDxfId="161"/>
    <tableColumn id="16" xr3:uid="{5140DF9F-64DF-4809-9138-7DE47D842946}" name="DO Signal Use" dataDxfId="160"/>
    <tableColumn id="17" xr3:uid="{BE253F8E-0514-4FCD-BA13-DEBB0F42BF34}" name="MB" dataDxfId="159"/>
    <tableColumn id="18" xr3:uid="{D7EC9E9C-2DA3-4D5C-BC0E-CC2C99567488}" name="MB Signal Use" dataDxfId="158"/>
  </tableColumns>
  <tableStyleInfo name="TableStyleMedium1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5C049F6-7FFA-4C2E-963B-4E4ECB7E94BA}" name="Table379123" displayName="Table379123" ref="B114:S121" totalsRowShown="0" headerRowDxfId="157" dataDxfId="155" headerRowBorderDxfId="156" tableBorderDxfId="154" totalsRowBorderDxfId="153">
  <autoFilter ref="B114:S121" xr:uid="{C5C049F6-7FFA-4C2E-963B-4E4ECB7E94BA}"/>
  <tableColumns count="18">
    <tableColumn id="1" xr3:uid="{87F626AF-1DAE-4843-A5A4-4B93C5A0D324}" name="Column1" dataDxfId="152"/>
    <tableColumn id="2" xr3:uid="{34B37761-E73F-4150-8648-03B9ECC11396}" name="Tag " dataDxfId="151"/>
    <tableColumn id="3" xr3:uid="{F10574FD-479D-415E-B1B9-5B009212875D}" name="PID " dataDxfId="150"/>
    <tableColumn id="4" xr3:uid="{26E194A9-C14D-4793-82B8-D32BEAABC24F}" name="MFG" dataDxfId="149"/>
    <tableColumn id="5" xr3:uid="{ADF02185-8C63-4909-A7E0-5F14C4AEDAE9}" name="P/N" dataDxfId="148"/>
    <tableColumn id="6" xr3:uid="{A5DB2543-89B7-4C06-BA74-673425495CDA}" name="QTY" dataDxfId="147"/>
    <tableColumn id="7" xr3:uid="{451D3A83-A775-4ABB-A179-32B38A8F3086}" name="Equipment" dataDxfId="146"/>
    <tableColumn id="8" xr3:uid="{49E94E23-0B3A-4A74-B90B-457E8D41357F}" name="Column4" dataDxfId="145"/>
    <tableColumn id="9" xr3:uid="{1BCC72A8-7B9D-4105-AF44-630BC118A221}" name="AI" dataDxfId="144"/>
    <tableColumn id="10" xr3:uid="{D5CB0313-209A-45E9-95B1-7F5D0B930327}" name="AI Signal Use" dataDxfId="143"/>
    <tableColumn id="11" xr3:uid="{9C36424E-E340-4BED-ADB4-353B5A4FA207}" name="AO" dataDxfId="142"/>
    <tableColumn id="12" xr3:uid="{9AD39B11-C08E-4F92-B402-2496B1B2CD1E}" name="AO Signal Use" dataDxfId="141"/>
    <tableColumn id="13" xr3:uid="{966AE905-C09C-40C2-9E0D-FFEDF49CE6A6}" name="DI" dataDxfId="140"/>
    <tableColumn id="14" xr3:uid="{BCBEEA40-64E4-4999-9D05-BCF78FEE9612}" name="DI Signal Use" dataDxfId="139"/>
    <tableColumn id="15" xr3:uid="{23C2D564-C63A-4E5E-B2EB-7E33172139E4}" name="DO" dataDxfId="138"/>
    <tableColumn id="16" xr3:uid="{A065AA8A-2ED2-49D3-9BD1-34C2FD38DD7D}" name="DO Signal Use" dataDxfId="137"/>
    <tableColumn id="17" xr3:uid="{112245CF-33B7-453B-ABAD-9D7CCCC3BF24}" name="MB" dataDxfId="136"/>
    <tableColumn id="18" xr3:uid="{7B908555-07C9-46FA-88E8-D50FA91E1419}" name="MB Signal Use" dataDxfId="135"/>
  </tableColumns>
  <tableStyleInfo name="TableStyleMedium1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C7C2131-05D9-4752-B39B-A07E21EC1CA8}" name="Table3791113" displayName="Table3791113" ref="A2:L29" totalsRowShown="0" headerRowDxfId="134" dataDxfId="132" headerRowBorderDxfId="133" tableBorderDxfId="131" totalsRowBorderDxfId="130">
  <autoFilter ref="A2:L29" xr:uid="{7C7C2131-05D9-4752-B39B-A07E21EC1CA8}"/>
  <tableColumns count="12">
    <tableColumn id="1" xr3:uid="{464C6DA0-1443-4B4B-80BA-B3005C564A58}" name="Column1" dataDxfId="129"/>
    <tableColumn id="2" xr3:uid="{25A10E4D-ECBF-4530-BF84-3AD6EAE64528}" name="Tag " dataDxfId="128"/>
    <tableColumn id="3" xr3:uid="{F47BFFDE-B195-45FF-82FD-19D609DB4998}" name="PID " dataDxfId="127"/>
    <tableColumn id="4" xr3:uid="{99764F61-720C-40EA-B913-CC1013D3E0FA}" name="MFG" dataDxfId="126"/>
    <tableColumn id="5" xr3:uid="{010333BD-9FF9-45EE-9583-477068481A6D}" name="P/N" dataDxfId="125"/>
    <tableColumn id="6" xr3:uid="{CA63391B-9269-4AE8-95FA-A845AE55014F}" name="QTY" dataDxfId="124"/>
    <tableColumn id="7" xr3:uid="{749B4515-7704-43B6-AA91-589C936B5635}" name="Equipment" dataDxfId="123"/>
    <tableColumn id="8" xr3:uid="{C097BB8F-DE2F-4D14-B410-237F97ED69D7}" name="Column4" dataDxfId="122"/>
    <tableColumn id="9" xr3:uid="{155C20C4-153D-4904-9D44-FDFBA2985311}" name="Column5" dataDxfId="121"/>
    <tableColumn id="10" xr3:uid="{425C743E-ED10-4251-B2CC-FD2C26F5D65E}" name="Column6" dataDxfId="120"/>
    <tableColumn id="11" xr3:uid="{83D84C1D-BD77-4021-A525-9A8181712951}" name="Column7" dataDxfId="119"/>
    <tableColumn id="12" xr3:uid="{EA36AC1D-8FA2-4ACC-A4B0-C9D110842847}" name="Column8" dataDxfId="118"/>
  </tableColumns>
  <tableStyleInfo name="TableStyleMedium1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C7218AA-9801-467F-9285-919D4989F3DD}" name="Table3791214" displayName="Table3791214" ref="A34:L61" totalsRowShown="0" headerRowDxfId="117" dataDxfId="115" headerRowBorderDxfId="116" tableBorderDxfId="114" totalsRowBorderDxfId="113">
  <autoFilter ref="A34:L61" xr:uid="{AC7218AA-9801-467F-9285-919D4989F3DD}"/>
  <tableColumns count="12">
    <tableColumn id="1" xr3:uid="{5EA6F2D8-1C3D-464C-A7FC-970B7B0E587E}" name="Column1" dataDxfId="112"/>
    <tableColumn id="2" xr3:uid="{666C51F6-2614-4A41-9277-9BB07865938D}" name="Tag " dataDxfId="111"/>
    <tableColumn id="3" xr3:uid="{DF2CC887-942E-48C9-9025-CCC593FD34AA}" name="PID " dataDxfId="110"/>
    <tableColumn id="4" xr3:uid="{35438F59-11A1-41FC-B82E-D512A6D0EB15}" name="MFG" dataDxfId="109"/>
    <tableColumn id="5" xr3:uid="{63B927B9-EA3C-4EFF-9B3C-C54C69934E65}" name="P/N" dataDxfId="108"/>
    <tableColumn id="6" xr3:uid="{A95270FC-09A8-4042-936A-B2EEBA7D2D1B}" name="QTY" dataDxfId="107"/>
    <tableColumn id="7" xr3:uid="{C39479BF-DAA9-4BEA-82CF-E871DB0A6F96}" name="Equipment" dataDxfId="106"/>
    <tableColumn id="8" xr3:uid="{72A08D4D-7209-4EDD-9AAD-7B662DA45D6E}" name="Column4" dataDxfId="105"/>
    <tableColumn id="9" xr3:uid="{9ED88D68-F723-44BF-9DA4-20DEBFF4D738}" name="Column5" dataDxfId="104"/>
    <tableColumn id="10" xr3:uid="{DC3D7CB2-6E25-488A-B743-2E92CE863E63}" name="Column6" dataDxfId="103"/>
    <tableColumn id="11" xr3:uid="{F80CAE83-6766-4713-B4F4-F88EE270CE63}" name="Column7" dataDxfId="102"/>
    <tableColumn id="12" xr3:uid="{D3836B0B-9073-4BC4-B218-E78BC5BAC69A}" name="Column8" dataDxfId="101"/>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98ADC02-7856-4ECF-BDE8-C88DE95ED926}" name="Inventory_List_Table33" displayName="Inventory_List_Table33" ref="B17:K20" totalsRowShown="0" headerRowDxfId="814" dataDxfId="813">
  <autoFilter ref="B17:K20" xr:uid="{098ADC02-7856-4ECF-BDE8-C88DE95ED926}"/>
  <tableColumns count="10">
    <tableColumn id="8" xr3:uid="{88431554-A0D7-491D-B061-1EE5CED2E436}" name="Device" dataDxfId="812">
      <calculatedColumnFormula>LSH!A14</calculatedColumnFormula>
    </tableColumn>
    <tableColumn id="2" xr3:uid="{53B38252-30E1-4017-91AA-156E3229A414}" name="MFG" dataDxfId="811">
      <calculatedColumnFormula>Table37[[#This Row],[MFG]]</calculatedColumnFormula>
    </tableColumn>
    <tableColumn id="3" xr3:uid="{67FB4456-5838-4E10-A97C-8EE126A1D847}" name="P/N" dataDxfId="810">
      <calculatedColumnFormula>Table37[[#This Row],[P/N]]</calculatedColumnFormula>
    </tableColumn>
    <tableColumn id="4" xr3:uid="{4CFD9E4D-F3B1-426F-96D4-0D0FA1FD5828}" name="Description" dataDxfId="809">
      <calculatedColumnFormula>Table37[[#This Row],[Description]]</calculatedColumnFormula>
    </tableColumn>
    <tableColumn id="5" xr3:uid="{99187934-5107-4A4A-8671-FDB489FE7307}" name="Unit Price" dataDxfId="808">
      <calculatedColumnFormula>'Main Panel'!H55</calculatedColumnFormula>
    </tableColumn>
    <tableColumn id="12" xr3:uid="{16CF230A-6E60-4E05-891E-27EB10685562}" name="Margin" dataDxfId="807"/>
    <tableColumn id="6" xr3:uid="{6BBC55CE-BD24-4480-A231-12AE256A3D74}" name="Quantity" dataDxfId="806"/>
    <tableColumn id="15" xr3:uid="{A91E5BFF-0B77-4F58-949A-83890D1E03ED}" name="Cost ea." dataDxfId="805">
      <calculatedColumnFormula>F18/(1-G18)</calculatedColumnFormula>
    </tableColumn>
    <tableColumn id="7" xr3:uid="{0188F059-E4CE-4B0E-AF6B-3CB612E4A0D3}" name="Cost" dataDxfId="804">
      <calculatedColumnFormula>Inventory_List_Table33[[#This Row],[Unit Price]]*Inventory_List_Table33[[#This Row],[Quantity]]</calculatedColumnFormula>
    </tableColumn>
    <tableColumn id="10" xr3:uid="{42CD5C0D-E79A-4900-9098-F29CBE243CCF}" name="Total Cost" dataDxfId="803">
      <calculatedColumnFormula>Inventory_List_Table33[[#This Row],[Cost ea.]]*Inventory_List_Table33[[#This Row],[Quantity]]</calculatedColumnFormula>
    </tableColumn>
  </tableColumns>
  <tableStyleInfo name="Business Tabl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7C420AC6-211F-43DA-9BFA-14B6986D53BD}" name="Inventory_List_Table3334" displayName="Inventory_List_Table3334" ref="B24:K27" totalsRowShown="0" headerRowDxfId="802" dataDxfId="801">
  <autoFilter ref="B24:K27" xr:uid="{7C420AC6-211F-43DA-9BFA-14B6986D53BD}"/>
  <tableColumns count="10">
    <tableColumn id="8" xr3:uid="{E1A9B4AE-5613-4449-9BDA-D95CAECFC490}" name="Device" dataDxfId="800">
      <calculatedColumnFormula>LSH!A27</calculatedColumnFormula>
    </tableColumn>
    <tableColumn id="2" xr3:uid="{EBFBD616-F81A-4AF6-A200-938D07A205F0}" name="MFG" dataDxfId="799">
      <calculatedColumnFormula>Table37[[#This Row],[MFG]]</calculatedColumnFormula>
    </tableColumn>
    <tableColumn id="3" xr3:uid="{5D62D672-24CE-4325-ACC5-6C4FD96A8EBA}" name="P/N" dataDxfId="798">
      <calculatedColumnFormula>Table37[[#This Row],[P/N]]</calculatedColumnFormula>
    </tableColumn>
    <tableColumn id="4" xr3:uid="{23B98734-6A7F-4421-9833-E8A3A7A541DB}" name="Description" dataDxfId="797">
      <calculatedColumnFormula>Table37[[#This Row],[Description]]</calculatedColumnFormula>
    </tableColumn>
    <tableColumn id="5" xr3:uid="{94275A14-AEAB-4A8B-A777-782B1324AB2B}" name="Unit Price" dataDxfId="796">
      <calculatedColumnFormula>UPS!H88</calculatedColumnFormula>
    </tableColumn>
    <tableColumn id="12" xr3:uid="{B83F018E-67C2-4CAD-8306-2E10F947BD27}" name="Margin" dataDxfId="795"/>
    <tableColumn id="6" xr3:uid="{A36ECC0C-0526-4998-8351-43B5A84AC19F}" name="Quantity" dataDxfId="794"/>
    <tableColumn id="15" xr3:uid="{8F424E86-4A8F-4E23-936A-AE1CD9DEB832}" name="Cost ea." dataDxfId="793">
      <calculatedColumnFormula>F25/(1-G25)</calculatedColumnFormula>
    </tableColumn>
    <tableColumn id="7" xr3:uid="{C8C41A52-7D62-4BD9-A93A-39A61AAFDEFC}" name="Cost" dataDxfId="792">
      <calculatedColumnFormula>Inventory_List_Table3334[[#This Row],[Unit Price]]*Inventory_List_Table3334[[#This Row],[Quantity]]</calculatedColumnFormula>
    </tableColumn>
    <tableColumn id="10" xr3:uid="{FD1688B7-6814-4489-9DCB-285B286C06D4}" name="Total Cost" dataDxfId="791">
      <calculatedColumnFormula>Inventory_List_Table3334[[#This Row],[Cost ea.]]*Inventory_List_Table3334[[#This Row],[Quantity]]</calculatedColumnFormula>
    </tableColumn>
  </tableColumns>
  <tableStyleInfo name="Business Tab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A34A62C7-63A9-43FA-9E97-D9ADE1273127}" name="Inventory_List_Table333435" displayName="Inventory_List_Table333435" ref="B30:K34" totalsRowShown="0" headerRowDxfId="790" dataDxfId="789">
  <autoFilter ref="B30:K34" xr:uid="{A34A62C7-63A9-43FA-9E97-D9ADE1273127}"/>
  <tableColumns count="10">
    <tableColumn id="8" xr3:uid="{F3A9C7A0-A415-478D-A65D-95AA38967520}" name="Device" dataDxfId="788">
      <calculatedColumnFormula>LSH!A40</calculatedColumnFormula>
    </tableColumn>
    <tableColumn id="2" xr3:uid="{D72E9092-3DB1-4A06-A611-84456368329A}" name="MFG" dataDxfId="787">
      <calculatedColumnFormula>Table37[[#This Row],[MFG]]</calculatedColumnFormula>
    </tableColumn>
    <tableColumn id="3" xr3:uid="{80ED23BB-1A3D-46AF-AEED-6857022CFE0A}" name="P/N" dataDxfId="786">
      <calculatedColumnFormula>Table37[[#This Row],[P/N]]</calculatedColumnFormula>
    </tableColumn>
    <tableColumn id="4" xr3:uid="{05BE012B-F80E-4637-A34C-8144B68D4643}" name="Description" dataDxfId="785">
      <calculatedColumnFormula>Table37[[#This Row],[Description]]</calculatedColumnFormula>
    </tableColumn>
    <tableColumn id="5" xr3:uid="{5B869FFF-AB89-40A4-B748-1C1290037533}" name="Unit Price" dataDxfId="784">
      <calculatedColumnFormula>UPS!H101</calculatedColumnFormula>
    </tableColumn>
    <tableColumn id="12" xr3:uid="{BB946039-04AE-4D60-9EF7-FAD0C1C238FC}" name="Margin" dataDxfId="783"/>
    <tableColumn id="6" xr3:uid="{B5EFBF0E-16FC-43D1-9A20-F2B42034A6CE}" name="Quantity" dataDxfId="782"/>
    <tableColumn id="15" xr3:uid="{A0EAAB61-B346-4F69-86D5-22993FC81867}" name="Cost ea." dataDxfId="781">
      <calculatedColumnFormula>F31/(1-G31)</calculatedColumnFormula>
    </tableColumn>
    <tableColumn id="7" xr3:uid="{53770740-5B8D-46FA-8E22-4F0F74D1E6B4}" name="Cost" dataDxfId="780">
      <calculatedColumnFormula>Inventory_List_Table333435[[#This Row],[Unit Price]]*Inventory_List_Table333435[[#This Row],[Quantity]]</calculatedColumnFormula>
    </tableColumn>
    <tableColumn id="10" xr3:uid="{B2730581-726C-4063-A8DF-01BA478ACBB4}" name="Total Cost" dataDxfId="779">
      <calculatedColumnFormula>Inventory_List_Table333435[[#This Row],[Cost ea.]]*Inventory_List_Table333435[[#This Row],[Quantity]]</calculatedColumnFormula>
    </tableColumn>
  </tableColumns>
  <tableStyleInfo name="Business Tabl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3B07F513-510E-4A5B-B010-AE53DE9372B0}" name="Inventory_List_Table33343536" displayName="Inventory_List_Table33343536" ref="B37:K40" totalsRowShown="0" headerRowDxfId="778" dataDxfId="777">
  <autoFilter ref="B37:K40" xr:uid="{3B07F513-510E-4A5B-B010-AE53DE9372B0}"/>
  <tableColumns count="10">
    <tableColumn id="8" xr3:uid="{2FD794E1-B8F5-474A-8637-A3B5517058F8}" name="Device" dataDxfId="776">
      <calculatedColumnFormula>LSH!A46</calculatedColumnFormula>
    </tableColumn>
    <tableColumn id="2" xr3:uid="{A3BB7C0D-B065-4B80-A326-8C8E9818680C}" name="MFG" dataDxfId="775">
      <calculatedColumnFormula>Table37[[#This Row],[MFG]]</calculatedColumnFormula>
    </tableColumn>
    <tableColumn id="3" xr3:uid="{83618DFB-EFC1-432A-B20C-D41C1020A526}" name="P/N" dataDxfId="774">
      <calculatedColumnFormula>Table37[[#This Row],[P/N]]</calculatedColumnFormula>
    </tableColumn>
    <tableColumn id="4" xr3:uid="{F46C010D-8025-43CB-BEDC-44ABC12F1A73}" name="Description" dataDxfId="773">
      <calculatedColumnFormula>Table37[[#This Row],[Description]]</calculatedColumnFormula>
    </tableColumn>
    <tableColumn id="5" xr3:uid="{E848E82D-DCBD-4C2D-857B-1B73A1C033E3}" name="Unit Price" dataDxfId="772">
      <calculatedColumnFormula>UPS!H107</calculatedColumnFormula>
    </tableColumn>
    <tableColumn id="12" xr3:uid="{E8CCDEA1-A366-4345-A98D-FD8F3C382CE4}" name="Margin" dataDxfId="771"/>
    <tableColumn id="6" xr3:uid="{4C106DAE-116F-47C6-B6A2-CF666CE7D854}" name="Quantity" dataDxfId="770"/>
    <tableColumn id="15" xr3:uid="{66BFBB83-77AB-4F65-9731-7FB37577AD6A}" name="Cost ea." dataDxfId="769">
      <calculatedColumnFormula>F38/(1-G38)</calculatedColumnFormula>
    </tableColumn>
    <tableColumn id="7" xr3:uid="{CDB1BFFB-1FF0-4EAF-8E3F-951C74A01C7C}" name="Cost" dataDxfId="768">
      <calculatedColumnFormula>Inventory_List_Table33343536[[#This Row],[Unit Price]]*Inventory_List_Table33343536[[#This Row],[Quantity]]</calculatedColumnFormula>
    </tableColumn>
    <tableColumn id="10" xr3:uid="{89C3C1C8-D42F-4654-A4EE-E38A5DF06467}" name="Total Cost" dataDxfId="767">
      <calculatedColumnFormula>Inventory_List_Table33343536[[#This Row],[Cost ea.]]*Inventory_List_Table33343536[[#This Row],[Quantity]]</calculatedColumnFormula>
    </tableColumn>
  </tableColumns>
  <tableStyleInfo name="Business Tabl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4C7430AF-C11E-4FB0-9A89-26BE5CDF79B5}" name="Inventory_List_Table3334353637" displayName="Inventory_List_Table3334353637" ref="B44:K48" totalsRowShown="0" headerRowDxfId="766" dataDxfId="765">
  <autoFilter ref="B44:K48" xr:uid="{4C7430AF-C11E-4FB0-9A89-26BE5CDF79B5}"/>
  <tableColumns count="10">
    <tableColumn id="8" xr3:uid="{33124FFE-4687-45DA-A6FA-B3EDBC895676}" name="Device" dataDxfId="764">
      <calculatedColumnFormula>LSH!A53</calculatedColumnFormula>
    </tableColumn>
    <tableColumn id="2" xr3:uid="{D72E7C42-D529-4EF8-8D38-FED617EECA77}" name="MFG" dataDxfId="763">
      <calculatedColumnFormula>Table37[[#This Row],[MFG]]</calculatedColumnFormula>
    </tableColumn>
    <tableColumn id="3" xr3:uid="{4FC34F4A-2104-4EAB-9582-F8550F904F48}" name="P/N" dataDxfId="762">
      <calculatedColumnFormula>Table37[[#This Row],[P/N]]</calculatedColumnFormula>
    </tableColumn>
    <tableColumn id="4" xr3:uid="{DFFAC326-4D8B-4324-B547-077BD49FCDD0}" name="Description" dataDxfId="761">
      <calculatedColumnFormula>Table37[[#This Row],[Description]]</calculatedColumnFormula>
    </tableColumn>
    <tableColumn id="5" xr3:uid="{91CCC512-581A-4493-8B0F-896DC3AC2C32}" name="Unit Price" dataDxfId="760">
      <calculatedColumnFormula>UPS!H114</calculatedColumnFormula>
    </tableColumn>
    <tableColumn id="12" xr3:uid="{95EA6640-CCAB-4524-BC21-E4B411584A8C}" name="Margin" dataDxfId="759"/>
    <tableColumn id="6" xr3:uid="{5143D788-07FC-4571-96B9-03950912EB8A}" name="Quantity" dataDxfId="758"/>
    <tableColumn id="15" xr3:uid="{3CA5E590-E175-4B53-9E5C-6CC2F89F4D76}" name="Cost ea." dataDxfId="757">
      <calculatedColumnFormula>F45/(1-G45)</calculatedColumnFormula>
    </tableColumn>
    <tableColumn id="7" xr3:uid="{C1E66817-766F-41B0-9D5D-A1467017FDD3}" name="Cost" dataDxfId="756">
      <calculatedColumnFormula>Inventory_List_Table3334353637[[#This Row],[Unit Price]]*Inventory_List_Table3334353637[[#This Row],[Quantity]]</calculatedColumnFormula>
    </tableColumn>
    <tableColumn id="10" xr3:uid="{0F975FC9-0C0E-43FC-B6CA-7FA7455434C7}" name="Total Cost" dataDxfId="755">
      <calculatedColumnFormula>Inventory_List_Table3334353637[[#This Row],[Cost ea.]]*Inventory_List_Table3334353637[[#This Row],[Quantity]]</calculatedColumnFormula>
    </tableColumn>
  </tableColumns>
  <tableStyleInfo name="Business Table"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783B0F8-CC3C-448E-ABF0-A8258A6D74E8}" name="Table27" displayName="Table27" ref="A3:G19" totalsRowShown="0" headerRowDxfId="754" dataDxfId="753">
  <autoFilter ref="A3:G19" xr:uid="{3783B0F8-CC3C-448E-ABF0-A8258A6D74E8}"/>
  <tableColumns count="7">
    <tableColumn id="1" xr3:uid="{6E3EBC2E-9B4B-4717-B11F-A1165C350A3E}" name="id" dataDxfId="752"/>
    <tableColumn id="2" xr3:uid="{3E2415AF-D270-47A1-A43A-C71A5DE289D7}" name="AI" dataDxfId="751"/>
    <tableColumn id="3" xr3:uid="{04991E09-FA85-4BE5-A959-036CC87D6CFA}" name="AO" dataDxfId="750"/>
    <tableColumn id="4" xr3:uid="{5FB6F31E-CB0E-4B03-9AB5-D135A1E15E9E}" name="DI" dataDxfId="749"/>
    <tableColumn id="5" xr3:uid="{9A481C2B-0EF5-4D0F-868C-4B3230AAD8CD}" name="DO" dataDxfId="748"/>
    <tableColumn id="6" xr3:uid="{3934BAA9-2455-49D5-9BCA-1188F5FD384F}" name="MB" dataDxfId="747"/>
    <tableColumn id="7" xr3:uid="{1C36F443-E747-4BC9-B0F7-F4754ECB470F}" name="Device" dataDxfId="746"/>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2.xml.rels><?xml version="1.0" encoding="UTF-8" standalone="yes"?>
<Relationships xmlns="http://schemas.openxmlformats.org/package/2006/relationships"><Relationship Id="rId8" Type="http://schemas.openxmlformats.org/officeDocument/2006/relationships/table" Target="../tables/table31.xml"/><Relationship Id="rId3" Type="http://schemas.openxmlformats.org/officeDocument/2006/relationships/table" Target="../tables/table26.xml"/><Relationship Id="rId7" Type="http://schemas.openxmlformats.org/officeDocument/2006/relationships/table" Target="../tables/table30.xml"/><Relationship Id="rId2" Type="http://schemas.openxmlformats.org/officeDocument/2006/relationships/table" Target="../tables/table25.xml"/><Relationship Id="rId1" Type="http://schemas.openxmlformats.org/officeDocument/2006/relationships/printerSettings" Target="../printerSettings/printerSettings9.bin"/><Relationship Id="rId6" Type="http://schemas.openxmlformats.org/officeDocument/2006/relationships/table" Target="../tables/table29.xml"/><Relationship Id="rId5" Type="http://schemas.openxmlformats.org/officeDocument/2006/relationships/table" Target="../tables/table28.xml"/><Relationship Id="rId10" Type="http://schemas.openxmlformats.org/officeDocument/2006/relationships/table" Target="../tables/table33.xml"/><Relationship Id="rId4" Type="http://schemas.openxmlformats.org/officeDocument/2006/relationships/table" Target="../tables/table27.xml"/><Relationship Id="rId9" Type="http://schemas.openxmlformats.org/officeDocument/2006/relationships/table" Target="../tables/table32.xml"/></Relationships>
</file>

<file path=xl/worksheets/_rels/sheet23.xml.rels><?xml version="1.0" encoding="UTF-8" standalone="yes"?>
<Relationships xmlns="http://schemas.openxmlformats.org/package/2006/relationships"><Relationship Id="rId2" Type="http://schemas.openxmlformats.org/officeDocument/2006/relationships/table" Target="../tables/table35.xml"/><Relationship Id="rId1" Type="http://schemas.openxmlformats.org/officeDocument/2006/relationships/table" Target="../tables/table34.xml"/></Relationships>
</file>

<file path=xl/worksheets/_rels/sheet3.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table" Target="../tables/table1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F7DA3-5412-42C1-B43C-992130C84FB4}">
  <sheetPr>
    <tabColor theme="3" tint="0.39997558519241921"/>
  </sheetPr>
  <dimension ref="A4:K16"/>
  <sheetViews>
    <sheetView topLeftCell="A6" workbookViewId="0">
      <selection activeCell="A23" sqref="A23"/>
    </sheetView>
  </sheetViews>
  <sheetFormatPr defaultRowHeight="14.5"/>
  <cols>
    <col min="1" max="1" width="42.1796875" bestFit="1" customWidth="1"/>
    <col min="2" max="2" width="24.81640625" bestFit="1" customWidth="1"/>
    <col min="3" max="3" width="18.26953125" customWidth="1"/>
    <col min="4" max="4" width="15.81640625" customWidth="1"/>
    <col min="5" max="5" width="24.81640625" bestFit="1" customWidth="1"/>
    <col min="6" max="6" width="21.90625" bestFit="1" customWidth="1"/>
    <col min="7" max="7" width="13.36328125" customWidth="1"/>
    <col min="8" max="8" width="22.6328125" bestFit="1" customWidth="1"/>
    <col min="9" max="9" width="15.453125" bestFit="1" customWidth="1"/>
    <col min="10" max="10" width="20.54296875" bestFit="1" customWidth="1"/>
  </cols>
  <sheetData>
    <row r="4" spans="1:11" ht="15.5">
      <c r="A4" s="375"/>
    </row>
    <row r="5" spans="1:11" ht="15.5">
      <c r="A5" s="375"/>
    </row>
    <row r="6" spans="1:11" ht="15.5">
      <c r="A6" s="375"/>
    </row>
    <row r="7" spans="1:11" ht="15.5">
      <c r="A7" s="375"/>
    </row>
    <row r="8" spans="1:11" ht="15.5">
      <c r="A8" s="375"/>
    </row>
    <row r="9" spans="1:11" ht="15.5">
      <c r="A9" s="375"/>
      <c r="B9" s="384"/>
    </row>
    <row r="10" spans="1:11" ht="15.5">
      <c r="A10" s="375"/>
    </row>
    <row r="11" spans="1:11" ht="15.5">
      <c r="A11" s="375"/>
    </row>
    <row r="12" spans="1:11" ht="15.5">
      <c r="A12" s="375"/>
    </row>
    <row r="13" spans="1:11" ht="15.5">
      <c r="A13" s="372"/>
    </row>
    <row r="14" spans="1:11">
      <c r="A14" s="169"/>
      <c r="B14" s="169"/>
      <c r="C14" s="169"/>
      <c r="D14" s="169"/>
      <c r="E14" s="169"/>
      <c r="F14" s="169"/>
      <c r="G14" s="169"/>
      <c r="H14" s="169"/>
    </row>
    <row r="15" spans="1:11" ht="15.5">
      <c r="A15" s="385" t="s">
        <v>640</v>
      </c>
      <c r="B15" s="385" t="s">
        <v>642</v>
      </c>
      <c r="C15" s="385" t="s">
        <v>613</v>
      </c>
      <c r="D15" s="385" t="s">
        <v>566</v>
      </c>
      <c r="E15" s="385" t="s">
        <v>565</v>
      </c>
      <c r="F15" s="385" t="s">
        <v>562</v>
      </c>
      <c r="G15" s="385" t="s">
        <v>559</v>
      </c>
      <c r="H15" s="385" t="s">
        <v>644</v>
      </c>
      <c r="I15" s="375"/>
      <c r="J15" s="375"/>
      <c r="K15" s="372"/>
    </row>
    <row r="16" spans="1:11">
      <c r="A16" s="281" t="s">
        <v>641</v>
      </c>
      <c r="B16" s="281" t="s">
        <v>643</v>
      </c>
      <c r="C16" s="281" t="s">
        <v>636</v>
      </c>
      <c r="D16" s="281" t="s">
        <v>637</v>
      </c>
      <c r="E16" s="281" t="s">
        <v>638</v>
      </c>
      <c r="F16" s="386">
        <v>44981</v>
      </c>
      <c r="G16" s="281" t="s">
        <v>639</v>
      </c>
      <c r="H16" s="387">
        <f>'Cost Summery'!F14</f>
        <v>177329.29500000001</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0F96D-0BA8-4EB9-873D-0A221E82836F}">
  <sheetPr codeName="Sheet10">
    <tabColor theme="9"/>
  </sheetPr>
  <dimension ref="A1:S14"/>
  <sheetViews>
    <sheetView topLeftCell="B1" zoomScale="70" zoomScaleNormal="70" workbookViewId="0">
      <selection activeCell="J27" sqref="J27"/>
    </sheetView>
  </sheetViews>
  <sheetFormatPr defaultRowHeight="14.5"/>
  <cols>
    <col min="1" max="1" width="0" hidden="1" customWidth="1"/>
    <col min="2" max="2" width="12.26953125" bestFit="1" customWidth="1"/>
    <col min="3" max="3" width="17.54296875" bestFit="1" customWidth="1"/>
    <col min="5" max="5" width="30.453125" bestFit="1" customWidth="1"/>
    <col min="7" max="7" width="28.453125" bestFit="1" customWidth="1"/>
    <col min="8" max="8" width="49" customWidth="1"/>
    <col min="9" max="9" width="38" customWidth="1"/>
    <col min="10" max="10" width="14.26953125" customWidth="1"/>
    <col min="11" max="11" width="26.81640625" customWidth="1"/>
    <col min="12" max="12" width="13.7265625" customWidth="1"/>
    <col min="13" max="13" width="18" customWidth="1"/>
    <col min="14" max="16" width="9.1796875" customWidth="1"/>
    <col min="17" max="17" width="18" customWidth="1"/>
    <col min="18" max="18" width="18.26953125" bestFit="1" customWidth="1"/>
    <col min="19" max="19" width="22.81640625" bestFit="1" customWidth="1"/>
  </cols>
  <sheetData>
    <row r="1" spans="1:19" ht="28.5">
      <c r="A1" s="193"/>
      <c r="B1" s="193" t="s">
        <v>258</v>
      </c>
      <c r="C1" s="210" t="s">
        <v>303</v>
      </c>
      <c r="D1" s="211">
        <f>SUM(Table3718[MB])</f>
        <v>7</v>
      </c>
      <c r="E1" s="193"/>
      <c r="F1" s="193"/>
      <c r="G1" s="193"/>
      <c r="H1" s="193"/>
      <c r="I1" s="193"/>
      <c r="J1" s="193"/>
      <c r="K1" s="193"/>
      <c r="L1" s="193"/>
      <c r="M1" s="193"/>
      <c r="N1" s="193"/>
      <c r="O1" s="193"/>
      <c r="P1" s="193"/>
      <c r="Q1" s="193"/>
      <c r="R1" s="193"/>
      <c r="S1" s="193"/>
    </row>
    <row r="2" spans="1:19" s="132" customFormat="1" ht="58">
      <c r="A2" s="129" t="s">
        <v>241</v>
      </c>
      <c r="B2" s="181" t="s">
        <v>0</v>
      </c>
      <c r="C2" s="181" t="s">
        <v>67</v>
      </c>
      <c r="D2" s="181" t="s">
        <v>221</v>
      </c>
      <c r="E2" s="182" t="s">
        <v>222</v>
      </c>
      <c r="F2" s="182" t="s">
        <v>249</v>
      </c>
      <c r="G2" s="182" t="s">
        <v>250</v>
      </c>
      <c r="H2" s="182" t="s">
        <v>223</v>
      </c>
      <c r="I2" s="182" t="s">
        <v>243</v>
      </c>
      <c r="J2" s="131" t="s">
        <v>40</v>
      </c>
      <c r="K2" s="131" t="s">
        <v>234</v>
      </c>
      <c r="L2" s="131" t="s">
        <v>189</v>
      </c>
      <c r="M2" s="130" t="s">
        <v>193</v>
      </c>
      <c r="N2" s="130" t="s">
        <v>20</v>
      </c>
      <c r="O2" s="130" t="s">
        <v>186</v>
      </c>
      <c r="P2" s="130" t="s">
        <v>181</v>
      </c>
      <c r="Q2" s="130" t="s">
        <v>187</v>
      </c>
      <c r="R2" s="247" t="s">
        <v>167</v>
      </c>
      <c r="S2" s="130" t="s">
        <v>188</v>
      </c>
    </row>
    <row r="3" spans="1:19" ht="18.5">
      <c r="A3" s="133"/>
      <c r="B3" s="183" t="s">
        <v>38</v>
      </c>
      <c r="C3" s="79" t="s">
        <v>68</v>
      </c>
      <c r="D3" s="67" t="s">
        <v>253</v>
      </c>
      <c r="E3" s="67" t="s">
        <v>254</v>
      </c>
      <c r="F3" s="81">
        <v>1</v>
      </c>
      <c r="G3" s="12" t="s">
        <v>35</v>
      </c>
      <c r="H3" s="86" t="s">
        <v>309</v>
      </c>
      <c r="I3" s="81"/>
      <c r="J3" s="82">
        <v>1</v>
      </c>
      <c r="K3" s="2" t="s">
        <v>310</v>
      </c>
      <c r="L3" s="82"/>
      <c r="M3" s="125"/>
      <c r="N3" s="125"/>
      <c r="O3" s="125"/>
      <c r="P3" s="125"/>
      <c r="Q3" s="125"/>
      <c r="R3" s="125">
        <v>1</v>
      </c>
      <c r="S3" s="125" t="s">
        <v>456</v>
      </c>
    </row>
    <row r="4" spans="1:19" ht="18.5">
      <c r="A4" s="133"/>
      <c r="B4" s="183" t="s">
        <v>42</v>
      </c>
      <c r="C4" s="79" t="s">
        <v>68</v>
      </c>
      <c r="D4" s="67" t="s">
        <v>253</v>
      </c>
      <c r="E4" s="67" t="s">
        <v>254</v>
      </c>
      <c r="F4" s="81">
        <v>1</v>
      </c>
      <c r="G4" s="12" t="s">
        <v>36</v>
      </c>
      <c r="H4" s="86" t="s">
        <v>309</v>
      </c>
      <c r="I4" s="81"/>
      <c r="J4" s="82">
        <v>1</v>
      </c>
      <c r="K4" s="2" t="s">
        <v>310</v>
      </c>
      <c r="L4" s="82"/>
      <c r="M4" s="125"/>
      <c r="N4" s="125"/>
      <c r="O4" s="125"/>
      <c r="P4" s="125"/>
      <c r="Q4" s="125"/>
      <c r="R4" s="125">
        <v>1</v>
      </c>
      <c r="S4" s="125" t="s">
        <v>456</v>
      </c>
    </row>
    <row r="5" spans="1:19" ht="18.5">
      <c r="A5" s="133"/>
      <c r="B5" s="183" t="s">
        <v>56</v>
      </c>
      <c r="C5" s="79" t="s">
        <v>68</v>
      </c>
      <c r="D5" s="67" t="s">
        <v>253</v>
      </c>
      <c r="E5" s="67" t="s">
        <v>254</v>
      </c>
      <c r="F5" s="81">
        <v>1</v>
      </c>
      <c r="G5" s="12" t="s">
        <v>55</v>
      </c>
      <c r="H5" s="86" t="s">
        <v>309</v>
      </c>
      <c r="I5" s="81"/>
      <c r="J5" s="82">
        <v>1</v>
      </c>
      <c r="K5" s="2" t="s">
        <v>310</v>
      </c>
      <c r="L5" s="82"/>
      <c r="M5" s="125"/>
      <c r="N5" s="125"/>
      <c r="O5" s="125"/>
      <c r="P5" s="125"/>
      <c r="Q5" s="125"/>
      <c r="R5" s="125">
        <v>1</v>
      </c>
      <c r="S5" s="125" t="s">
        <v>456</v>
      </c>
    </row>
    <row r="6" spans="1:19" ht="18.5">
      <c r="A6" s="133"/>
      <c r="B6" s="183" t="s">
        <v>51</v>
      </c>
      <c r="C6" s="79" t="s">
        <v>68</v>
      </c>
      <c r="D6" s="67" t="s">
        <v>253</v>
      </c>
      <c r="E6" s="67" t="s">
        <v>254</v>
      </c>
      <c r="F6" s="81">
        <v>1</v>
      </c>
      <c r="G6" s="12" t="s">
        <v>48</v>
      </c>
      <c r="H6" s="86" t="s">
        <v>309</v>
      </c>
      <c r="I6" s="81"/>
      <c r="J6" s="82">
        <v>1</v>
      </c>
      <c r="K6" s="2" t="s">
        <v>310</v>
      </c>
      <c r="L6" s="82"/>
      <c r="M6" s="125"/>
      <c r="N6" s="125"/>
      <c r="O6" s="125"/>
      <c r="P6" s="125"/>
      <c r="Q6" s="125"/>
      <c r="R6" s="125">
        <v>1</v>
      </c>
      <c r="S6" s="125" t="s">
        <v>456</v>
      </c>
    </row>
    <row r="7" spans="1:19" ht="18.5">
      <c r="A7" s="133"/>
      <c r="B7" s="183" t="s">
        <v>128</v>
      </c>
      <c r="C7" s="79" t="s">
        <v>68</v>
      </c>
      <c r="D7" s="67" t="s">
        <v>253</v>
      </c>
      <c r="E7" s="67" t="s">
        <v>254</v>
      </c>
      <c r="F7" s="81">
        <v>1</v>
      </c>
      <c r="G7" s="12" t="s">
        <v>50</v>
      </c>
      <c r="H7" s="86" t="s">
        <v>309</v>
      </c>
      <c r="I7" s="81"/>
      <c r="J7" s="82">
        <v>1</v>
      </c>
      <c r="K7" s="2" t="s">
        <v>310</v>
      </c>
      <c r="L7" s="82"/>
      <c r="M7" s="125"/>
      <c r="N7" s="125"/>
      <c r="O7" s="125"/>
      <c r="P7" s="125"/>
      <c r="Q7" s="125"/>
      <c r="R7" s="125">
        <v>1</v>
      </c>
      <c r="S7" s="125" t="s">
        <v>456</v>
      </c>
    </row>
    <row r="8" spans="1:19" ht="18.5">
      <c r="A8" s="133"/>
      <c r="B8" s="183" t="s">
        <v>65</v>
      </c>
      <c r="C8" s="79" t="s">
        <v>69</v>
      </c>
      <c r="D8" s="67" t="s">
        <v>253</v>
      </c>
      <c r="E8" s="67" t="s">
        <v>254</v>
      </c>
      <c r="F8" s="81">
        <v>1</v>
      </c>
      <c r="G8" s="12" t="s">
        <v>129</v>
      </c>
      <c r="H8" s="86" t="s">
        <v>309</v>
      </c>
      <c r="I8" s="81"/>
      <c r="J8" s="82">
        <v>1</v>
      </c>
      <c r="K8" s="2" t="s">
        <v>310</v>
      </c>
      <c r="L8" s="82"/>
      <c r="M8" s="125"/>
      <c r="N8" s="125"/>
      <c r="O8" s="125"/>
      <c r="P8" s="125"/>
      <c r="Q8" s="125"/>
      <c r="R8" s="125">
        <v>1</v>
      </c>
      <c r="S8" s="125" t="s">
        <v>456</v>
      </c>
    </row>
    <row r="9" spans="1:19" ht="18.5">
      <c r="A9" s="133"/>
      <c r="B9" s="183" t="s">
        <v>66</v>
      </c>
      <c r="C9" s="79" t="s">
        <v>68</v>
      </c>
      <c r="D9" s="67" t="s">
        <v>253</v>
      </c>
      <c r="E9" s="67" t="s">
        <v>255</v>
      </c>
      <c r="F9" s="81">
        <v>1</v>
      </c>
      <c r="G9" s="12" t="s">
        <v>130</v>
      </c>
      <c r="H9" s="86" t="s">
        <v>309</v>
      </c>
      <c r="I9" s="81"/>
      <c r="J9" s="82">
        <v>1</v>
      </c>
      <c r="K9" s="2" t="s">
        <v>310</v>
      </c>
      <c r="L9" s="82"/>
      <c r="M9" s="125"/>
      <c r="N9" s="125"/>
      <c r="O9" s="125"/>
      <c r="P9" s="125"/>
      <c r="Q9" s="125"/>
      <c r="R9" s="125">
        <v>1</v>
      </c>
      <c r="S9" s="125" t="s">
        <v>456</v>
      </c>
    </row>
    <row r="10" spans="1:19" ht="18.5">
      <c r="A10" s="133"/>
      <c r="B10" s="79"/>
      <c r="C10" s="79"/>
      <c r="D10" s="134"/>
      <c r="E10" s="135"/>
      <c r="F10" s="81"/>
      <c r="G10" s="81"/>
      <c r="H10" s="135"/>
      <c r="I10" s="81"/>
      <c r="J10" s="82"/>
      <c r="K10" s="82"/>
      <c r="L10" s="82"/>
      <c r="M10" s="125"/>
      <c r="N10" s="125"/>
      <c r="O10" s="125"/>
      <c r="P10" s="125"/>
      <c r="Q10" s="125"/>
      <c r="R10" s="125"/>
      <c r="S10" s="125"/>
    </row>
    <row r="11" spans="1:19" ht="18.5">
      <c r="A11" s="133"/>
      <c r="B11" s="79"/>
      <c r="C11" s="79"/>
      <c r="D11" s="134"/>
      <c r="E11" s="135"/>
      <c r="F11" s="81"/>
      <c r="G11" s="81"/>
      <c r="H11" s="81"/>
      <c r="I11" s="81"/>
      <c r="J11" s="82"/>
      <c r="K11" s="82"/>
      <c r="L11" s="82"/>
      <c r="M11" s="125"/>
      <c r="N11" s="125"/>
      <c r="O11" s="125"/>
      <c r="P11" s="125"/>
      <c r="Q11" s="125"/>
      <c r="R11" s="125"/>
      <c r="S11" s="125"/>
    </row>
    <row r="12" spans="1:19" s="123" customFormat="1" ht="23.5">
      <c r="A12" s="136"/>
      <c r="B12" s="137"/>
      <c r="C12" s="137"/>
      <c r="D12" s="138"/>
      <c r="E12" s="138"/>
      <c r="F12" s="139"/>
      <c r="G12" s="140"/>
      <c r="H12" s="139"/>
      <c r="I12" s="184"/>
      <c r="J12" s="185"/>
      <c r="K12" s="141"/>
      <c r="L12" s="141"/>
      <c r="M12" s="142"/>
      <c r="N12" s="142"/>
      <c r="O12" s="142"/>
      <c r="P12" s="142"/>
      <c r="Q12" s="142"/>
      <c r="R12" s="142"/>
      <c r="S12" s="142"/>
    </row>
    <row r="13" spans="1:19" ht="23.5">
      <c r="A13" s="79"/>
      <c r="B13" s="79"/>
      <c r="C13" s="79"/>
      <c r="D13" s="162"/>
      <c r="E13" s="81"/>
      <c r="F13" s="81"/>
      <c r="G13" s="81"/>
      <c r="H13" s="81"/>
      <c r="I13" s="81"/>
      <c r="J13" s="82"/>
      <c r="K13" s="82"/>
      <c r="L13" s="82"/>
      <c r="M13" s="125"/>
      <c r="N13" s="125"/>
      <c r="O13" s="125"/>
      <c r="P13" s="125"/>
      <c r="Q13" s="267" t="s">
        <v>183</v>
      </c>
      <c r="R13" s="266">
        <f>SUM(Table3718[MB])</f>
        <v>7</v>
      </c>
      <c r="S13" s="251"/>
    </row>
    <row r="14" spans="1:19" ht="23.5">
      <c r="B14" s="168"/>
      <c r="C14" s="168"/>
      <c r="D14" s="168"/>
      <c r="E14" s="168"/>
    </row>
  </sheetData>
  <phoneticPr fontId="3" type="noConversion"/>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12" operator="containsText" id="{4C63524C-672C-451B-916C-26017B9BB4B8}">
            <xm:f>NOT(ISERROR(SEARCH(#REF!,B3)))</xm:f>
            <xm:f>#REF!</xm:f>
            <x14:dxf>
              <fill>
                <patternFill>
                  <bgColor theme="0" tint="-0.34998626667073579"/>
                </patternFill>
              </fill>
            </x14:dxf>
          </x14:cfRule>
          <xm:sqref>B3:B12</xm:sqref>
        </x14:conditionalFormatting>
        <x14:conditionalFormatting xmlns:xm="http://schemas.microsoft.com/office/excel/2006/main">
          <x14:cfRule type="containsText" priority="11" operator="containsText" id="{FBFB8B19-8A40-4B9A-9A07-5CB173846A50}">
            <xm:f>NOT(ISERROR(SEARCH(#REF!,C3)))</xm:f>
            <xm:f>#REF!</xm:f>
            <x14:dxf>
              <fill>
                <patternFill>
                  <bgColor theme="0" tint="-0.34998626667073579"/>
                </patternFill>
              </fill>
            </x14:dxf>
          </x14:cfRule>
          <xm:sqref>C3:C12</xm:sqref>
        </x14:conditionalFormatting>
        <x14:conditionalFormatting xmlns:xm="http://schemas.microsoft.com/office/excel/2006/main">
          <x14:cfRule type="containsText" priority="10" operator="containsText" id="{FBCB1F0C-9A38-440E-BD38-5B0D78FD5E68}">
            <xm:f>NOT(ISERROR(SEARCH(#REF!,G3)))</xm:f>
            <xm:f>#REF!</xm:f>
            <x14:dxf>
              <fill>
                <patternFill>
                  <bgColor theme="0" tint="-0.34998626667073579"/>
                </patternFill>
              </fill>
            </x14:dxf>
          </x14:cfRule>
          <xm:sqref>G3:G12</xm:sqref>
        </x14:conditionalFormatting>
        <x14:conditionalFormatting xmlns:xm="http://schemas.microsoft.com/office/excel/2006/main">
          <x14:cfRule type="containsText" priority="9" operator="containsText" id="{85361A19-E549-44E2-9AE1-44DEB8E5FC6B}">
            <xm:f>NOT(ISERROR(SEARCH($G$2,J2)))</xm:f>
            <xm:f>$G$2</xm:f>
            <x14:dxf>
              <fill>
                <patternFill>
                  <bgColor theme="0" tint="-0.34998626667073579"/>
                </patternFill>
              </fill>
            </x14:dxf>
          </x14:cfRule>
          <xm:sqref>J2:S2</xm:sqref>
        </x14:conditionalFormatting>
        <x14:conditionalFormatting xmlns:xm="http://schemas.microsoft.com/office/excel/2006/main">
          <x14:cfRule type="containsText" priority="8" operator="containsText" id="{075FD32C-5F6B-4F4C-9C94-BEF9BBD387ED}">
            <xm:f>NOT(ISERROR(SEARCH($G$2,K3)))</xm:f>
            <xm:f>$G$2</xm:f>
            <x14:dxf>
              <fill>
                <patternFill>
                  <bgColor theme="0" tint="-0.34998626667073579"/>
                </patternFill>
              </fill>
            </x14:dxf>
          </x14:cfRule>
          <xm:sqref>K3:K10</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387A3-19A7-4F55-B1D7-75D9288E1A83}">
  <sheetPr codeName="Sheet11">
    <tabColor theme="9"/>
  </sheetPr>
  <dimension ref="A1:U13"/>
  <sheetViews>
    <sheetView zoomScale="70" zoomScaleNormal="70" workbookViewId="0">
      <selection activeCell="J27" sqref="J27"/>
    </sheetView>
  </sheetViews>
  <sheetFormatPr defaultRowHeight="14.5"/>
  <cols>
    <col min="2" max="2" width="17.453125" bestFit="1" customWidth="1"/>
    <col min="3" max="3" width="11" bestFit="1" customWidth="1"/>
    <col min="4" max="4" width="10.7265625" bestFit="1" customWidth="1"/>
    <col min="5" max="5" width="39.26953125" bestFit="1" customWidth="1"/>
    <col min="6" max="6" width="46.81640625" bestFit="1" customWidth="1"/>
    <col min="7" max="7" width="35.7265625" bestFit="1" customWidth="1"/>
    <col min="8" max="8" width="32.453125" bestFit="1" customWidth="1"/>
    <col min="9" max="9" width="13.453125" hidden="1" customWidth="1"/>
    <col min="10" max="10" width="14.54296875" hidden="1" customWidth="1"/>
    <col min="11" max="11" width="22" hidden="1" customWidth="1"/>
    <col min="12" max="16" width="0" hidden="1" customWidth="1"/>
    <col min="17" max="17" width="11" hidden="1" customWidth="1"/>
    <col min="18" max="18" width="17.453125" hidden="1" customWidth="1"/>
    <col min="20" max="20" width="40.26953125" customWidth="1"/>
  </cols>
  <sheetData>
    <row r="1" spans="1:21" ht="28.5">
      <c r="A1" s="204" t="s">
        <v>297</v>
      </c>
      <c r="B1" s="210" t="s">
        <v>303</v>
      </c>
      <c r="C1" s="211">
        <f>SUM(S3:S6)</f>
        <v>4</v>
      </c>
      <c r="D1" s="204"/>
      <c r="E1" s="204"/>
      <c r="F1" s="204"/>
      <c r="G1" s="204"/>
      <c r="H1" s="204"/>
      <c r="I1" s="204"/>
      <c r="J1" s="204"/>
      <c r="K1" s="204"/>
      <c r="L1" s="204"/>
      <c r="M1" s="204"/>
      <c r="N1" s="204"/>
      <c r="O1" s="204"/>
      <c r="P1" s="204"/>
      <c r="Q1" s="204"/>
      <c r="R1" s="204"/>
      <c r="S1" s="204"/>
      <c r="T1" s="169"/>
      <c r="U1" s="169"/>
    </row>
    <row r="2" spans="1:21" s="143" customFormat="1" ht="48.75" customHeight="1">
      <c r="A2" s="199" t="s">
        <v>241</v>
      </c>
      <c r="B2" s="199" t="s">
        <v>0</v>
      </c>
      <c r="C2" s="199" t="s">
        <v>67</v>
      </c>
      <c r="D2" s="199" t="s">
        <v>221</v>
      </c>
      <c r="E2" s="200" t="s">
        <v>222</v>
      </c>
      <c r="F2" s="200" t="s">
        <v>223</v>
      </c>
      <c r="G2" s="200" t="s">
        <v>249</v>
      </c>
      <c r="H2" s="200" t="s">
        <v>250</v>
      </c>
      <c r="I2" s="200" t="s">
        <v>242</v>
      </c>
      <c r="J2" s="200" t="s">
        <v>243</v>
      </c>
      <c r="K2" s="201" t="s">
        <v>40</v>
      </c>
      <c r="L2" s="201" t="s">
        <v>234</v>
      </c>
      <c r="M2" s="201" t="s">
        <v>189</v>
      </c>
      <c r="N2" s="202" t="s">
        <v>193</v>
      </c>
      <c r="O2" s="202" t="s">
        <v>20</v>
      </c>
      <c r="P2" s="202" t="s">
        <v>186</v>
      </c>
      <c r="Q2" s="202" t="s">
        <v>181</v>
      </c>
      <c r="R2" s="202" t="s">
        <v>187</v>
      </c>
      <c r="S2" s="246" t="s">
        <v>167</v>
      </c>
      <c r="T2" s="202" t="s">
        <v>188</v>
      </c>
      <c r="U2" s="203"/>
    </row>
    <row r="3" spans="1:21" s="32" customFormat="1" ht="13">
      <c r="A3" s="144"/>
      <c r="B3" s="145" t="s">
        <v>344</v>
      </c>
      <c r="C3" s="145" t="s">
        <v>68</v>
      </c>
      <c r="D3" s="146" t="s">
        <v>247</v>
      </c>
      <c r="E3" s="146" t="s">
        <v>248</v>
      </c>
      <c r="F3" s="146" t="s">
        <v>343</v>
      </c>
      <c r="G3" s="147">
        <v>1</v>
      </c>
      <c r="H3" s="148" t="s">
        <v>123</v>
      </c>
      <c r="I3" s="147"/>
      <c r="J3" s="147"/>
      <c r="K3" s="149"/>
      <c r="L3" s="149"/>
      <c r="M3" s="150"/>
      <c r="S3" s="32">
        <v>1</v>
      </c>
      <c r="T3" s="32" t="s">
        <v>345</v>
      </c>
    </row>
    <row r="4" spans="1:21" s="32" customFormat="1" ht="13">
      <c r="A4" s="151"/>
      <c r="B4" s="152" t="s">
        <v>120</v>
      </c>
      <c r="C4" s="152" t="s">
        <v>69</v>
      </c>
      <c r="D4" s="153" t="s">
        <v>247</v>
      </c>
      <c r="E4" s="153" t="s">
        <v>248</v>
      </c>
      <c r="F4" s="146" t="s">
        <v>343</v>
      </c>
      <c r="G4" s="154">
        <v>1</v>
      </c>
      <c r="H4" s="155" t="s">
        <v>85</v>
      </c>
      <c r="I4" s="154"/>
      <c r="J4" s="154"/>
      <c r="K4" s="156"/>
      <c r="L4" s="156"/>
      <c r="M4" s="157"/>
      <c r="S4" s="32">
        <v>1</v>
      </c>
      <c r="T4" s="32" t="s">
        <v>346</v>
      </c>
    </row>
    <row r="5" spans="1:21" s="32" customFormat="1" ht="13">
      <c r="A5" s="151"/>
      <c r="B5" s="152" t="s">
        <v>121</v>
      </c>
      <c r="C5" s="152" t="s">
        <v>69</v>
      </c>
      <c r="D5" s="153" t="s">
        <v>247</v>
      </c>
      <c r="E5" s="153" t="s">
        <v>248</v>
      </c>
      <c r="F5" s="146" t="s">
        <v>343</v>
      </c>
      <c r="G5" s="154">
        <v>1</v>
      </c>
      <c r="H5" s="155" t="s">
        <v>88</v>
      </c>
      <c r="I5" s="154"/>
      <c r="J5" s="154"/>
      <c r="K5" s="156"/>
      <c r="L5" s="156"/>
      <c r="M5" s="157"/>
      <c r="S5" s="32">
        <v>1</v>
      </c>
      <c r="T5" s="32" t="s">
        <v>347</v>
      </c>
    </row>
    <row r="6" spans="1:21" s="32" customFormat="1" ht="13">
      <c r="A6" s="151"/>
      <c r="B6" s="152" t="s">
        <v>122</v>
      </c>
      <c r="C6" s="152" t="s">
        <v>69</v>
      </c>
      <c r="D6" s="153" t="s">
        <v>247</v>
      </c>
      <c r="E6" s="153" t="s">
        <v>248</v>
      </c>
      <c r="F6" s="146" t="s">
        <v>343</v>
      </c>
      <c r="G6" s="154">
        <v>1</v>
      </c>
      <c r="H6" s="155" t="s">
        <v>96</v>
      </c>
      <c r="I6" s="154"/>
      <c r="J6" s="154"/>
      <c r="K6" s="156"/>
      <c r="L6" s="156"/>
      <c r="M6" s="157"/>
      <c r="S6" s="32">
        <v>1</v>
      </c>
      <c r="T6" s="32" t="s">
        <v>348</v>
      </c>
    </row>
    <row r="7" spans="1:21" s="32" customFormat="1" ht="13">
      <c r="A7" s="158"/>
      <c r="B7" s="152"/>
      <c r="C7" s="152"/>
      <c r="D7" s="159"/>
      <c r="E7" s="160"/>
      <c r="F7" s="160"/>
      <c r="G7" s="154"/>
      <c r="H7" s="154"/>
      <c r="I7" s="154"/>
      <c r="J7" s="154"/>
      <c r="K7" s="156"/>
      <c r="L7" s="156"/>
      <c r="M7" s="157"/>
    </row>
    <row r="8" spans="1:21" ht="18.5">
      <c r="A8" s="249"/>
      <c r="B8" s="249"/>
      <c r="C8" s="249"/>
      <c r="D8" s="249"/>
      <c r="S8" s="213" t="s">
        <v>183</v>
      </c>
      <c r="T8" s="213">
        <f>SUM(S3:S7)</f>
        <v>4</v>
      </c>
    </row>
    <row r="9" spans="1:21" ht="23.5">
      <c r="A9" s="250"/>
      <c r="B9" s="250" t="s">
        <v>372</v>
      </c>
      <c r="C9" s="250">
        <f>C1</f>
        <v>4</v>
      </c>
      <c r="D9" s="250"/>
    </row>
    <row r="10" spans="1:21">
      <c r="A10" s="249"/>
      <c r="B10" s="249"/>
      <c r="C10" s="249"/>
      <c r="D10" s="249"/>
    </row>
    <row r="11" spans="1:21">
      <c r="A11" s="249"/>
      <c r="B11" s="249"/>
      <c r="C11" s="249"/>
      <c r="D11" s="249"/>
    </row>
    <row r="12" spans="1:21">
      <c r="A12" s="249"/>
      <c r="B12" s="249"/>
      <c r="C12" s="249"/>
      <c r="D12" s="249"/>
    </row>
    <row r="13" spans="1:21">
      <c r="A13" s="249"/>
      <c r="B13" s="249"/>
      <c r="C13" s="249"/>
      <c r="D13" s="249"/>
    </row>
  </sheetData>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8" operator="containsText" id="{50658DCE-D411-4C4D-850F-F783E80BF7D2}">
            <xm:f>NOT(ISERROR(SEARCH(#REF!,A3)))</xm:f>
            <xm:f>#REF!</xm:f>
            <x14:dxf>
              <fill>
                <patternFill>
                  <bgColor theme="0" tint="-0.34998626667073579"/>
                </patternFill>
              </fill>
            </x14:dxf>
          </x14:cfRule>
          <xm:sqref>A3:B7</xm:sqref>
        </x14:conditionalFormatting>
        <x14:conditionalFormatting xmlns:xm="http://schemas.microsoft.com/office/excel/2006/main">
          <x14:cfRule type="containsText" priority="7" operator="containsText" id="{CE44E5FB-1E65-4EF9-9A7E-36590938A6C7}">
            <xm:f>NOT(ISERROR(SEARCH(#REF!,C3)))</xm:f>
            <xm:f>#REF!</xm:f>
            <x14:dxf>
              <fill>
                <patternFill>
                  <bgColor theme="0" tint="-0.34998626667073579"/>
                </patternFill>
              </fill>
            </x14:dxf>
          </x14:cfRule>
          <xm:sqref>C3:C7</xm:sqref>
        </x14:conditionalFormatting>
        <x14:conditionalFormatting xmlns:xm="http://schemas.microsoft.com/office/excel/2006/main">
          <x14:cfRule type="containsText" priority="6" operator="containsText" id="{BC4B2B74-06DF-48BD-A523-A91DF3336BFE}">
            <xm:f>NOT(ISERROR(SEARCH(#REF!,H3)))</xm:f>
            <xm:f>#REF!</xm:f>
            <x14:dxf>
              <fill>
                <patternFill>
                  <bgColor theme="0" tint="-0.34998626667073579"/>
                </patternFill>
              </fill>
            </x14:dxf>
          </x14:cfRule>
          <xm:sqref>H3:H7</xm:sqref>
        </x14:conditionalFormatting>
        <x14:conditionalFormatting xmlns:xm="http://schemas.microsoft.com/office/excel/2006/main">
          <x14:cfRule type="containsText" priority="5" operator="containsText" id="{E5011FFB-026D-400A-85B6-EB8F4E1B7F62}">
            <xm:f>NOT(ISERROR(SEARCH($H$2,K2)))</xm:f>
            <xm:f>$H$2</xm:f>
            <x14:dxf>
              <fill>
                <patternFill>
                  <bgColor theme="0" tint="-0.34998626667073579"/>
                </patternFill>
              </fill>
            </x14:dxf>
          </x14:cfRule>
          <xm:sqref>K2:T2</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11EF6-3AEF-4D0E-84E8-16C02E9CFFEF}">
  <sheetPr codeName="Sheet12">
    <tabColor theme="9"/>
  </sheetPr>
  <dimension ref="A1:V21"/>
  <sheetViews>
    <sheetView topLeftCell="A2" zoomScale="55" zoomScaleNormal="55" workbookViewId="0">
      <selection activeCell="J27" sqref="J27"/>
    </sheetView>
  </sheetViews>
  <sheetFormatPr defaultRowHeight="14.5"/>
  <cols>
    <col min="1" max="1" width="26" bestFit="1" customWidth="1"/>
    <col min="2" max="2" width="17.81640625" bestFit="1" customWidth="1"/>
    <col min="3" max="3" width="14.54296875" bestFit="1" customWidth="1"/>
    <col min="4" max="4" width="20.453125" bestFit="1" customWidth="1"/>
    <col min="5" max="5" width="24.7265625" bestFit="1" customWidth="1"/>
    <col min="6" max="6" width="72.81640625" bestFit="1" customWidth="1"/>
    <col min="8" max="8" width="43.81640625" customWidth="1"/>
    <col min="9" max="14" width="9.1796875" customWidth="1"/>
    <col min="15" max="15" width="10.7265625" bestFit="1" customWidth="1"/>
    <col min="16" max="16" width="14.81640625" bestFit="1" customWidth="1"/>
    <col min="17" max="17" width="9.1796875" customWidth="1"/>
    <col min="18" max="18" width="19.7265625" bestFit="1" customWidth="1"/>
    <col min="19" max="21" width="9.1796875" customWidth="1"/>
  </cols>
  <sheetData>
    <row r="1" spans="1:22" ht="28.5">
      <c r="A1" s="209" t="s">
        <v>289</v>
      </c>
      <c r="B1" s="210" t="s">
        <v>305</v>
      </c>
      <c r="C1" s="210">
        <f>SUM(Table3791227[DI])</f>
        <v>13</v>
      </c>
      <c r="D1" s="204"/>
      <c r="E1" s="204"/>
      <c r="F1" s="204"/>
      <c r="G1" s="204"/>
      <c r="H1" s="204"/>
      <c r="I1" s="204"/>
      <c r="J1" s="204"/>
      <c r="K1" s="204"/>
      <c r="L1" s="204"/>
      <c r="M1" s="204"/>
      <c r="N1" s="204"/>
      <c r="O1" s="204"/>
      <c r="P1" s="204"/>
      <c r="Q1" s="204"/>
      <c r="R1" s="204"/>
      <c r="S1" s="204"/>
      <c r="T1" s="204"/>
      <c r="U1" s="204"/>
      <c r="V1" s="204"/>
    </row>
    <row r="2" spans="1:22" s="172" customFormat="1" ht="56">
      <c r="A2" s="88" t="s">
        <v>306</v>
      </c>
      <c r="B2" s="83" t="s">
        <v>0</v>
      </c>
      <c r="C2" s="83" t="s">
        <v>67</v>
      </c>
      <c r="D2" s="83" t="s">
        <v>221</v>
      </c>
      <c r="E2" s="84" t="s">
        <v>222</v>
      </c>
      <c r="F2" s="84" t="s">
        <v>223</v>
      </c>
      <c r="G2" s="84" t="s">
        <v>249</v>
      </c>
      <c r="H2" s="84" t="s">
        <v>250</v>
      </c>
      <c r="I2" s="188" t="s">
        <v>242</v>
      </c>
      <c r="J2" s="188" t="s">
        <v>243</v>
      </c>
      <c r="K2" s="189" t="s">
        <v>40</v>
      </c>
      <c r="L2" s="189" t="s">
        <v>234</v>
      </c>
      <c r="M2" s="189" t="s">
        <v>189</v>
      </c>
      <c r="N2" s="190" t="s">
        <v>193</v>
      </c>
      <c r="O2" s="268" t="s">
        <v>20</v>
      </c>
      <c r="P2" s="190" t="s">
        <v>186</v>
      </c>
      <c r="Q2" s="268" t="s">
        <v>181</v>
      </c>
      <c r="R2" s="190" t="s">
        <v>187</v>
      </c>
      <c r="S2" s="190" t="s">
        <v>167</v>
      </c>
      <c r="T2" s="190" t="s">
        <v>188</v>
      </c>
      <c r="U2" s="191"/>
    </row>
    <row r="3" spans="1:22" ht="18.5">
      <c r="A3" s="78" t="s">
        <v>180</v>
      </c>
      <c r="B3" s="90" t="s">
        <v>332</v>
      </c>
      <c r="C3" s="79" t="s">
        <v>68</v>
      </c>
      <c r="D3" s="91" t="s">
        <v>312</v>
      </c>
      <c r="E3" s="67" t="s">
        <v>311</v>
      </c>
      <c r="F3" s="91" t="s">
        <v>315</v>
      </c>
      <c r="G3" s="92">
        <v>1</v>
      </c>
      <c r="H3" s="92" t="s">
        <v>314</v>
      </c>
      <c r="I3" s="92"/>
      <c r="J3" s="92"/>
      <c r="K3" s="94"/>
      <c r="L3" s="94"/>
      <c r="M3" s="95"/>
      <c r="N3" s="125"/>
      <c r="O3" s="255">
        <v>1</v>
      </c>
      <c r="P3" s="125" t="s">
        <v>313</v>
      </c>
      <c r="Q3" s="255">
        <v>1</v>
      </c>
      <c r="R3" s="125" t="s">
        <v>455</v>
      </c>
      <c r="S3" s="125"/>
      <c r="T3" s="125"/>
    </row>
    <row r="4" spans="1:22" ht="18.5">
      <c r="A4" s="65"/>
      <c r="B4" s="90" t="s">
        <v>316</v>
      </c>
      <c r="C4" s="79" t="s">
        <v>68</v>
      </c>
      <c r="D4" s="91" t="s">
        <v>312</v>
      </c>
      <c r="E4" s="67" t="s">
        <v>311</v>
      </c>
      <c r="F4" s="91" t="s">
        <v>315</v>
      </c>
      <c r="G4" s="68">
        <v>1</v>
      </c>
      <c r="H4" s="68" t="s">
        <v>318</v>
      </c>
      <c r="I4" s="68"/>
      <c r="J4" s="68"/>
      <c r="K4" s="69"/>
      <c r="L4" s="69"/>
      <c r="M4" s="70"/>
      <c r="N4" s="125"/>
      <c r="O4" s="255">
        <v>1</v>
      </c>
      <c r="P4" s="125" t="s">
        <v>313</v>
      </c>
      <c r="Q4" s="255">
        <v>1</v>
      </c>
      <c r="R4" s="125" t="s">
        <v>455</v>
      </c>
      <c r="S4" s="125"/>
      <c r="T4" s="125"/>
    </row>
    <row r="5" spans="1:22" ht="18.5">
      <c r="A5" s="65"/>
      <c r="B5" s="90" t="s">
        <v>317</v>
      </c>
      <c r="C5" s="79" t="s">
        <v>68</v>
      </c>
      <c r="D5" s="91" t="s">
        <v>312</v>
      </c>
      <c r="E5" s="67" t="s">
        <v>311</v>
      </c>
      <c r="F5" s="91" t="s">
        <v>315</v>
      </c>
      <c r="G5" s="68">
        <v>1</v>
      </c>
      <c r="H5" s="68" t="s">
        <v>319</v>
      </c>
      <c r="I5" s="68"/>
      <c r="J5" s="68"/>
      <c r="K5" s="69"/>
      <c r="L5" s="69"/>
      <c r="M5" s="70"/>
      <c r="N5" s="125"/>
      <c r="O5" s="255">
        <v>1</v>
      </c>
      <c r="P5" s="125" t="s">
        <v>313</v>
      </c>
      <c r="Q5" s="255">
        <v>1</v>
      </c>
      <c r="R5" s="125" t="s">
        <v>455</v>
      </c>
      <c r="S5" s="125"/>
      <c r="T5" s="125"/>
    </row>
    <row r="6" spans="1:22" ht="18.5">
      <c r="A6" s="65"/>
      <c r="B6" s="90" t="s">
        <v>326</v>
      </c>
      <c r="C6" s="79" t="s">
        <v>68</v>
      </c>
      <c r="D6" s="91" t="s">
        <v>312</v>
      </c>
      <c r="E6" s="67" t="s">
        <v>311</v>
      </c>
      <c r="F6" s="91" t="s">
        <v>315</v>
      </c>
      <c r="G6" s="68">
        <v>1</v>
      </c>
      <c r="H6" s="68" t="s">
        <v>320</v>
      </c>
      <c r="I6" s="68"/>
      <c r="J6" s="68"/>
      <c r="K6" s="69"/>
      <c r="L6" s="69"/>
      <c r="M6" s="70"/>
      <c r="N6" s="125"/>
      <c r="O6" s="255">
        <v>1</v>
      </c>
      <c r="P6" s="125" t="s">
        <v>313</v>
      </c>
      <c r="Q6" s="255">
        <v>1</v>
      </c>
      <c r="R6" s="125" t="s">
        <v>455</v>
      </c>
      <c r="S6" s="125"/>
      <c r="T6" s="125"/>
    </row>
    <row r="7" spans="1:22" ht="18.5">
      <c r="A7" s="65"/>
      <c r="B7" s="90" t="s">
        <v>327</v>
      </c>
      <c r="C7" s="79" t="s">
        <v>68</v>
      </c>
      <c r="D7" s="91" t="s">
        <v>312</v>
      </c>
      <c r="E7" s="67" t="s">
        <v>311</v>
      </c>
      <c r="F7" s="91" t="s">
        <v>315</v>
      </c>
      <c r="G7" s="68">
        <v>1</v>
      </c>
      <c r="H7" s="68" t="s">
        <v>321</v>
      </c>
      <c r="I7" s="68"/>
      <c r="J7" s="68"/>
      <c r="K7" s="69"/>
      <c r="L7" s="69"/>
      <c r="M7" s="70"/>
      <c r="N7" s="125"/>
      <c r="O7" s="255">
        <v>1</v>
      </c>
      <c r="P7" s="125" t="s">
        <v>313</v>
      </c>
      <c r="Q7" s="255">
        <v>1</v>
      </c>
      <c r="R7" s="125" t="s">
        <v>455</v>
      </c>
      <c r="S7" s="125"/>
      <c r="T7" s="125"/>
    </row>
    <row r="8" spans="1:22" ht="18.5">
      <c r="A8" s="65"/>
      <c r="B8" s="90" t="s">
        <v>328</v>
      </c>
      <c r="C8" s="79" t="s">
        <v>68</v>
      </c>
      <c r="D8" s="91" t="s">
        <v>312</v>
      </c>
      <c r="E8" s="67" t="s">
        <v>311</v>
      </c>
      <c r="F8" s="91" t="s">
        <v>315</v>
      </c>
      <c r="G8" s="68">
        <v>1</v>
      </c>
      <c r="H8" s="68" t="s">
        <v>322</v>
      </c>
      <c r="I8" s="68"/>
      <c r="J8" s="68"/>
      <c r="K8" s="69"/>
      <c r="L8" s="69"/>
      <c r="M8" s="70"/>
      <c r="N8" s="125"/>
      <c r="O8" s="255">
        <v>1</v>
      </c>
      <c r="P8" s="125" t="s">
        <v>313</v>
      </c>
      <c r="Q8" s="255">
        <v>1</v>
      </c>
      <c r="R8" s="125" t="s">
        <v>455</v>
      </c>
      <c r="S8" s="125"/>
      <c r="T8" s="125"/>
    </row>
    <row r="9" spans="1:22" ht="18.5">
      <c r="A9" s="71"/>
      <c r="B9" s="90" t="s">
        <v>329</v>
      </c>
      <c r="C9" s="79" t="s">
        <v>68</v>
      </c>
      <c r="D9" s="91" t="s">
        <v>312</v>
      </c>
      <c r="E9" s="67" t="s">
        <v>311</v>
      </c>
      <c r="F9" s="91" t="s">
        <v>315</v>
      </c>
      <c r="G9" s="68">
        <v>1</v>
      </c>
      <c r="H9" s="68" t="s">
        <v>323</v>
      </c>
      <c r="I9" s="73"/>
      <c r="J9" s="192"/>
      <c r="K9" s="74"/>
      <c r="L9" s="74"/>
      <c r="M9" s="75"/>
      <c r="N9" s="125"/>
      <c r="O9" s="255">
        <v>1</v>
      </c>
      <c r="P9" s="125" t="s">
        <v>313</v>
      </c>
      <c r="Q9" s="255">
        <v>1</v>
      </c>
      <c r="R9" s="125" t="s">
        <v>455</v>
      </c>
      <c r="S9" s="125"/>
      <c r="T9" s="125"/>
    </row>
    <row r="10" spans="1:22" ht="18.5">
      <c r="A10" s="65"/>
      <c r="B10" s="90" t="s">
        <v>330</v>
      </c>
      <c r="C10" s="79" t="s">
        <v>68</v>
      </c>
      <c r="D10" s="91" t="s">
        <v>312</v>
      </c>
      <c r="E10" s="67" t="s">
        <v>311</v>
      </c>
      <c r="F10" s="91" t="s">
        <v>315</v>
      </c>
      <c r="G10" s="68">
        <v>1</v>
      </c>
      <c r="H10" s="68" t="s">
        <v>324</v>
      </c>
      <c r="I10" s="68"/>
      <c r="J10" s="187"/>
      <c r="K10" s="69"/>
      <c r="L10" s="69"/>
      <c r="M10" s="70"/>
      <c r="N10" s="125"/>
      <c r="O10" s="255">
        <v>1</v>
      </c>
      <c r="P10" s="125" t="s">
        <v>313</v>
      </c>
      <c r="Q10" s="255">
        <v>1</v>
      </c>
      <c r="R10" s="125" t="s">
        <v>455</v>
      </c>
      <c r="S10" s="125"/>
      <c r="T10" s="125"/>
    </row>
    <row r="11" spans="1:22" ht="18.5">
      <c r="A11" s="65"/>
      <c r="B11" s="90" t="s">
        <v>331</v>
      </c>
      <c r="C11" s="79" t="s">
        <v>68</v>
      </c>
      <c r="D11" s="91" t="s">
        <v>312</v>
      </c>
      <c r="E11" s="67" t="s">
        <v>311</v>
      </c>
      <c r="F11" s="91" t="s">
        <v>315</v>
      </c>
      <c r="G11" s="68">
        <v>1</v>
      </c>
      <c r="H11" s="68" t="s">
        <v>325</v>
      </c>
      <c r="I11" s="68"/>
      <c r="J11" s="187"/>
      <c r="K11" s="69"/>
      <c r="L11" s="69"/>
      <c r="M11" s="70"/>
      <c r="N11" s="125"/>
      <c r="O11" s="255">
        <v>1</v>
      </c>
      <c r="P11" s="125" t="s">
        <v>313</v>
      </c>
      <c r="Q11" s="255">
        <v>1</v>
      </c>
      <c r="R11" s="125" t="s">
        <v>455</v>
      </c>
      <c r="S11" s="125"/>
      <c r="T11" s="125"/>
    </row>
    <row r="12" spans="1:22" ht="18.5">
      <c r="A12" s="65"/>
      <c r="B12" s="90" t="s">
        <v>333</v>
      </c>
      <c r="C12" s="79" t="s">
        <v>68</v>
      </c>
      <c r="D12" s="91" t="s">
        <v>312</v>
      </c>
      <c r="E12" s="67" t="s">
        <v>311</v>
      </c>
      <c r="F12" s="91" t="s">
        <v>315</v>
      </c>
      <c r="G12" s="68">
        <v>1</v>
      </c>
      <c r="H12" s="68" t="s">
        <v>336</v>
      </c>
      <c r="I12" s="68"/>
      <c r="J12" s="187"/>
      <c r="K12" s="69"/>
      <c r="L12" s="69"/>
      <c r="M12" s="70"/>
      <c r="N12" s="125"/>
      <c r="O12" s="255">
        <v>1</v>
      </c>
      <c r="P12" s="125" t="s">
        <v>313</v>
      </c>
      <c r="Q12" s="255">
        <v>1</v>
      </c>
      <c r="R12" s="125" t="s">
        <v>455</v>
      </c>
      <c r="S12" s="125"/>
      <c r="T12" s="125"/>
    </row>
    <row r="13" spans="1:22" ht="18.5">
      <c r="A13" s="65"/>
      <c r="B13" s="90" t="s">
        <v>334</v>
      </c>
      <c r="C13" s="79" t="s">
        <v>68</v>
      </c>
      <c r="D13" s="91" t="s">
        <v>312</v>
      </c>
      <c r="E13" s="67" t="s">
        <v>311</v>
      </c>
      <c r="F13" s="91" t="s">
        <v>315</v>
      </c>
      <c r="G13" s="68">
        <v>1</v>
      </c>
      <c r="H13" s="68" t="s">
        <v>337</v>
      </c>
      <c r="I13" s="68"/>
      <c r="J13" s="187"/>
      <c r="K13" s="69"/>
      <c r="L13" s="69"/>
      <c r="M13" s="70"/>
      <c r="N13" s="125"/>
      <c r="O13" s="255">
        <v>1</v>
      </c>
      <c r="P13" s="125" t="s">
        <v>313</v>
      </c>
      <c r="Q13" s="255">
        <v>1</v>
      </c>
      <c r="R13" s="125" t="s">
        <v>455</v>
      </c>
      <c r="S13" s="125"/>
      <c r="T13" s="125"/>
    </row>
    <row r="14" spans="1:22" ht="18.5">
      <c r="A14" s="65"/>
      <c r="B14" s="90" t="s">
        <v>335</v>
      </c>
      <c r="C14" s="79" t="s">
        <v>68</v>
      </c>
      <c r="D14" s="91" t="s">
        <v>312</v>
      </c>
      <c r="E14" s="67" t="s">
        <v>311</v>
      </c>
      <c r="F14" s="91" t="s">
        <v>315</v>
      </c>
      <c r="G14" s="68">
        <v>1</v>
      </c>
      <c r="H14" s="68" t="s">
        <v>338</v>
      </c>
      <c r="I14" s="68"/>
      <c r="J14" s="187"/>
      <c r="K14" s="69"/>
      <c r="L14" s="69"/>
      <c r="M14" s="70"/>
      <c r="N14" s="125"/>
      <c r="O14" s="255">
        <v>1</v>
      </c>
      <c r="P14" s="125" t="s">
        <v>313</v>
      </c>
      <c r="Q14" s="255">
        <v>1</v>
      </c>
      <c r="R14" s="125" t="s">
        <v>455</v>
      </c>
      <c r="S14" s="125"/>
      <c r="T14" s="125"/>
    </row>
    <row r="15" spans="1:22" ht="27.5" customHeight="1">
      <c r="A15" s="65"/>
      <c r="B15" s="90" t="s">
        <v>369</v>
      </c>
      <c r="C15" s="79" t="s">
        <v>370</v>
      </c>
      <c r="D15" s="91" t="s">
        <v>312</v>
      </c>
      <c r="E15" s="67" t="s">
        <v>311</v>
      </c>
      <c r="F15" s="91" t="s">
        <v>315</v>
      </c>
      <c r="G15" s="68">
        <v>1</v>
      </c>
      <c r="H15" s="68" t="s">
        <v>339</v>
      </c>
      <c r="I15" s="68"/>
      <c r="J15" s="187"/>
      <c r="K15" s="69"/>
      <c r="L15" s="69"/>
      <c r="M15" s="70"/>
      <c r="N15" s="125"/>
      <c r="O15" s="255">
        <v>1</v>
      </c>
      <c r="P15" s="125" t="s">
        <v>313</v>
      </c>
      <c r="Q15" s="255">
        <v>1</v>
      </c>
      <c r="R15" s="125" t="s">
        <v>455</v>
      </c>
      <c r="S15" s="125"/>
      <c r="T15" s="125"/>
    </row>
    <row r="16" spans="1:22" ht="27.5" customHeight="1">
      <c r="A16" s="65"/>
      <c r="B16" s="66"/>
      <c r="C16" s="66"/>
      <c r="D16" s="76"/>
      <c r="E16" s="77"/>
      <c r="F16" s="77"/>
      <c r="G16" s="68">
        <v>1</v>
      </c>
      <c r="H16" s="68"/>
      <c r="I16" s="68"/>
      <c r="J16" s="187"/>
      <c r="K16" s="69"/>
      <c r="L16" s="69"/>
      <c r="M16" s="70"/>
      <c r="N16" s="125"/>
      <c r="O16" s="255"/>
      <c r="P16" s="125"/>
      <c r="Q16" s="255"/>
      <c r="R16" s="125"/>
      <c r="S16" s="125"/>
      <c r="T16" s="125"/>
    </row>
    <row r="17" spans="1:20" ht="27.5" customHeight="1">
      <c r="A17" s="65"/>
      <c r="B17" s="66"/>
      <c r="C17" s="66"/>
      <c r="D17" s="76"/>
      <c r="E17" s="77"/>
      <c r="F17" s="77"/>
      <c r="G17" s="68"/>
      <c r="H17" s="68"/>
      <c r="I17" s="68"/>
      <c r="J17" s="187"/>
      <c r="K17" s="69"/>
      <c r="L17" s="69"/>
      <c r="M17" s="70"/>
      <c r="N17" s="125"/>
      <c r="O17" s="255"/>
      <c r="P17" s="125"/>
      <c r="Q17" s="255"/>
      <c r="R17" s="125"/>
      <c r="S17" s="125"/>
      <c r="T17" s="125"/>
    </row>
    <row r="18" spans="1:20" ht="18.5">
      <c r="A18" s="65"/>
      <c r="B18" s="66"/>
      <c r="C18" s="66"/>
      <c r="D18" s="76"/>
      <c r="E18" s="77"/>
      <c r="F18" s="77"/>
      <c r="G18" s="68"/>
      <c r="H18" s="68"/>
      <c r="I18" s="68"/>
      <c r="J18" s="187"/>
      <c r="K18" s="69"/>
      <c r="L18" s="69"/>
      <c r="M18" s="70"/>
      <c r="N18" s="125"/>
      <c r="O18" s="255"/>
      <c r="P18" s="125"/>
      <c r="Q18" s="255"/>
      <c r="R18" s="125"/>
      <c r="S18" s="125"/>
      <c r="T18" s="125"/>
    </row>
    <row r="19" spans="1:20" ht="18.5">
      <c r="A19" s="65"/>
      <c r="B19" s="90"/>
      <c r="C19" s="79"/>
      <c r="D19" s="91"/>
      <c r="E19" s="67"/>
      <c r="F19" s="91"/>
      <c r="G19" s="68"/>
      <c r="H19" s="68"/>
      <c r="I19" s="68"/>
      <c r="J19" s="187"/>
      <c r="K19" s="69"/>
      <c r="L19" s="69"/>
      <c r="M19" s="70"/>
      <c r="N19" s="125"/>
      <c r="O19" s="255"/>
      <c r="P19" s="125"/>
      <c r="Q19" s="255"/>
      <c r="R19" s="125"/>
      <c r="S19" s="125"/>
      <c r="T19" s="125"/>
    </row>
    <row r="20" spans="1:20" ht="18.5">
      <c r="E20" s="125"/>
      <c r="F20" s="125"/>
      <c r="G20" s="125"/>
      <c r="H20" s="125"/>
      <c r="I20" s="125"/>
      <c r="J20" s="125"/>
      <c r="K20" s="125"/>
      <c r="L20" s="125"/>
      <c r="M20" s="125"/>
      <c r="N20" s="125" t="s">
        <v>183</v>
      </c>
      <c r="O20" s="265">
        <f>SUM(O3:O15)</f>
        <v>13</v>
      </c>
      <c r="P20" s="265" t="s">
        <v>183</v>
      </c>
      <c r="Q20">
        <f>SUM(Table3791227[QTY])</f>
        <v>14</v>
      </c>
    </row>
    <row r="21" spans="1:20" ht="23.5">
      <c r="A21" s="168"/>
      <c r="B21" s="168"/>
      <c r="C21" s="168"/>
      <c r="D21" s="168"/>
    </row>
  </sheetData>
  <phoneticPr fontId="3" type="noConversion"/>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2" operator="containsText" id="{29990E33-A80B-41E6-865E-45AD9D848D2A}">
            <xm:f>NOT(ISERROR(SEARCH(#REF!,B3)))</xm:f>
            <xm:f>#REF!</xm:f>
            <x14:dxf>
              <fill>
                <patternFill>
                  <bgColor theme="0" tint="-0.34998626667073579"/>
                </patternFill>
              </fill>
            </x14:dxf>
          </x14:cfRule>
          <xm:sqref>B4:B19 H3:H19</xm:sqref>
        </x14:conditionalFormatting>
        <x14:conditionalFormatting xmlns:xm="http://schemas.microsoft.com/office/excel/2006/main">
          <x14:cfRule type="containsText" priority="1" operator="containsText" id="{E348DA39-C266-4CD8-A3D7-117FE4EED8EF}">
            <xm:f>NOT(ISERROR(SEARCH($H$2,K2)))</xm:f>
            <xm:f>$H$2</xm:f>
            <x14:dxf>
              <fill>
                <patternFill>
                  <bgColor theme="0" tint="-0.34998626667073579"/>
                </patternFill>
              </fill>
            </x14:dxf>
          </x14:cfRule>
          <xm:sqref>K2:T2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3D116-C25A-4D91-A615-8EF19536CE09}">
  <sheetPr codeName="Sheet13">
    <tabColor theme="9"/>
  </sheetPr>
  <dimension ref="A1:V22"/>
  <sheetViews>
    <sheetView workbookViewId="0">
      <selection activeCell="J27" sqref="J27"/>
    </sheetView>
  </sheetViews>
  <sheetFormatPr defaultRowHeight="14.5"/>
  <cols>
    <col min="1" max="1" width="19.54296875" bestFit="1" customWidth="1"/>
    <col min="2" max="2" width="17.54296875" bestFit="1" customWidth="1"/>
    <col min="3" max="3" width="14.54296875" bestFit="1" customWidth="1"/>
    <col min="4" max="4" width="10" bestFit="1" customWidth="1"/>
    <col min="6" max="6" width="30.54296875" customWidth="1"/>
    <col min="8" max="8" width="29.54296875" customWidth="1"/>
    <col min="9" max="14" width="0" hidden="1" customWidth="1"/>
    <col min="16" max="16" width="44.81640625" bestFit="1" customWidth="1"/>
    <col min="17" max="22" width="9.1796875" hidden="1" customWidth="1"/>
    <col min="23" max="23" width="0" hidden="1" customWidth="1"/>
  </cols>
  <sheetData>
    <row r="1" spans="1:22" ht="28.5">
      <c r="A1" s="209" t="s">
        <v>384</v>
      </c>
      <c r="B1" s="210" t="s">
        <v>305</v>
      </c>
      <c r="C1" s="210">
        <f>SUM(Table379122729[DI])</f>
        <v>6</v>
      </c>
      <c r="D1" s="204"/>
      <c r="E1" s="204"/>
      <c r="F1" s="204" t="s">
        <v>402</v>
      </c>
      <c r="G1" s="204"/>
      <c r="H1" s="204"/>
      <c r="I1" s="204"/>
      <c r="J1" s="204"/>
      <c r="K1" s="204"/>
      <c r="L1" s="204"/>
      <c r="M1" s="204"/>
      <c r="N1" s="204"/>
      <c r="O1" s="204"/>
      <c r="P1" s="204"/>
      <c r="Q1" s="204"/>
      <c r="R1" s="204"/>
      <c r="S1" s="204"/>
      <c r="T1" s="204"/>
      <c r="U1" s="204"/>
      <c r="V1" s="204"/>
    </row>
    <row r="2" spans="1:22" ht="56">
      <c r="A2" s="88" t="s">
        <v>306</v>
      </c>
      <c r="B2" s="83" t="s">
        <v>0</v>
      </c>
      <c r="C2" s="83" t="s">
        <v>67</v>
      </c>
      <c r="D2" s="83" t="s">
        <v>221</v>
      </c>
      <c r="E2" s="84" t="s">
        <v>222</v>
      </c>
      <c r="F2" s="84" t="s">
        <v>223</v>
      </c>
      <c r="G2" s="84" t="s">
        <v>249</v>
      </c>
      <c r="H2" s="84" t="s">
        <v>250</v>
      </c>
      <c r="I2" s="188" t="s">
        <v>242</v>
      </c>
      <c r="J2" s="188" t="s">
        <v>243</v>
      </c>
      <c r="K2" s="189" t="s">
        <v>40</v>
      </c>
      <c r="L2" s="189" t="s">
        <v>234</v>
      </c>
      <c r="M2" s="189" t="s">
        <v>189</v>
      </c>
      <c r="N2" s="190" t="s">
        <v>193</v>
      </c>
      <c r="O2" s="245" t="s">
        <v>20</v>
      </c>
      <c r="P2" s="190" t="s">
        <v>186</v>
      </c>
      <c r="Q2" s="190" t="s">
        <v>181</v>
      </c>
      <c r="R2" s="190" t="s">
        <v>187</v>
      </c>
      <c r="S2" s="190" t="s">
        <v>167</v>
      </c>
      <c r="T2" s="190" t="s">
        <v>188</v>
      </c>
      <c r="U2" s="191"/>
      <c r="V2" s="172"/>
    </row>
    <row r="3" spans="1:22" ht="18.5">
      <c r="A3" s="78"/>
      <c r="B3" s="90" t="s">
        <v>457</v>
      </c>
      <c r="C3" s="79" t="s">
        <v>69</v>
      </c>
      <c r="D3" s="91" t="s">
        <v>374</v>
      </c>
      <c r="E3" s="67" t="s">
        <v>375</v>
      </c>
      <c r="F3" s="91" t="s">
        <v>386</v>
      </c>
      <c r="G3" s="92">
        <v>1</v>
      </c>
      <c r="H3" s="92" t="s">
        <v>387</v>
      </c>
      <c r="I3" s="92"/>
      <c r="J3" s="92"/>
      <c r="K3" s="94"/>
      <c r="L3" s="94"/>
      <c r="M3" s="95"/>
      <c r="N3" s="125"/>
      <c r="O3" s="125">
        <v>1</v>
      </c>
      <c r="P3" s="125" t="s">
        <v>463</v>
      </c>
      <c r="Q3" s="125"/>
      <c r="R3" s="125"/>
      <c r="S3" s="125"/>
      <c r="T3" s="125"/>
    </row>
    <row r="4" spans="1:22" ht="18.5">
      <c r="A4" s="65"/>
      <c r="B4" s="90" t="s">
        <v>458</v>
      </c>
      <c r="C4" s="79" t="s">
        <v>69</v>
      </c>
      <c r="D4" s="91" t="s">
        <v>374</v>
      </c>
      <c r="E4" s="67" t="s">
        <v>375</v>
      </c>
      <c r="F4" s="91" t="s">
        <v>386</v>
      </c>
      <c r="G4" s="68">
        <v>1</v>
      </c>
      <c r="H4" s="92" t="s">
        <v>390</v>
      </c>
      <c r="I4" s="68"/>
      <c r="J4" s="68"/>
      <c r="K4" s="69"/>
      <c r="L4" s="69"/>
      <c r="M4" s="70"/>
      <c r="N4" s="125"/>
      <c r="O4" s="125">
        <v>1</v>
      </c>
      <c r="P4" s="125" t="s">
        <v>463</v>
      </c>
      <c r="Q4" s="125"/>
      <c r="R4" s="125"/>
      <c r="S4" s="125"/>
      <c r="T4" s="125"/>
    </row>
    <row r="5" spans="1:22" ht="18.5">
      <c r="A5" s="65"/>
      <c r="B5" s="90" t="s">
        <v>459</v>
      </c>
      <c r="C5" s="79" t="s">
        <v>69</v>
      </c>
      <c r="D5" s="91" t="s">
        <v>374</v>
      </c>
      <c r="E5" s="67" t="s">
        <v>375</v>
      </c>
      <c r="F5" s="91" t="s">
        <v>386</v>
      </c>
      <c r="G5" s="68">
        <v>1</v>
      </c>
      <c r="H5" s="92" t="s">
        <v>391</v>
      </c>
      <c r="I5" s="68"/>
      <c r="J5" s="68"/>
      <c r="K5" s="69"/>
      <c r="L5" s="69"/>
      <c r="M5" s="70"/>
      <c r="N5" s="125"/>
      <c r="O5" s="125">
        <v>1</v>
      </c>
      <c r="P5" s="125" t="s">
        <v>463</v>
      </c>
      <c r="Q5" s="125"/>
      <c r="R5" s="125"/>
      <c r="S5" s="125"/>
      <c r="T5" s="125"/>
    </row>
    <row r="6" spans="1:22" ht="18.5">
      <c r="A6" s="65"/>
      <c r="B6" s="90" t="s">
        <v>460</v>
      </c>
      <c r="C6" s="79" t="s">
        <v>69</v>
      </c>
      <c r="D6" s="91" t="s">
        <v>374</v>
      </c>
      <c r="E6" s="67" t="s">
        <v>375</v>
      </c>
      <c r="F6" s="91" t="s">
        <v>386</v>
      </c>
      <c r="G6" s="68">
        <v>1</v>
      </c>
      <c r="H6" s="92" t="s">
        <v>392</v>
      </c>
      <c r="I6" s="68"/>
      <c r="J6" s="68"/>
      <c r="K6" s="69"/>
      <c r="L6" s="69"/>
      <c r="M6" s="70"/>
      <c r="N6" s="125"/>
      <c r="O6" s="125">
        <v>1</v>
      </c>
      <c r="P6" s="125" t="s">
        <v>463</v>
      </c>
      <c r="Q6" s="125"/>
      <c r="R6" s="125"/>
      <c r="S6" s="125"/>
      <c r="T6" s="125"/>
    </row>
    <row r="7" spans="1:22" ht="18.5">
      <c r="A7" s="65"/>
      <c r="B7" s="90" t="s">
        <v>461</v>
      </c>
      <c r="C7" s="79" t="s">
        <v>69</v>
      </c>
      <c r="D7" s="91" t="s">
        <v>374</v>
      </c>
      <c r="E7" s="67" t="s">
        <v>375</v>
      </c>
      <c r="F7" s="91" t="s">
        <v>386</v>
      </c>
      <c r="G7" s="68">
        <v>1</v>
      </c>
      <c r="H7" s="92" t="s">
        <v>393</v>
      </c>
      <c r="I7" s="68"/>
      <c r="J7" s="68"/>
      <c r="K7" s="69"/>
      <c r="L7" s="69"/>
      <c r="M7" s="70"/>
      <c r="N7" s="125"/>
      <c r="O7" s="125">
        <v>1</v>
      </c>
      <c r="P7" s="125" t="s">
        <v>463</v>
      </c>
      <c r="Q7" s="125"/>
      <c r="R7" s="125"/>
      <c r="S7" s="125"/>
      <c r="T7" s="125"/>
    </row>
    <row r="8" spans="1:22" ht="18.5">
      <c r="A8" s="65"/>
      <c r="B8" s="90" t="s">
        <v>462</v>
      </c>
      <c r="C8" s="79" t="s">
        <v>69</v>
      </c>
      <c r="D8" s="91" t="s">
        <v>374</v>
      </c>
      <c r="E8" s="67" t="s">
        <v>375</v>
      </c>
      <c r="F8" s="91" t="s">
        <v>386</v>
      </c>
      <c r="G8" s="68">
        <v>1</v>
      </c>
      <c r="H8" s="92" t="s">
        <v>394</v>
      </c>
      <c r="I8" s="68"/>
      <c r="J8" s="68"/>
      <c r="K8" s="69"/>
      <c r="L8" s="69"/>
      <c r="M8" s="70"/>
      <c r="N8" s="125"/>
      <c r="O8" s="125">
        <v>1</v>
      </c>
      <c r="P8" s="125" t="s">
        <v>463</v>
      </c>
      <c r="Q8" s="125"/>
      <c r="R8" s="125"/>
      <c r="S8" s="125"/>
      <c r="T8" s="125"/>
    </row>
    <row r="9" spans="1:22" ht="18.5">
      <c r="A9" s="71"/>
      <c r="B9" s="90"/>
      <c r="C9" s="79"/>
      <c r="D9" s="91"/>
      <c r="E9" s="67"/>
      <c r="F9" s="91"/>
      <c r="G9" s="68"/>
      <c r="H9" s="68"/>
      <c r="I9" s="73"/>
      <c r="J9" s="192"/>
      <c r="K9" s="74"/>
      <c r="L9" s="74"/>
      <c r="M9" s="75"/>
      <c r="N9" s="125"/>
      <c r="O9" s="125"/>
      <c r="P9" s="125"/>
      <c r="Q9" s="125"/>
      <c r="R9" s="125"/>
      <c r="S9" s="125"/>
      <c r="T9" s="125"/>
    </row>
    <row r="10" spans="1:22" ht="18.5">
      <c r="A10" s="65"/>
      <c r="B10" s="90"/>
      <c r="C10" s="79"/>
      <c r="D10" s="91"/>
      <c r="E10" s="67"/>
      <c r="F10" s="91"/>
      <c r="G10" s="68"/>
      <c r="H10" s="68"/>
      <c r="I10" s="68"/>
      <c r="J10" s="187"/>
      <c r="K10" s="69"/>
      <c r="L10" s="69"/>
      <c r="M10" s="70"/>
      <c r="N10" s="125"/>
      <c r="O10" s="125"/>
      <c r="P10" s="125"/>
      <c r="Q10" s="125"/>
      <c r="R10" s="125"/>
      <c r="S10" s="125"/>
      <c r="T10" s="125"/>
    </row>
    <row r="11" spans="1:22" ht="18.5">
      <c r="A11" s="65"/>
      <c r="B11" s="90"/>
      <c r="C11" s="79"/>
      <c r="D11" s="91"/>
      <c r="E11" s="67"/>
      <c r="F11" s="91"/>
      <c r="G11" s="68"/>
      <c r="H11" s="68"/>
      <c r="I11" s="68"/>
      <c r="J11" s="187"/>
      <c r="K11" s="69"/>
      <c r="L11" s="69"/>
      <c r="M11" s="70"/>
      <c r="N11" s="125"/>
      <c r="O11" s="125"/>
      <c r="P11" s="125"/>
      <c r="Q11" s="125"/>
      <c r="R11" s="125"/>
      <c r="S11" s="125"/>
      <c r="T11" s="125"/>
    </row>
    <row r="12" spans="1:22" ht="18.5">
      <c r="A12" s="65"/>
      <c r="B12" s="90"/>
      <c r="C12" s="79"/>
      <c r="D12" s="91"/>
      <c r="E12" s="67"/>
      <c r="F12" s="91"/>
      <c r="G12" s="68"/>
      <c r="H12" s="68"/>
      <c r="I12" s="68"/>
      <c r="J12" s="187"/>
      <c r="K12" s="69"/>
      <c r="L12" s="69"/>
      <c r="M12" s="70"/>
      <c r="N12" s="125"/>
      <c r="O12" s="125"/>
      <c r="P12" s="125"/>
      <c r="Q12" s="125"/>
      <c r="R12" s="125"/>
      <c r="S12" s="125"/>
      <c r="T12" s="125"/>
    </row>
    <row r="13" spans="1:22" ht="18.5">
      <c r="A13" s="65"/>
      <c r="B13" s="90"/>
      <c r="C13" s="79"/>
      <c r="D13" s="91"/>
      <c r="E13" s="67"/>
      <c r="F13" s="91"/>
      <c r="G13" s="68"/>
      <c r="H13" s="68"/>
      <c r="I13" s="68"/>
      <c r="J13" s="187"/>
      <c r="K13" s="69"/>
      <c r="L13" s="69"/>
      <c r="M13" s="70"/>
      <c r="N13" s="125"/>
      <c r="O13" s="125"/>
      <c r="P13" s="125"/>
      <c r="Q13" s="125"/>
      <c r="R13" s="125"/>
      <c r="S13" s="125"/>
      <c r="T13" s="125"/>
    </row>
    <row r="14" spans="1:22" ht="18.5">
      <c r="A14" s="65"/>
      <c r="B14" s="90"/>
      <c r="C14" s="79"/>
      <c r="D14" s="91"/>
      <c r="E14" s="67"/>
      <c r="F14" s="91"/>
      <c r="G14" s="68"/>
      <c r="H14" s="68"/>
      <c r="I14" s="68"/>
      <c r="J14" s="187"/>
      <c r="K14" s="69"/>
      <c r="L14" s="69"/>
      <c r="M14" s="70"/>
      <c r="N14" s="125"/>
      <c r="O14" s="125"/>
      <c r="P14" s="125"/>
      <c r="Q14" s="125"/>
      <c r="R14" s="125"/>
      <c r="S14" s="125"/>
      <c r="T14" s="125"/>
    </row>
    <row r="15" spans="1:22" ht="18.5">
      <c r="A15" s="65"/>
      <c r="B15" s="90"/>
      <c r="C15" s="79"/>
      <c r="D15" s="91"/>
      <c r="E15" s="67"/>
      <c r="F15" s="91"/>
      <c r="G15" s="68"/>
      <c r="H15" s="68"/>
      <c r="I15" s="68"/>
      <c r="J15" s="187"/>
      <c r="K15" s="69"/>
      <c r="L15" s="69"/>
      <c r="M15" s="70"/>
      <c r="N15" s="125"/>
      <c r="O15" s="125"/>
      <c r="P15" s="125"/>
      <c r="Q15" s="125"/>
      <c r="R15" s="125"/>
      <c r="S15" s="125"/>
      <c r="T15" s="125"/>
    </row>
    <row r="16" spans="1:22" ht="18.5">
      <c r="A16" s="65"/>
      <c r="B16" s="90"/>
      <c r="C16" s="79"/>
      <c r="D16" s="91"/>
      <c r="E16" s="67"/>
      <c r="F16" s="91"/>
      <c r="G16" s="68"/>
      <c r="H16" s="68"/>
      <c r="I16" s="68"/>
      <c r="J16" s="187"/>
      <c r="K16" s="69"/>
      <c r="L16" s="69"/>
      <c r="M16" s="70"/>
      <c r="N16" s="125"/>
      <c r="O16" s="125"/>
      <c r="P16" s="125"/>
      <c r="Q16" s="125"/>
      <c r="R16" s="125"/>
      <c r="S16" s="125"/>
      <c r="T16" s="125"/>
    </row>
    <row r="17" spans="1:16" ht="18.5">
      <c r="A17" s="249"/>
      <c r="B17" s="249"/>
      <c r="C17" s="249"/>
      <c r="D17" s="249"/>
      <c r="E17" s="125"/>
      <c r="F17" s="125"/>
      <c r="G17" s="125"/>
      <c r="H17" s="125"/>
      <c r="I17" s="125"/>
      <c r="J17" s="125"/>
      <c r="K17" s="125"/>
      <c r="L17" s="125"/>
      <c r="M17" s="125"/>
      <c r="N17" s="125"/>
      <c r="O17" s="251"/>
      <c r="P17" s="213">
        <f>SUM(Table379122729[DI])</f>
        <v>6</v>
      </c>
    </row>
    <row r="18" spans="1:16" ht="23.5">
      <c r="A18" s="250"/>
      <c r="B18" s="250" t="s">
        <v>372</v>
      </c>
      <c r="C18" s="250">
        <f>C1</f>
        <v>6</v>
      </c>
      <c r="D18" s="250"/>
    </row>
    <row r="19" spans="1:16">
      <c r="A19" s="249"/>
      <c r="B19" s="249"/>
      <c r="C19" s="249"/>
      <c r="D19" s="249"/>
    </row>
    <row r="20" spans="1:16">
      <c r="A20" s="249"/>
      <c r="B20" s="249"/>
      <c r="C20" s="249"/>
      <c r="D20" s="249"/>
    </row>
    <row r="21" spans="1:16">
      <c r="A21" s="249"/>
      <c r="B21" s="249"/>
      <c r="C21" s="249"/>
      <c r="D21" s="249"/>
    </row>
    <row r="22" spans="1:16">
      <c r="A22" s="249"/>
      <c r="B22" s="249"/>
      <c r="C22" s="249"/>
      <c r="D22" s="249"/>
    </row>
  </sheetData>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2" operator="containsText" id="{771D5ADB-9224-412B-A125-2AAFF5C4DD81}">
            <xm:f>NOT(ISERROR(SEARCH(#REF!,B3)))</xm:f>
            <xm:f>#REF!</xm:f>
            <x14:dxf>
              <fill>
                <patternFill>
                  <bgColor theme="0" tint="-0.34998626667073579"/>
                </patternFill>
              </fill>
            </x14:dxf>
          </x14:cfRule>
          <xm:sqref>B9:B16 H3:H16</xm:sqref>
        </x14:conditionalFormatting>
        <x14:conditionalFormatting xmlns:xm="http://schemas.microsoft.com/office/excel/2006/main">
          <x14:cfRule type="containsText" priority="1" operator="containsText" id="{F29BF14F-4588-4E88-B7B7-79F05D69575D}">
            <xm:f>NOT(ISERROR(SEARCH($H$2,K2)))</xm:f>
            <xm:f>$H$2</xm:f>
            <x14:dxf>
              <fill>
                <patternFill>
                  <bgColor theme="0" tint="-0.34998626667073579"/>
                </patternFill>
              </fill>
            </x14:dxf>
          </x14:cfRule>
          <xm:sqref>K2:T2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84C04-65C4-4D47-94ED-20FFF5AD646E}">
  <sheetPr codeName="Sheet14">
    <tabColor theme="9"/>
  </sheetPr>
  <dimension ref="A1:P22"/>
  <sheetViews>
    <sheetView zoomScale="85" zoomScaleNormal="85" workbookViewId="0">
      <selection activeCell="J27" sqref="J27"/>
    </sheetView>
  </sheetViews>
  <sheetFormatPr defaultRowHeight="14.5"/>
  <cols>
    <col min="1" max="1" width="16.453125" customWidth="1"/>
    <col min="6" max="6" width="40.1796875" bestFit="1" customWidth="1"/>
    <col min="8" max="8" width="32" customWidth="1"/>
    <col min="9" max="10" width="10.453125" customWidth="1"/>
    <col min="11" max="11" width="9.1796875" customWidth="1"/>
    <col min="12" max="12" width="14.1796875" customWidth="1"/>
    <col min="13" max="13" width="9.1796875" customWidth="1"/>
    <col min="14" max="14" width="15" customWidth="1"/>
    <col min="16" max="16" width="35.54296875" bestFit="1" customWidth="1"/>
  </cols>
  <sheetData>
    <row r="1" spans="1:16" ht="28.5">
      <c r="A1" s="209" t="s">
        <v>371</v>
      </c>
      <c r="B1" s="210" t="s">
        <v>305</v>
      </c>
      <c r="C1" s="210">
        <f>SUM(Table29[DI])</f>
        <v>6</v>
      </c>
      <c r="D1" s="204"/>
      <c r="E1" s="204"/>
      <c r="F1" s="204" t="s">
        <v>382</v>
      </c>
      <c r="G1" s="204"/>
      <c r="H1" s="204"/>
      <c r="I1" s="204"/>
      <c r="J1" s="204"/>
      <c r="K1" s="204"/>
      <c r="L1" s="204"/>
      <c r="M1" s="204"/>
      <c r="N1" s="204"/>
      <c r="O1" s="204"/>
    </row>
    <row r="2" spans="1:16" ht="55">
      <c r="A2" s="88" t="s">
        <v>306</v>
      </c>
      <c r="B2" s="83" t="s">
        <v>0</v>
      </c>
      <c r="C2" s="83" t="s">
        <v>67</v>
      </c>
      <c r="D2" s="83" t="s">
        <v>221</v>
      </c>
      <c r="E2" s="84" t="s">
        <v>222</v>
      </c>
      <c r="F2" s="84" t="s">
        <v>223</v>
      </c>
      <c r="G2" s="84" t="s">
        <v>249</v>
      </c>
      <c r="H2" s="84" t="s">
        <v>250</v>
      </c>
      <c r="I2" s="188" t="s">
        <v>242</v>
      </c>
      <c r="J2" s="188" t="s">
        <v>243</v>
      </c>
      <c r="K2" s="189" t="s">
        <v>40</v>
      </c>
      <c r="L2" s="189" t="s">
        <v>234</v>
      </c>
      <c r="M2" s="189" t="s">
        <v>189</v>
      </c>
      <c r="N2" s="190" t="s">
        <v>193</v>
      </c>
      <c r="O2" s="245" t="s">
        <v>20</v>
      </c>
      <c r="P2" t="s">
        <v>465</v>
      </c>
    </row>
    <row r="3" spans="1:16" ht="18.5">
      <c r="A3" s="78"/>
      <c r="B3" s="90" t="s">
        <v>457</v>
      </c>
      <c r="C3" s="79"/>
      <c r="D3" s="91" t="s">
        <v>374</v>
      </c>
      <c r="E3" s="67" t="s">
        <v>389</v>
      </c>
      <c r="F3" s="91" t="s">
        <v>395</v>
      </c>
      <c r="G3" s="92">
        <v>1</v>
      </c>
      <c r="H3" s="252" t="s">
        <v>388</v>
      </c>
      <c r="I3" s="92"/>
      <c r="J3" s="92"/>
      <c r="K3" s="94"/>
      <c r="L3" s="94"/>
      <c r="M3" s="95"/>
      <c r="N3" s="125"/>
      <c r="O3" s="125">
        <v>1</v>
      </c>
      <c r="P3" t="s">
        <v>466</v>
      </c>
    </row>
    <row r="4" spans="1:16" ht="18.5">
      <c r="A4" s="65"/>
      <c r="B4" s="90" t="s">
        <v>458</v>
      </c>
      <c r="C4" s="79"/>
      <c r="D4" s="91" t="s">
        <v>374</v>
      </c>
      <c r="E4" s="67" t="s">
        <v>389</v>
      </c>
      <c r="F4" s="91" t="s">
        <v>395</v>
      </c>
      <c r="G4" s="68">
        <v>1</v>
      </c>
      <c r="H4" s="252" t="s">
        <v>388</v>
      </c>
      <c r="I4" s="68"/>
      <c r="J4" s="68"/>
      <c r="K4" s="69"/>
      <c r="L4" s="69"/>
      <c r="M4" s="70"/>
      <c r="N4" s="125"/>
      <c r="O4" s="125">
        <v>1</v>
      </c>
      <c r="P4" t="s">
        <v>466</v>
      </c>
    </row>
    <row r="5" spans="1:16" ht="18.5">
      <c r="A5" s="65"/>
      <c r="B5" s="90" t="s">
        <v>459</v>
      </c>
      <c r="C5" s="79"/>
      <c r="D5" s="91" t="s">
        <v>374</v>
      </c>
      <c r="E5" s="67" t="s">
        <v>389</v>
      </c>
      <c r="F5" s="91" t="s">
        <v>395</v>
      </c>
      <c r="G5" s="68">
        <v>1</v>
      </c>
      <c r="H5" s="252" t="s">
        <v>388</v>
      </c>
      <c r="I5" s="68"/>
      <c r="J5" s="68"/>
      <c r="K5" s="69"/>
      <c r="L5" s="69"/>
      <c r="M5" s="70"/>
      <c r="N5" s="125"/>
      <c r="O5" s="125">
        <v>1</v>
      </c>
      <c r="P5" t="s">
        <v>466</v>
      </c>
    </row>
    <row r="6" spans="1:16" ht="18.5">
      <c r="A6" s="65"/>
      <c r="B6" s="90" t="s">
        <v>464</v>
      </c>
      <c r="C6" s="79"/>
      <c r="D6" s="91" t="s">
        <v>374</v>
      </c>
      <c r="E6" s="67" t="s">
        <v>389</v>
      </c>
      <c r="F6" s="91" t="s">
        <v>395</v>
      </c>
      <c r="G6" s="68">
        <v>1</v>
      </c>
      <c r="H6" s="252" t="s">
        <v>388</v>
      </c>
      <c r="I6" s="68"/>
      <c r="J6" s="68"/>
      <c r="K6" s="69"/>
      <c r="L6" s="69"/>
      <c r="M6" s="70"/>
      <c r="N6" s="125"/>
      <c r="O6" s="125">
        <v>1</v>
      </c>
      <c r="P6" t="s">
        <v>466</v>
      </c>
    </row>
    <row r="7" spans="1:16" ht="18.5">
      <c r="A7" s="65"/>
      <c r="B7" s="90" t="s">
        <v>460</v>
      </c>
      <c r="C7" s="79"/>
      <c r="D7" s="91" t="s">
        <v>374</v>
      </c>
      <c r="E7" s="67" t="s">
        <v>389</v>
      </c>
      <c r="F7" s="91" t="s">
        <v>395</v>
      </c>
      <c r="G7" s="68">
        <v>1</v>
      </c>
      <c r="H7" s="252" t="s">
        <v>388</v>
      </c>
      <c r="I7" s="68"/>
      <c r="J7" s="68"/>
      <c r="K7" s="69"/>
      <c r="L7" s="69"/>
      <c r="M7" s="70"/>
      <c r="N7" s="125"/>
      <c r="O7" s="125">
        <v>1</v>
      </c>
      <c r="P7" t="s">
        <v>466</v>
      </c>
    </row>
    <row r="8" spans="1:16" ht="18.5">
      <c r="A8" s="65"/>
      <c r="B8" s="90" t="s">
        <v>461</v>
      </c>
      <c r="C8" s="79"/>
      <c r="D8" s="91" t="s">
        <v>374</v>
      </c>
      <c r="E8" s="67" t="s">
        <v>389</v>
      </c>
      <c r="F8" s="91" t="s">
        <v>395</v>
      </c>
      <c r="G8" s="68">
        <v>1</v>
      </c>
      <c r="H8" s="252" t="s">
        <v>388</v>
      </c>
      <c r="I8" s="68"/>
      <c r="J8" s="68"/>
      <c r="K8" s="69"/>
      <c r="L8" s="69"/>
      <c r="M8" s="70"/>
      <c r="N8" s="125"/>
      <c r="O8" s="125">
        <v>1</v>
      </c>
      <c r="P8" t="s">
        <v>466</v>
      </c>
    </row>
    <row r="9" spans="1:16" ht="18.5">
      <c r="A9" s="71"/>
      <c r="B9" s="90"/>
      <c r="C9" s="79"/>
      <c r="D9" s="91"/>
      <c r="E9" s="67"/>
      <c r="F9" s="91"/>
      <c r="G9" s="68"/>
      <c r="H9" s="68"/>
      <c r="I9" s="73"/>
      <c r="J9" s="192"/>
      <c r="K9" s="74"/>
      <c r="L9" s="74"/>
      <c r="M9" s="75"/>
      <c r="N9" s="125"/>
      <c r="O9" s="125"/>
    </row>
    <row r="10" spans="1:16" ht="18.5">
      <c r="A10" s="65"/>
      <c r="B10" s="90"/>
      <c r="C10" s="79"/>
      <c r="D10" s="91"/>
      <c r="E10" s="67"/>
      <c r="F10" s="91"/>
      <c r="G10" s="68"/>
      <c r="H10" s="68"/>
      <c r="I10" s="68"/>
      <c r="J10" s="187"/>
      <c r="K10" s="69"/>
      <c r="L10" s="69"/>
      <c r="M10" s="70"/>
      <c r="N10" s="125"/>
      <c r="O10" s="125"/>
    </row>
    <row r="11" spans="1:16" ht="18.5">
      <c r="A11" s="65"/>
      <c r="B11" s="90"/>
      <c r="C11" s="79"/>
      <c r="D11" s="91"/>
      <c r="E11" s="67"/>
      <c r="F11" s="91"/>
      <c r="G11" s="68"/>
      <c r="H11" s="68"/>
      <c r="I11" s="68"/>
      <c r="J11" s="187"/>
      <c r="K11" s="69"/>
      <c r="L11" s="69"/>
      <c r="M11" s="70"/>
      <c r="N11" s="125"/>
      <c r="O11" s="125"/>
    </row>
    <row r="12" spans="1:16" ht="18.5">
      <c r="A12" s="65"/>
      <c r="B12" s="90"/>
      <c r="C12" s="79"/>
      <c r="D12" s="91"/>
      <c r="E12" s="67"/>
      <c r="F12" s="91"/>
      <c r="G12" s="68"/>
      <c r="H12" s="68"/>
      <c r="I12" s="68"/>
      <c r="J12" s="187"/>
      <c r="K12" s="69"/>
      <c r="L12" s="69"/>
      <c r="M12" s="70"/>
      <c r="N12" s="125"/>
      <c r="O12" s="125"/>
    </row>
    <row r="13" spans="1:16" ht="18.5">
      <c r="A13" s="65"/>
      <c r="B13" s="90"/>
      <c r="C13" s="79"/>
      <c r="D13" s="91"/>
      <c r="E13" s="67"/>
      <c r="F13" s="91"/>
      <c r="G13" s="68"/>
      <c r="H13" s="68"/>
      <c r="I13" s="68"/>
      <c r="J13" s="187"/>
      <c r="K13" s="69"/>
      <c r="L13" s="69"/>
      <c r="M13" s="70"/>
      <c r="N13" s="125"/>
      <c r="O13" s="125"/>
    </row>
    <row r="14" spans="1:16" ht="18.5">
      <c r="A14" s="65"/>
      <c r="B14" s="90"/>
      <c r="C14" s="79"/>
      <c r="D14" s="91"/>
      <c r="E14" s="67"/>
      <c r="F14" s="91"/>
      <c r="G14" s="68"/>
      <c r="H14" s="68"/>
      <c r="I14" s="68"/>
      <c r="J14" s="187"/>
      <c r="K14" s="69"/>
      <c r="L14" s="69"/>
      <c r="M14" s="70"/>
      <c r="N14" s="125"/>
      <c r="O14" s="125"/>
    </row>
    <row r="15" spans="1:16" ht="18.5">
      <c r="A15" s="65"/>
      <c r="B15" s="90"/>
      <c r="C15" s="79"/>
      <c r="D15" s="91"/>
      <c r="E15" s="67"/>
      <c r="F15" s="91"/>
      <c r="G15" s="68"/>
      <c r="H15" s="68"/>
      <c r="I15" s="68"/>
      <c r="J15" s="187"/>
      <c r="K15" s="69"/>
      <c r="L15" s="69"/>
      <c r="M15" s="70"/>
      <c r="N15" s="125"/>
      <c r="O15" s="125"/>
    </row>
    <row r="16" spans="1:16" ht="18.5">
      <c r="A16" s="65"/>
      <c r="B16" s="90"/>
      <c r="C16" s="79"/>
      <c r="D16" s="91"/>
      <c r="E16" s="67"/>
      <c r="F16" s="91"/>
      <c r="G16" s="68"/>
      <c r="H16" s="68"/>
      <c r="I16" s="68"/>
      <c r="J16" s="187"/>
      <c r="K16" s="69"/>
      <c r="L16" s="69"/>
      <c r="M16" s="70"/>
      <c r="N16" s="125"/>
      <c r="O16" s="125"/>
    </row>
    <row r="17" spans="1:15" ht="18.5">
      <c r="A17" s="249"/>
      <c r="B17" s="249"/>
      <c r="C17" s="249"/>
      <c r="D17" s="249"/>
      <c r="E17" s="125"/>
      <c r="F17" s="125"/>
      <c r="G17" s="125"/>
      <c r="H17" s="125"/>
      <c r="I17" s="125"/>
      <c r="J17" s="125"/>
      <c r="K17" s="125"/>
      <c r="L17" s="125"/>
      <c r="M17" s="125"/>
      <c r="N17" s="125"/>
      <c r="O17" s="251"/>
    </row>
    <row r="18" spans="1:15" ht="23.5">
      <c r="A18" s="250"/>
      <c r="B18" s="250" t="s">
        <v>372</v>
      </c>
      <c r="C18" s="250">
        <f>C1</f>
        <v>6</v>
      </c>
      <c r="D18" s="250"/>
    </row>
    <row r="19" spans="1:15">
      <c r="A19" s="249"/>
      <c r="B19" s="249"/>
      <c r="C19" s="249"/>
      <c r="D19" s="249"/>
    </row>
    <row r="20" spans="1:15">
      <c r="A20" s="249"/>
      <c r="B20" s="249"/>
      <c r="C20" s="249"/>
      <c r="D20" s="249"/>
    </row>
    <row r="21" spans="1:15">
      <c r="A21" s="249"/>
      <c r="B21" s="249"/>
      <c r="C21" s="249"/>
      <c r="D21" s="249"/>
    </row>
    <row r="22" spans="1:15">
      <c r="A22" s="249"/>
      <c r="B22" s="249"/>
      <c r="C22" s="249"/>
      <c r="D22" s="249"/>
    </row>
  </sheetData>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3" operator="containsText" id="{48DDB601-9B92-441E-8FF3-3DEC1C0B7A30}">
            <xm:f>NOT(ISERROR(SEARCH(#REF!,B9)))</xm:f>
            <xm:f>#REF!</xm:f>
            <x14:dxf>
              <fill>
                <patternFill>
                  <bgColor theme="0" tint="-0.34998626667073579"/>
                </patternFill>
              </fill>
            </x14:dxf>
          </x14:cfRule>
          <xm:sqref>B9:B16 H9:H16</xm:sqref>
        </x14:conditionalFormatting>
        <x14:conditionalFormatting xmlns:xm="http://schemas.microsoft.com/office/excel/2006/main">
          <x14:cfRule type="containsText" priority="2" operator="containsText" id="{6B6D3485-0275-415B-BFA7-E3B8613469DE}">
            <xm:f>NOT(ISERROR(SEARCH($H$2,K2)))</xm:f>
            <xm:f>$H$2</xm:f>
            <x14:dxf>
              <fill>
                <patternFill>
                  <bgColor theme="0" tint="-0.34998626667073579"/>
                </patternFill>
              </fill>
            </x14:dxf>
          </x14:cfRule>
          <xm:sqref>K2:O2</xm:sqref>
        </x14:conditionalFormatting>
        <x14:conditionalFormatting xmlns:xm="http://schemas.microsoft.com/office/excel/2006/main">
          <x14:cfRule type="containsText" priority="1" operator="containsText" id="{DD8BEFB7-652F-4ED6-870B-D28079212F6F}">
            <xm:f>NOT(ISERROR(SEARCH(#REF!,H3)))</xm:f>
            <xm:f>#REF!</xm:f>
            <x14:dxf>
              <fill>
                <patternFill>
                  <bgColor theme="0" tint="-0.34998626667073579"/>
                </patternFill>
              </fill>
            </x14:dxf>
          </x14:cfRule>
          <xm:sqref>H3:H8</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6910F-662E-4A8B-BEF1-37D81AF3C973}">
  <sheetPr codeName="Sheet15">
    <tabColor theme="9"/>
  </sheetPr>
  <dimension ref="A1:O22"/>
  <sheetViews>
    <sheetView workbookViewId="0">
      <selection activeCell="J27" sqref="J27"/>
    </sheetView>
  </sheetViews>
  <sheetFormatPr defaultRowHeight="14.5"/>
  <cols>
    <col min="1" max="1" width="17" customWidth="1"/>
    <col min="2" max="2" width="17.54296875" bestFit="1" customWidth="1"/>
    <col min="4" max="4" width="10" bestFit="1" customWidth="1"/>
    <col min="6" max="6" width="43.1796875" bestFit="1" customWidth="1"/>
    <col min="8" max="8" width="31.453125" customWidth="1"/>
    <col min="9" max="14" width="9.1796875" customWidth="1"/>
  </cols>
  <sheetData>
    <row r="1" spans="1:15" ht="28.5">
      <c r="A1" s="209" t="s">
        <v>385</v>
      </c>
      <c r="B1" s="210" t="s">
        <v>305</v>
      </c>
      <c r="C1" s="210">
        <f>SUM(Table30[DI])</f>
        <v>6</v>
      </c>
      <c r="D1" s="204"/>
      <c r="E1" s="204"/>
      <c r="F1" s="204" t="s">
        <v>403</v>
      </c>
      <c r="G1" s="204"/>
      <c r="H1" s="204"/>
      <c r="I1" s="204"/>
      <c r="J1" s="204"/>
      <c r="K1" s="204"/>
      <c r="L1" s="204"/>
      <c r="M1" s="204"/>
      <c r="N1" s="204"/>
      <c r="O1" s="204"/>
    </row>
    <row r="2" spans="1:15" ht="55">
      <c r="A2" s="88" t="s">
        <v>306</v>
      </c>
      <c r="B2" s="83" t="s">
        <v>0</v>
      </c>
      <c r="C2" s="83" t="s">
        <v>67</v>
      </c>
      <c r="D2" s="83" t="s">
        <v>221</v>
      </c>
      <c r="E2" s="84" t="s">
        <v>222</v>
      </c>
      <c r="F2" s="84" t="s">
        <v>223</v>
      </c>
      <c r="G2" s="84" t="s">
        <v>249</v>
      </c>
      <c r="H2" s="84" t="s">
        <v>250</v>
      </c>
      <c r="I2" s="188" t="s">
        <v>242</v>
      </c>
      <c r="J2" s="188" t="s">
        <v>243</v>
      </c>
      <c r="K2" s="189" t="s">
        <v>40</v>
      </c>
      <c r="L2" s="189" t="s">
        <v>234</v>
      </c>
      <c r="M2" s="189" t="s">
        <v>189</v>
      </c>
      <c r="N2" s="190" t="s">
        <v>193</v>
      </c>
      <c r="O2" s="245" t="s">
        <v>20</v>
      </c>
    </row>
    <row r="3" spans="1:15" ht="18.5">
      <c r="A3" s="78"/>
      <c r="B3" s="90" t="s">
        <v>457</v>
      </c>
      <c r="C3" s="79"/>
      <c r="D3" s="91" t="s">
        <v>374</v>
      </c>
      <c r="E3" s="67" t="s">
        <v>389</v>
      </c>
      <c r="F3" s="91" t="s">
        <v>396</v>
      </c>
      <c r="G3" s="92">
        <v>1</v>
      </c>
      <c r="H3" s="252" t="s">
        <v>397</v>
      </c>
      <c r="I3" s="92"/>
      <c r="J3" s="92"/>
      <c r="K3" s="94"/>
      <c r="L3" s="94"/>
      <c r="M3" s="95"/>
      <c r="N3" s="125"/>
      <c r="O3" s="125">
        <v>1</v>
      </c>
    </row>
    <row r="4" spans="1:15" ht="18.5">
      <c r="A4" s="65"/>
      <c r="B4" s="90" t="s">
        <v>458</v>
      </c>
      <c r="C4" s="79"/>
      <c r="D4" s="91" t="s">
        <v>374</v>
      </c>
      <c r="E4" s="67" t="s">
        <v>389</v>
      </c>
      <c r="F4" s="91" t="s">
        <v>396</v>
      </c>
      <c r="G4" s="68">
        <v>1</v>
      </c>
      <c r="H4" s="252" t="s">
        <v>397</v>
      </c>
      <c r="I4" s="68"/>
      <c r="J4" s="68"/>
      <c r="K4" s="69"/>
      <c r="L4" s="69"/>
      <c r="M4" s="70"/>
      <c r="N4" s="125"/>
      <c r="O4" s="125">
        <v>1</v>
      </c>
    </row>
    <row r="5" spans="1:15" ht="18.5">
      <c r="A5" s="65"/>
      <c r="B5" s="90" t="s">
        <v>459</v>
      </c>
      <c r="C5" s="79"/>
      <c r="D5" s="91" t="s">
        <v>374</v>
      </c>
      <c r="E5" s="67" t="s">
        <v>389</v>
      </c>
      <c r="F5" s="91" t="s">
        <v>396</v>
      </c>
      <c r="G5" s="68">
        <v>1</v>
      </c>
      <c r="H5" s="252" t="s">
        <v>397</v>
      </c>
      <c r="I5" s="68"/>
      <c r="J5" s="68"/>
      <c r="K5" s="69"/>
      <c r="L5" s="69"/>
      <c r="M5" s="70"/>
      <c r="N5" s="125"/>
      <c r="O5" s="125">
        <v>1</v>
      </c>
    </row>
    <row r="6" spans="1:15" ht="18.5">
      <c r="A6" s="65"/>
      <c r="B6" s="90" t="s">
        <v>460</v>
      </c>
      <c r="C6" s="79"/>
      <c r="D6" s="91" t="s">
        <v>374</v>
      </c>
      <c r="E6" s="67" t="s">
        <v>389</v>
      </c>
      <c r="F6" s="91" t="s">
        <v>396</v>
      </c>
      <c r="G6" s="68">
        <v>1</v>
      </c>
      <c r="H6" s="252" t="s">
        <v>397</v>
      </c>
      <c r="I6" s="68"/>
      <c r="J6" s="68"/>
      <c r="K6" s="69"/>
      <c r="L6" s="69"/>
      <c r="M6" s="70"/>
      <c r="N6" s="125"/>
      <c r="O6" s="125">
        <v>1</v>
      </c>
    </row>
    <row r="7" spans="1:15" ht="18.5">
      <c r="A7" s="65"/>
      <c r="B7" s="90" t="s">
        <v>461</v>
      </c>
      <c r="C7" s="79"/>
      <c r="D7" s="91" t="s">
        <v>374</v>
      </c>
      <c r="E7" s="67" t="s">
        <v>389</v>
      </c>
      <c r="F7" s="91" t="s">
        <v>396</v>
      </c>
      <c r="G7" s="68">
        <v>1</v>
      </c>
      <c r="H7" s="252" t="s">
        <v>397</v>
      </c>
      <c r="I7" s="68"/>
      <c r="J7" s="68"/>
      <c r="K7" s="69"/>
      <c r="L7" s="69"/>
      <c r="M7" s="70"/>
      <c r="N7" s="125"/>
      <c r="O7" s="125">
        <v>1</v>
      </c>
    </row>
    <row r="8" spans="1:15" ht="18.5">
      <c r="A8" s="65"/>
      <c r="B8" s="90" t="s">
        <v>462</v>
      </c>
      <c r="C8" s="79"/>
      <c r="D8" s="91" t="s">
        <v>374</v>
      </c>
      <c r="E8" s="67" t="s">
        <v>389</v>
      </c>
      <c r="F8" s="91" t="s">
        <v>396</v>
      </c>
      <c r="G8" s="68">
        <v>1</v>
      </c>
      <c r="H8" s="252" t="s">
        <v>397</v>
      </c>
      <c r="I8" s="68"/>
      <c r="J8" s="68"/>
      <c r="K8" s="69"/>
      <c r="L8" s="69"/>
      <c r="M8" s="70"/>
      <c r="N8" s="125"/>
      <c r="O8" s="125">
        <v>1</v>
      </c>
    </row>
    <row r="9" spans="1:15" ht="18.5">
      <c r="A9" s="71"/>
      <c r="B9" s="90"/>
      <c r="C9" s="79"/>
      <c r="D9" s="91"/>
      <c r="E9" s="67"/>
      <c r="F9" s="91"/>
      <c r="G9" s="68"/>
      <c r="H9" s="68"/>
      <c r="I9" s="73"/>
      <c r="J9" s="192"/>
      <c r="K9" s="74"/>
      <c r="L9" s="74"/>
      <c r="M9" s="75"/>
      <c r="N9" s="125"/>
      <c r="O9" s="125"/>
    </row>
    <row r="10" spans="1:15" ht="18.5">
      <c r="A10" s="65"/>
      <c r="B10" s="90"/>
      <c r="C10" s="79"/>
      <c r="D10" s="91"/>
      <c r="E10" s="67"/>
      <c r="F10" s="91"/>
      <c r="G10" s="68"/>
      <c r="H10" s="68"/>
      <c r="I10" s="68"/>
      <c r="J10" s="187"/>
      <c r="K10" s="69"/>
      <c r="L10" s="69"/>
      <c r="M10" s="70"/>
      <c r="N10" s="125"/>
      <c r="O10" s="125"/>
    </row>
    <row r="11" spans="1:15" ht="18.5">
      <c r="A11" s="65"/>
      <c r="B11" s="90"/>
      <c r="C11" s="79"/>
      <c r="D11" s="91"/>
      <c r="E11" s="67"/>
      <c r="F11" s="91"/>
      <c r="G11" s="68"/>
      <c r="H11" s="68"/>
      <c r="I11" s="68"/>
      <c r="J11" s="187"/>
      <c r="K11" s="69"/>
      <c r="L11" s="69"/>
      <c r="M11" s="70"/>
      <c r="N11" s="125"/>
      <c r="O11" s="125"/>
    </row>
    <row r="12" spans="1:15" ht="18.5">
      <c r="A12" s="65"/>
      <c r="B12" s="90"/>
      <c r="C12" s="79"/>
      <c r="D12" s="91"/>
      <c r="E12" s="67"/>
      <c r="F12" s="91"/>
      <c r="G12" s="68"/>
      <c r="H12" s="68"/>
      <c r="I12" s="68"/>
      <c r="J12" s="187"/>
      <c r="K12" s="69"/>
      <c r="L12" s="69"/>
      <c r="M12" s="70"/>
      <c r="N12" s="125"/>
      <c r="O12" s="125"/>
    </row>
    <row r="13" spans="1:15" ht="18.5">
      <c r="A13" s="65"/>
      <c r="B13" s="90"/>
      <c r="C13" s="79"/>
      <c r="D13" s="91"/>
      <c r="E13" s="67"/>
      <c r="F13" s="91"/>
      <c r="G13" s="68"/>
      <c r="H13" s="68"/>
      <c r="I13" s="68"/>
      <c r="J13" s="187"/>
      <c r="K13" s="69"/>
      <c r="L13" s="69"/>
      <c r="M13" s="70"/>
      <c r="N13" s="125"/>
      <c r="O13" s="125"/>
    </row>
    <row r="14" spans="1:15" ht="18.5">
      <c r="A14" s="65"/>
      <c r="B14" s="90"/>
      <c r="C14" s="79"/>
      <c r="D14" s="91"/>
      <c r="E14" s="67"/>
      <c r="F14" s="91"/>
      <c r="G14" s="68"/>
      <c r="H14" s="68"/>
      <c r="I14" s="68"/>
      <c r="J14" s="187"/>
      <c r="K14" s="69"/>
      <c r="L14" s="69"/>
      <c r="M14" s="70"/>
      <c r="N14" s="125"/>
      <c r="O14" s="125"/>
    </row>
    <row r="15" spans="1:15" ht="18.5">
      <c r="A15" s="65"/>
      <c r="B15" s="90"/>
      <c r="C15" s="79"/>
      <c r="D15" s="91"/>
      <c r="E15" s="67"/>
      <c r="F15" s="91"/>
      <c r="G15" s="68"/>
      <c r="H15" s="68"/>
      <c r="I15" s="68"/>
      <c r="J15" s="187"/>
      <c r="K15" s="69"/>
      <c r="L15" s="69"/>
      <c r="M15" s="70"/>
      <c r="N15" s="125"/>
      <c r="O15" s="125"/>
    </row>
    <row r="16" spans="1:15" ht="18.5">
      <c r="A16" s="65"/>
      <c r="B16" s="90"/>
      <c r="C16" s="79"/>
      <c r="D16" s="91"/>
      <c r="E16" s="67"/>
      <c r="F16" s="91"/>
      <c r="G16" s="68"/>
      <c r="H16" s="68"/>
      <c r="I16" s="68"/>
      <c r="J16" s="187"/>
      <c r="K16" s="69"/>
      <c r="L16" s="69"/>
      <c r="M16" s="70"/>
      <c r="N16" s="125"/>
      <c r="O16" s="125"/>
    </row>
    <row r="17" spans="1:15" ht="18.5">
      <c r="A17" s="249"/>
      <c r="B17" s="249"/>
      <c r="C17" s="249"/>
      <c r="D17" s="249"/>
      <c r="E17" s="125"/>
      <c r="F17" s="125"/>
      <c r="G17" s="125"/>
      <c r="H17" s="125"/>
      <c r="I17" s="125"/>
      <c r="J17" s="125"/>
      <c r="K17" s="125"/>
      <c r="L17" s="125"/>
      <c r="M17" s="125"/>
      <c r="N17" s="125"/>
      <c r="O17" s="251"/>
    </row>
    <row r="18" spans="1:15" ht="23.5">
      <c r="A18" s="250"/>
      <c r="B18" s="250" t="s">
        <v>372</v>
      </c>
      <c r="C18" s="250">
        <f>C1</f>
        <v>6</v>
      </c>
      <c r="D18" s="250"/>
    </row>
    <row r="19" spans="1:15">
      <c r="A19" s="249"/>
      <c r="B19" s="249"/>
      <c r="C19" s="249"/>
      <c r="D19" s="249"/>
    </row>
    <row r="20" spans="1:15">
      <c r="A20" s="249"/>
      <c r="B20" s="249"/>
      <c r="C20" s="249"/>
      <c r="D20" s="249"/>
    </row>
    <row r="21" spans="1:15">
      <c r="A21" s="249"/>
      <c r="B21" s="249"/>
      <c r="C21" s="249"/>
      <c r="D21" s="249"/>
    </row>
    <row r="22" spans="1:15">
      <c r="A22" s="249"/>
      <c r="B22" s="249"/>
      <c r="C22" s="249"/>
      <c r="D22" s="249"/>
    </row>
  </sheetData>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3" operator="containsText" id="{5D7873F9-89DA-4975-B59F-3D4FB78C8BFE}">
            <xm:f>NOT(ISERROR(SEARCH(#REF!,B9)))</xm:f>
            <xm:f>#REF!</xm:f>
            <x14:dxf>
              <fill>
                <patternFill>
                  <bgColor theme="0" tint="-0.34998626667073579"/>
                </patternFill>
              </fill>
            </x14:dxf>
          </x14:cfRule>
          <xm:sqref>B9:B16 H9:H16</xm:sqref>
        </x14:conditionalFormatting>
        <x14:conditionalFormatting xmlns:xm="http://schemas.microsoft.com/office/excel/2006/main">
          <x14:cfRule type="containsText" priority="2" operator="containsText" id="{83EF775B-0156-4270-AAD0-0C2F818C2413}">
            <xm:f>NOT(ISERROR(SEARCH($H$2,K2)))</xm:f>
            <xm:f>$H$2</xm:f>
            <x14:dxf>
              <fill>
                <patternFill>
                  <bgColor theme="0" tint="-0.34998626667073579"/>
                </patternFill>
              </fill>
            </x14:dxf>
          </x14:cfRule>
          <xm:sqref>K2:O2</xm:sqref>
        </x14:conditionalFormatting>
        <x14:conditionalFormatting xmlns:xm="http://schemas.microsoft.com/office/excel/2006/main">
          <x14:cfRule type="containsText" priority="1" operator="containsText" id="{DB7B7887-AA38-463F-B243-DBACCC1D5809}">
            <xm:f>NOT(ISERROR(SEARCH(#REF!,H3)))</xm:f>
            <xm:f>#REF!</xm:f>
            <x14:dxf>
              <fill>
                <patternFill>
                  <bgColor theme="0" tint="-0.34998626667073579"/>
                </patternFill>
              </fill>
            </x14:dxf>
          </x14:cfRule>
          <xm:sqref>H3:H8</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C5B40-F837-498F-9095-2EC3AD66D8D1}">
  <sheetPr codeName="Sheet16">
    <tabColor theme="9"/>
  </sheetPr>
  <dimension ref="A1:U26"/>
  <sheetViews>
    <sheetView zoomScale="115" zoomScaleNormal="115" workbookViewId="0">
      <selection activeCell="J27" sqref="J27"/>
    </sheetView>
  </sheetViews>
  <sheetFormatPr defaultRowHeight="14.5"/>
  <cols>
    <col min="1" max="1" width="19.54296875" bestFit="1" customWidth="1"/>
    <col min="2" max="2" width="17.54296875" bestFit="1" customWidth="1"/>
    <col min="4" max="4" width="10" bestFit="1" customWidth="1"/>
    <col min="6" max="6" width="43.1796875" bestFit="1" customWidth="1"/>
    <col min="7" max="7" width="8.7265625" customWidth="1"/>
    <col min="8" max="8" width="34.7265625" customWidth="1"/>
    <col min="9" max="10" width="9.81640625" hidden="1" customWidth="1"/>
    <col min="11" max="14" width="9.1796875" hidden="1" customWidth="1"/>
    <col min="16" max="16" width="12.54296875" bestFit="1" customWidth="1"/>
    <col min="17" max="17" width="7.1796875" customWidth="1"/>
    <col min="18" max="18" width="21" bestFit="1" customWidth="1"/>
    <col min="19" max="21" width="0" hidden="1" customWidth="1"/>
  </cols>
  <sheetData>
    <row r="1" spans="1:21" ht="28.5">
      <c r="A1" s="204" t="s">
        <v>398</v>
      </c>
      <c r="B1" s="210" t="s">
        <v>303</v>
      </c>
      <c r="C1" s="211">
        <f>SUM(Table32219[MB])</f>
        <v>0</v>
      </c>
      <c r="D1" s="204"/>
      <c r="E1" s="204"/>
      <c r="F1" s="204" t="s">
        <v>404</v>
      </c>
      <c r="G1" s="204"/>
      <c r="H1" s="204"/>
      <c r="I1" s="204"/>
      <c r="J1" s="204"/>
      <c r="K1" s="204"/>
      <c r="L1" s="204"/>
      <c r="M1" s="204"/>
      <c r="N1" s="204"/>
      <c r="O1" s="204"/>
      <c r="P1" s="204"/>
      <c r="Q1" s="204"/>
      <c r="R1" s="204"/>
      <c r="S1" s="204"/>
      <c r="T1" s="169"/>
      <c r="U1" s="169"/>
    </row>
    <row r="2" spans="1:21" ht="53.5">
      <c r="A2" s="199" t="s">
        <v>241</v>
      </c>
      <c r="B2" s="199" t="s">
        <v>0</v>
      </c>
      <c r="C2" s="199" t="s">
        <v>67</v>
      </c>
      <c r="D2" s="199" t="s">
        <v>221</v>
      </c>
      <c r="E2" s="200" t="s">
        <v>222</v>
      </c>
      <c r="F2" s="200" t="s">
        <v>223</v>
      </c>
      <c r="G2" s="200" t="s">
        <v>249</v>
      </c>
      <c r="H2" s="200" t="s">
        <v>250</v>
      </c>
      <c r="I2" s="200" t="s">
        <v>242</v>
      </c>
      <c r="J2" s="200" t="s">
        <v>243</v>
      </c>
      <c r="K2" s="201" t="s">
        <v>40</v>
      </c>
      <c r="L2" s="201" t="s">
        <v>234</v>
      </c>
      <c r="M2" s="201" t="s">
        <v>189</v>
      </c>
      <c r="N2" s="202" t="s">
        <v>193</v>
      </c>
      <c r="O2" s="254" t="s">
        <v>20</v>
      </c>
      <c r="P2" s="202" t="s">
        <v>186</v>
      </c>
      <c r="Q2" s="254" t="s">
        <v>181</v>
      </c>
      <c r="R2" s="202" t="s">
        <v>187</v>
      </c>
      <c r="S2" s="246" t="s">
        <v>167</v>
      </c>
      <c r="T2" s="202" t="s">
        <v>188</v>
      </c>
      <c r="U2" s="203"/>
    </row>
    <row r="3" spans="1:21">
      <c r="A3" s="144"/>
      <c r="B3" s="145" t="s">
        <v>405</v>
      </c>
      <c r="C3" s="145"/>
      <c r="D3" s="146"/>
      <c r="E3" s="146"/>
      <c r="F3" s="146" t="s">
        <v>408</v>
      </c>
      <c r="G3" s="147"/>
      <c r="H3" s="146" t="s">
        <v>408</v>
      </c>
      <c r="I3" s="147"/>
      <c r="J3" s="147"/>
      <c r="K3" s="149"/>
      <c r="L3" s="149"/>
      <c r="M3" s="150"/>
      <c r="N3" s="32"/>
      <c r="O3" s="257">
        <v>1</v>
      </c>
      <c r="P3" s="32" t="s">
        <v>431</v>
      </c>
      <c r="Q3" s="257"/>
      <c r="R3" s="32"/>
      <c r="S3" s="32"/>
      <c r="T3" s="32"/>
      <c r="U3" s="32"/>
    </row>
    <row r="4" spans="1:21">
      <c r="A4" s="151"/>
      <c r="B4" s="145" t="s">
        <v>406</v>
      </c>
      <c r="C4" s="152"/>
      <c r="D4" s="153"/>
      <c r="E4" s="153"/>
      <c r="F4" s="146" t="s">
        <v>409</v>
      </c>
      <c r="G4" s="154"/>
      <c r="H4" s="146" t="s">
        <v>409</v>
      </c>
      <c r="I4" s="154"/>
      <c r="J4" s="154"/>
      <c r="K4" s="156"/>
      <c r="L4" s="156"/>
      <c r="M4" s="157"/>
      <c r="N4" s="32"/>
      <c r="O4" s="257">
        <v>1</v>
      </c>
      <c r="P4" s="32" t="s">
        <v>431</v>
      </c>
      <c r="Q4" s="257"/>
      <c r="R4" s="32"/>
      <c r="S4" s="32"/>
      <c r="T4" s="32"/>
      <c r="U4" s="32"/>
    </row>
    <row r="5" spans="1:21">
      <c r="A5" s="151"/>
      <c r="B5" s="145" t="s">
        <v>407</v>
      </c>
      <c r="C5" s="152"/>
      <c r="D5" s="153"/>
      <c r="E5" s="153"/>
      <c r="F5" s="146" t="s">
        <v>411</v>
      </c>
      <c r="G5" s="154"/>
      <c r="H5" s="146" t="s">
        <v>411</v>
      </c>
      <c r="I5" s="154"/>
      <c r="J5" s="154"/>
      <c r="K5" s="156"/>
      <c r="L5" s="156"/>
      <c r="M5" s="157"/>
      <c r="N5" s="32"/>
      <c r="O5" s="257">
        <v>1</v>
      </c>
      <c r="P5" s="32" t="s">
        <v>431</v>
      </c>
      <c r="Q5" s="257"/>
      <c r="R5" s="32"/>
      <c r="S5" s="32"/>
      <c r="T5" s="32"/>
      <c r="U5" s="32"/>
    </row>
    <row r="6" spans="1:21">
      <c r="A6" s="151"/>
      <c r="B6" s="152" t="s">
        <v>410</v>
      </c>
      <c r="C6" s="152"/>
      <c r="D6" s="153"/>
      <c r="E6" s="153"/>
      <c r="F6" s="146" t="s">
        <v>412</v>
      </c>
      <c r="G6" s="154"/>
      <c r="H6" s="146" t="s">
        <v>412</v>
      </c>
      <c r="I6" s="154"/>
      <c r="J6" s="154"/>
      <c r="K6" s="156"/>
      <c r="L6" s="156"/>
      <c r="M6" s="157"/>
      <c r="N6" s="32"/>
      <c r="O6" s="257">
        <v>1</v>
      </c>
      <c r="P6" s="32" t="s">
        <v>431</v>
      </c>
      <c r="Q6" s="257">
        <v>1</v>
      </c>
      <c r="R6" s="32" t="s">
        <v>413</v>
      </c>
      <c r="S6" s="32"/>
      <c r="T6" s="32"/>
      <c r="U6" s="32"/>
    </row>
    <row r="7" spans="1:21">
      <c r="A7" s="158"/>
      <c r="B7" s="152" t="s">
        <v>429</v>
      </c>
      <c r="C7" s="152"/>
      <c r="D7" s="159"/>
      <c r="E7" s="160"/>
      <c r="F7" s="146" t="s">
        <v>430</v>
      </c>
      <c r="G7" s="154"/>
      <c r="H7" s="146" t="s">
        <v>430</v>
      </c>
      <c r="I7" s="154"/>
      <c r="J7" s="154"/>
      <c r="K7" s="156"/>
      <c r="L7" s="156"/>
      <c r="M7" s="157"/>
      <c r="N7" s="32"/>
      <c r="O7" s="257">
        <v>1</v>
      </c>
      <c r="P7" s="32" t="s">
        <v>431</v>
      </c>
      <c r="Q7" s="257">
        <v>1</v>
      </c>
      <c r="R7" s="32" t="s">
        <v>413</v>
      </c>
      <c r="S7" s="32"/>
      <c r="T7" s="32"/>
      <c r="U7" s="32"/>
    </row>
    <row r="8" spans="1:21">
      <c r="A8" s="158"/>
      <c r="B8" s="152" t="s">
        <v>417</v>
      </c>
      <c r="C8" s="152"/>
      <c r="D8" s="159"/>
      <c r="E8" s="160"/>
      <c r="F8" s="153" t="s">
        <v>418</v>
      </c>
      <c r="G8" s="154"/>
      <c r="H8" s="153" t="s">
        <v>424</v>
      </c>
      <c r="I8" s="154"/>
      <c r="J8" s="154"/>
      <c r="K8" s="156"/>
      <c r="L8" s="156"/>
      <c r="M8" s="157"/>
      <c r="N8" s="32"/>
      <c r="O8" s="257"/>
      <c r="P8" s="32" t="s">
        <v>431</v>
      </c>
      <c r="Q8" s="257">
        <v>1</v>
      </c>
      <c r="R8" s="32" t="s">
        <v>413</v>
      </c>
      <c r="S8" s="32"/>
      <c r="T8" s="32"/>
      <c r="U8" s="32"/>
    </row>
    <row r="9" spans="1:21">
      <c r="A9" s="158"/>
      <c r="B9" s="152" t="s">
        <v>414</v>
      </c>
      <c r="C9" s="152"/>
      <c r="D9" s="159"/>
      <c r="E9" s="160"/>
      <c r="F9" s="153" t="s">
        <v>422</v>
      </c>
      <c r="G9" s="154"/>
      <c r="H9" s="153" t="s">
        <v>425</v>
      </c>
      <c r="I9" s="154"/>
      <c r="J9" s="154"/>
      <c r="K9" s="156"/>
      <c r="L9" s="156"/>
      <c r="M9" s="157"/>
      <c r="N9" s="32"/>
      <c r="O9" s="257"/>
      <c r="P9" s="32" t="s">
        <v>431</v>
      </c>
      <c r="Q9" s="257">
        <v>1</v>
      </c>
      <c r="R9" s="32" t="s">
        <v>413</v>
      </c>
      <c r="S9" s="32"/>
      <c r="T9" s="32"/>
      <c r="U9" s="32"/>
    </row>
    <row r="10" spans="1:21">
      <c r="A10" s="158"/>
      <c r="B10" s="152" t="s">
        <v>415</v>
      </c>
      <c r="C10" s="152"/>
      <c r="D10" s="159"/>
      <c r="E10" s="160"/>
      <c r="F10" s="153" t="s">
        <v>419</v>
      </c>
      <c r="G10" s="154"/>
      <c r="H10" s="153" t="s">
        <v>426</v>
      </c>
      <c r="I10" s="154"/>
      <c r="J10" s="154"/>
      <c r="K10" s="156"/>
      <c r="L10" s="156"/>
      <c r="M10" s="157"/>
      <c r="N10" s="32"/>
      <c r="O10" s="257"/>
      <c r="P10" s="32" t="s">
        <v>431</v>
      </c>
      <c r="Q10" s="257">
        <v>1</v>
      </c>
      <c r="R10" s="32" t="s">
        <v>413</v>
      </c>
      <c r="S10" s="32"/>
      <c r="T10" s="32"/>
      <c r="U10" s="32"/>
    </row>
    <row r="11" spans="1:21">
      <c r="A11" s="158"/>
      <c r="B11" s="152" t="s">
        <v>416</v>
      </c>
      <c r="C11" s="152"/>
      <c r="D11" s="159"/>
      <c r="E11" s="160"/>
      <c r="F11" s="153" t="s">
        <v>420</v>
      </c>
      <c r="G11" s="154"/>
      <c r="H11" s="153" t="s">
        <v>427</v>
      </c>
      <c r="I11" s="154"/>
      <c r="J11" s="154"/>
      <c r="K11" s="156"/>
      <c r="L11" s="156"/>
      <c r="M11" s="157"/>
      <c r="N11" s="32"/>
      <c r="O11" s="257"/>
      <c r="P11" s="32" t="s">
        <v>431</v>
      </c>
      <c r="Q11" s="257">
        <v>1</v>
      </c>
      <c r="R11" s="32" t="s">
        <v>413</v>
      </c>
      <c r="S11" s="32"/>
      <c r="T11" s="32"/>
      <c r="U11" s="32"/>
    </row>
    <row r="12" spans="1:21">
      <c r="A12" s="158"/>
      <c r="B12" s="152" t="s">
        <v>421</v>
      </c>
      <c r="C12" s="152"/>
      <c r="D12" s="159"/>
      <c r="E12" s="160"/>
      <c r="F12" s="153" t="s">
        <v>423</v>
      </c>
      <c r="G12" s="154"/>
      <c r="H12" s="153" t="s">
        <v>428</v>
      </c>
      <c r="I12" s="154"/>
      <c r="J12" s="154"/>
      <c r="K12" s="156"/>
      <c r="L12" s="156"/>
      <c r="M12" s="157"/>
      <c r="N12" s="32"/>
      <c r="O12" s="257"/>
      <c r="P12" s="32" t="s">
        <v>431</v>
      </c>
      <c r="Q12" s="257">
        <v>1</v>
      </c>
      <c r="R12" s="32" t="s">
        <v>413</v>
      </c>
      <c r="S12" s="32"/>
      <c r="T12" s="32"/>
      <c r="U12" s="32"/>
    </row>
    <row r="13" spans="1:21">
      <c r="A13" s="158"/>
      <c r="B13" s="152"/>
      <c r="C13" s="152"/>
      <c r="D13" s="159"/>
      <c r="E13" s="160"/>
      <c r="F13" s="153"/>
      <c r="G13" s="154"/>
      <c r="H13" s="154"/>
      <c r="I13" s="154"/>
      <c r="J13" s="154"/>
      <c r="K13" s="156"/>
      <c r="L13" s="156"/>
      <c r="M13" s="157"/>
      <c r="N13" s="32"/>
      <c r="O13" s="257"/>
      <c r="P13" s="32"/>
      <c r="Q13" s="257"/>
      <c r="R13" s="32"/>
      <c r="S13" s="32"/>
      <c r="T13" s="32"/>
      <c r="U13" s="32"/>
    </row>
    <row r="14" spans="1:21">
      <c r="A14" s="158"/>
      <c r="B14" s="152"/>
      <c r="C14" s="152"/>
      <c r="D14" s="159"/>
      <c r="E14" s="160"/>
      <c r="F14" s="160"/>
      <c r="G14" s="154"/>
      <c r="H14" s="154"/>
      <c r="I14" s="154"/>
      <c r="J14" s="154"/>
      <c r="K14" s="156"/>
      <c r="L14" s="156"/>
      <c r="M14" s="157"/>
      <c r="N14" s="32"/>
      <c r="O14" s="257"/>
      <c r="P14" s="32"/>
      <c r="Q14" s="257"/>
      <c r="R14" s="32"/>
      <c r="S14" s="32"/>
      <c r="T14" s="32"/>
      <c r="U14" s="32"/>
    </row>
    <row r="15" spans="1:21">
      <c r="A15" s="158"/>
      <c r="B15" s="152"/>
      <c r="C15" s="152"/>
      <c r="D15" s="159"/>
      <c r="E15" s="160"/>
      <c r="F15" s="160"/>
      <c r="G15" s="154"/>
      <c r="H15" s="154"/>
      <c r="I15" s="154"/>
      <c r="J15" s="154"/>
      <c r="K15" s="156"/>
      <c r="L15" s="156"/>
      <c r="M15" s="157"/>
      <c r="N15" s="32"/>
      <c r="O15" s="257"/>
      <c r="P15" s="32"/>
      <c r="Q15" s="257"/>
      <c r="R15" s="32"/>
      <c r="S15" s="32"/>
      <c r="T15" s="32"/>
    </row>
    <row r="16" spans="1:21" ht="21">
      <c r="A16" s="249"/>
      <c r="B16" s="249"/>
      <c r="C16" s="249"/>
      <c r="D16" s="249"/>
      <c r="H16" s="87" t="s">
        <v>183</v>
      </c>
      <c r="O16" s="256">
        <f>SUM(O3:O15)</f>
        <v>5</v>
      </c>
      <c r="P16" s="87" t="s">
        <v>183</v>
      </c>
      <c r="Q16" s="256">
        <f>SUM(Table32219[DO])</f>
        <v>7</v>
      </c>
      <c r="S16" s="213" t="s">
        <v>183</v>
      </c>
      <c r="T16" s="249">
        <f>SUM(S3:S15)</f>
        <v>0</v>
      </c>
    </row>
    <row r="17" spans="1:15" ht="23.5">
      <c r="A17" s="250"/>
      <c r="B17" s="250" t="s">
        <v>372</v>
      </c>
      <c r="C17" s="250">
        <f>C1</f>
        <v>0</v>
      </c>
      <c r="D17" s="250"/>
    </row>
    <row r="18" spans="1:15">
      <c r="A18" s="249"/>
      <c r="B18" s="249"/>
      <c r="C18" s="249"/>
      <c r="D18" s="249"/>
    </row>
    <row r="19" spans="1:15">
      <c r="A19" s="249"/>
      <c r="B19" s="249"/>
      <c r="C19" s="249"/>
      <c r="D19" s="249"/>
      <c r="I19">
        <f>SUM(Table32219[MB])</f>
        <v>0</v>
      </c>
    </row>
    <row r="20" spans="1:15">
      <c r="A20" s="249"/>
      <c r="B20" s="249"/>
      <c r="C20" s="249"/>
      <c r="D20" s="249"/>
    </row>
    <row r="21" spans="1:15">
      <c r="A21" s="249"/>
      <c r="B21" s="249"/>
      <c r="C21" s="249"/>
      <c r="D21" s="249"/>
    </row>
    <row r="22" spans="1:15" ht="18.5">
      <c r="A22" s="79"/>
      <c r="B22" s="79"/>
      <c r="C22" s="79"/>
      <c r="D22" s="67"/>
      <c r="E22" s="67"/>
      <c r="F22" s="67"/>
      <c r="G22" s="81"/>
      <c r="H22" s="81"/>
      <c r="I22" s="81"/>
      <c r="J22" s="253"/>
      <c r="K22" s="82"/>
      <c r="L22" s="82"/>
      <c r="M22" s="82"/>
      <c r="N22" s="125"/>
      <c r="O22" s="125"/>
    </row>
    <row r="23" spans="1:15" ht="18.5">
      <c r="A23" s="79"/>
      <c r="B23" s="79"/>
      <c r="C23" s="79"/>
      <c r="D23" s="67"/>
      <c r="E23" s="67"/>
      <c r="F23" s="67"/>
      <c r="G23" s="81"/>
      <c r="H23" s="81"/>
      <c r="I23" s="81"/>
      <c r="J23" s="253"/>
      <c r="K23" s="82"/>
      <c r="L23" s="82"/>
      <c r="M23" s="82"/>
      <c r="N23" s="125"/>
      <c r="O23" s="125"/>
    </row>
    <row r="24" spans="1:15" ht="18.5">
      <c r="A24" s="79"/>
      <c r="B24" s="79"/>
      <c r="C24" s="79"/>
      <c r="D24" s="67"/>
      <c r="E24" s="67"/>
      <c r="F24" s="67"/>
      <c r="G24" s="81"/>
      <c r="H24" s="81"/>
      <c r="I24" s="81"/>
      <c r="J24" s="253"/>
      <c r="K24" s="82"/>
      <c r="L24" s="82"/>
      <c r="M24" s="82"/>
      <c r="N24" s="125"/>
      <c r="O24" s="125"/>
    </row>
    <row r="25" spans="1:15" ht="18.5">
      <c r="E25" s="125"/>
      <c r="F25" s="125"/>
      <c r="G25" s="125"/>
      <c r="H25" s="125"/>
      <c r="I25" s="125"/>
      <c r="J25" s="125"/>
      <c r="K25" s="125"/>
      <c r="L25" s="125"/>
      <c r="M25" s="125"/>
      <c r="N25" s="125"/>
      <c r="O25" s="251"/>
    </row>
    <row r="26" spans="1:15" ht="23.5">
      <c r="A26" s="168"/>
      <c r="B26" s="168"/>
      <c r="C26" s="168"/>
      <c r="D26" s="168"/>
    </row>
  </sheetData>
  <phoneticPr fontId="3" type="noConversion"/>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7" operator="containsText" id="{2B0FBF4D-204B-47C6-AC5C-D27A2CE13A93}">
            <xm:f>NOT(ISERROR(SEARCH(#REF!,B22)))</xm:f>
            <xm:f>#REF!</xm:f>
            <x14:dxf>
              <fill>
                <patternFill>
                  <bgColor theme="0" tint="-0.34998626667073579"/>
                </patternFill>
              </fill>
            </x14:dxf>
          </x14:cfRule>
          <xm:sqref>B22:B24 H22:H24</xm:sqref>
        </x14:conditionalFormatting>
        <x14:conditionalFormatting xmlns:xm="http://schemas.microsoft.com/office/excel/2006/main">
          <x14:cfRule type="containsText" priority="4" operator="containsText" id="{ACDD707C-6AEE-432B-8DF7-59608DD96142}">
            <xm:f>NOT(ISERROR(SEARCH(#REF!,A3)))</xm:f>
            <xm:f>#REF!</xm:f>
            <x14:dxf>
              <fill>
                <patternFill>
                  <bgColor theme="0" tint="-0.34998626667073579"/>
                </patternFill>
              </fill>
            </x14:dxf>
          </x14:cfRule>
          <xm:sqref>A3:B15</xm:sqref>
        </x14:conditionalFormatting>
        <x14:conditionalFormatting xmlns:xm="http://schemas.microsoft.com/office/excel/2006/main">
          <x14:cfRule type="containsText" priority="3" operator="containsText" id="{EE00A3C5-9413-490D-A1F1-AD45AB500E91}">
            <xm:f>NOT(ISERROR(SEARCH(#REF!,C3)))</xm:f>
            <xm:f>#REF!</xm:f>
            <x14:dxf>
              <fill>
                <patternFill>
                  <bgColor theme="0" tint="-0.34998626667073579"/>
                </patternFill>
              </fill>
            </x14:dxf>
          </x14:cfRule>
          <xm:sqref>C3:C15</xm:sqref>
        </x14:conditionalFormatting>
        <x14:conditionalFormatting xmlns:xm="http://schemas.microsoft.com/office/excel/2006/main">
          <x14:cfRule type="containsText" priority="2" operator="containsText" id="{81246380-5A3C-43B6-8B37-20A6F36A91C5}">
            <xm:f>NOT(ISERROR(SEARCH(#REF!,H13)))</xm:f>
            <xm:f>#REF!</xm:f>
            <x14:dxf>
              <fill>
                <patternFill>
                  <bgColor theme="0" tint="-0.34998626667073579"/>
                </patternFill>
              </fill>
            </x14:dxf>
          </x14:cfRule>
          <xm:sqref>H13:H15</xm:sqref>
        </x14:conditionalFormatting>
        <x14:conditionalFormatting xmlns:xm="http://schemas.microsoft.com/office/excel/2006/main">
          <x14:cfRule type="containsText" priority="1" operator="containsText" id="{FE069E6A-C4E9-484B-B356-DEDD8A56EF01}">
            <xm:f>NOT(ISERROR(SEARCH($H$2,K2)))</xm:f>
            <xm:f>$H$2</xm:f>
            <x14:dxf>
              <fill>
                <patternFill>
                  <bgColor theme="0" tint="-0.34998626667073579"/>
                </patternFill>
              </fill>
            </x14:dxf>
          </x14:cfRule>
          <xm:sqref>K2:T2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63E0F-305E-4A2D-B27F-B5ADAD283D07}">
  <sheetPr codeName="Sheet17">
    <tabColor theme="9"/>
  </sheetPr>
  <dimension ref="A1:U16"/>
  <sheetViews>
    <sheetView workbookViewId="0">
      <selection activeCell="J27" sqref="J27"/>
    </sheetView>
  </sheetViews>
  <sheetFormatPr defaultRowHeight="14.5"/>
  <cols>
    <col min="1" max="1" width="11.54296875" bestFit="1" customWidth="1"/>
    <col min="2" max="2" width="14.453125" customWidth="1"/>
    <col min="3" max="3" width="10.81640625" bestFit="1" customWidth="1"/>
    <col min="4" max="4" width="13.81640625" bestFit="1" customWidth="1"/>
    <col min="6" max="6" width="23" bestFit="1" customWidth="1"/>
    <col min="8" max="8" width="21.26953125" customWidth="1"/>
    <col min="9" max="10" width="9.1796875" hidden="1" customWidth="1"/>
  </cols>
  <sheetData>
    <row r="1" spans="1:21" ht="28.5">
      <c r="A1" s="209" t="s">
        <v>439</v>
      </c>
      <c r="B1" s="210"/>
      <c r="C1" s="211"/>
      <c r="D1" s="204"/>
      <c r="E1" s="204"/>
      <c r="F1" s="204" t="s">
        <v>447</v>
      </c>
      <c r="G1" s="204"/>
      <c r="H1" s="204"/>
      <c r="I1" s="204"/>
      <c r="J1" s="204"/>
      <c r="K1" s="204"/>
      <c r="L1" s="204"/>
      <c r="M1" s="204"/>
      <c r="N1" s="204"/>
      <c r="O1" s="204"/>
      <c r="P1" s="204"/>
      <c r="Q1" s="204"/>
      <c r="R1" s="204"/>
      <c r="S1" s="204"/>
      <c r="T1" s="169"/>
      <c r="U1" s="169"/>
    </row>
    <row r="2" spans="1:21" ht="58">
      <c r="A2" s="88" t="s">
        <v>241</v>
      </c>
      <c r="B2" s="83" t="s">
        <v>0</v>
      </c>
      <c r="C2" s="83" t="s">
        <v>67</v>
      </c>
      <c r="D2" s="83" t="s">
        <v>221</v>
      </c>
      <c r="E2" s="84" t="s">
        <v>222</v>
      </c>
      <c r="F2" s="84" t="s">
        <v>223</v>
      </c>
      <c r="G2" s="84" t="s">
        <v>249</v>
      </c>
      <c r="H2" s="84" t="s">
        <v>250</v>
      </c>
      <c r="I2" s="84" t="s">
        <v>242</v>
      </c>
      <c r="J2" s="84" t="s">
        <v>243</v>
      </c>
      <c r="K2" s="197" t="s">
        <v>40</v>
      </c>
      <c r="L2" s="197" t="s">
        <v>234</v>
      </c>
      <c r="M2" s="197" t="s">
        <v>189</v>
      </c>
      <c r="N2" s="198" t="s">
        <v>193</v>
      </c>
      <c r="O2" s="198" t="s">
        <v>20</v>
      </c>
      <c r="P2" s="198" t="s">
        <v>186</v>
      </c>
      <c r="Q2" s="198" t="s">
        <v>181</v>
      </c>
      <c r="R2" s="198" t="s">
        <v>187</v>
      </c>
      <c r="S2" s="259" t="s">
        <v>167</v>
      </c>
      <c r="T2" s="198" t="s">
        <v>188</v>
      </c>
      <c r="U2" s="196"/>
    </row>
    <row r="3" spans="1:21" ht="18.5">
      <c r="A3" s="78"/>
      <c r="B3" s="11" t="s">
        <v>440</v>
      </c>
      <c r="C3" s="99" t="s">
        <v>69</v>
      </c>
      <c r="D3" s="96" t="s">
        <v>446</v>
      </c>
      <c r="E3" s="177" t="s">
        <v>448</v>
      </c>
      <c r="F3" s="178"/>
      <c r="G3" s="92"/>
      <c r="H3" s="100" t="s">
        <v>449</v>
      </c>
      <c r="I3" s="92"/>
      <c r="J3" s="92"/>
      <c r="K3" s="94"/>
      <c r="L3" s="100"/>
      <c r="M3" s="69"/>
      <c r="N3" s="69"/>
      <c r="O3" s="69"/>
      <c r="P3" s="69"/>
      <c r="Q3" s="69"/>
      <c r="R3" s="69"/>
      <c r="S3" s="69">
        <v>1</v>
      </c>
      <c r="T3" s="69"/>
    </row>
    <row r="4" spans="1:21" ht="18.5">
      <c r="A4" s="65"/>
      <c r="B4" s="11" t="s">
        <v>441</v>
      </c>
      <c r="C4" s="99" t="s">
        <v>69</v>
      </c>
      <c r="D4" s="96" t="s">
        <v>446</v>
      </c>
      <c r="E4" s="177" t="s">
        <v>448</v>
      </c>
      <c r="F4" s="178"/>
      <c r="G4" s="68"/>
      <c r="H4" s="100" t="s">
        <v>450</v>
      </c>
      <c r="I4" s="68"/>
      <c r="J4" s="68"/>
      <c r="K4" s="69"/>
      <c r="L4" s="12"/>
      <c r="M4" s="69"/>
      <c r="N4" s="69"/>
      <c r="O4" s="69"/>
      <c r="P4" s="69"/>
      <c r="Q4" s="69"/>
      <c r="R4" s="69"/>
      <c r="S4" s="69">
        <v>1</v>
      </c>
      <c r="T4" s="69"/>
    </row>
    <row r="5" spans="1:21" ht="18.5">
      <c r="A5" s="65"/>
      <c r="B5" s="11" t="s">
        <v>442</v>
      </c>
      <c r="C5" s="99" t="s">
        <v>69</v>
      </c>
      <c r="D5" s="96" t="s">
        <v>446</v>
      </c>
      <c r="E5" s="177" t="s">
        <v>448</v>
      </c>
      <c r="F5" s="178"/>
      <c r="G5" s="68"/>
      <c r="H5" s="100" t="s">
        <v>454</v>
      </c>
      <c r="I5" s="68"/>
      <c r="J5" s="68"/>
      <c r="K5" s="69"/>
      <c r="L5" s="12"/>
      <c r="M5" s="69"/>
      <c r="N5" s="69"/>
      <c r="O5" s="69"/>
      <c r="P5" s="69"/>
      <c r="Q5" s="69"/>
      <c r="R5" s="69"/>
      <c r="S5" s="69">
        <v>1</v>
      </c>
      <c r="T5" s="69"/>
    </row>
    <row r="6" spans="1:21" ht="18.5">
      <c r="A6" s="65"/>
      <c r="B6" s="11" t="s">
        <v>443</v>
      </c>
      <c r="C6" s="99" t="s">
        <v>69</v>
      </c>
      <c r="D6" s="96" t="s">
        <v>446</v>
      </c>
      <c r="E6" s="177" t="s">
        <v>448</v>
      </c>
      <c r="F6" s="178"/>
      <c r="G6" s="68"/>
      <c r="H6" s="100" t="s">
        <v>453</v>
      </c>
      <c r="I6" s="68"/>
      <c r="J6" s="68"/>
      <c r="K6" s="69"/>
      <c r="L6" s="12"/>
      <c r="M6" s="69"/>
      <c r="N6" s="69"/>
      <c r="O6" s="69"/>
      <c r="P6" s="69"/>
      <c r="Q6" s="69"/>
      <c r="R6" s="69"/>
      <c r="S6" s="69">
        <v>1</v>
      </c>
      <c r="T6" s="69"/>
    </row>
    <row r="7" spans="1:21" ht="18.5">
      <c r="A7" s="65"/>
      <c r="B7" s="11" t="s">
        <v>444</v>
      </c>
      <c r="C7" s="99" t="s">
        <v>69</v>
      </c>
      <c r="D7" s="96" t="s">
        <v>446</v>
      </c>
      <c r="E7" s="177" t="s">
        <v>448</v>
      </c>
      <c r="F7" s="178"/>
      <c r="G7" s="68"/>
      <c r="H7" s="100" t="s">
        <v>452</v>
      </c>
      <c r="I7" s="68"/>
      <c r="J7" s="68"/>
      <c r="K7" s="69"/>
      <c r="L7" s="12"/>
      <c r="M7" s="69"/>
      <c r="N7" s="69"/>
      <c r="O7" s="69"/>
      <c r="P7" s="69"/>
      <c r="Q7" s="69"/>
      <c r="R7" s="69"/>
      <c r="S7" s="69">
        <v>1</v>
      </c>
      <c r="T7" s="69"/>
    </row>
    <row r="8" spans="1:21" ht="18.5">
      <c r="A8" s="65"/>
      <c r="B8" s="11" t="s">
        <v>445</v>
      </c>
      <c r="C8" s="99" t="s">
        <v>69</v>
      </c>
      <c r="D8" s="96" t="s">
        <v>446</v>
      </c>
      <c r="E8" s="177" t="s">
        <v>448</v>
      </c>
      <c r="F8" s="178"/>
      <c r="G8" s="68"/>
      <c r="H8" s="100" t="s">
        <v>451</v>
      </c>
      <c r="I8" s="68"/>
      <c r="J8" s="68"/>
      <c r="K8" s="69"/>
      <c r="L8" s="12"/>
      <c r="M8" s="69"/>
      <c r="N8" s="69"/>
      <c r="O8" s="69"/>
      <c r="P8" s="69"/>
      <c r="Q8" s="69"/>
      <c r="R8" s="69"/>
      <c r="S8" s="69">
        <v>1</v>
      </c>
      <c r="T8" s="69"/>
    </row>
    <row r="9" spans="1:21" ht="18.5">
      <c r="A9" s="65"/>
      <c r="B9" s="11"/>
      <c r="C9" s="11"/>
      <c r="D9" s="96"/>
      <c r="E9" s="174"/>
      <c r="F9" s="178"/>
      <c r="G9" s="68"/>
      <c r="H9" s="12"/>
      <c r="I9" s="68"/>
      <c r="J9" s="68"/>
      <c r="K9" s="69"/>
      <c r="L9" s="12"/>
      <c r="M9" s="69"/>
      <c r="N9" s="69"/>
      <c r="O9" s="69"/>
      <c r="P9" s="69"/>
      <c r="Q9" s="69"/>
      <c r="R9" s="69"/>
      <c r="S9" s="69"/>
      <c r="T9" s="69"/>
    </row>
    <row r="10" spans="1:21" ht="18.5">
      <c r="A10" s="65"/>
      <c r="B10" s="11"/>
      <c r="C10" s="11"/>
      <c r="D10" s="96"/>
      <c r="E10" s="174"/>
      <c r="F10" s="178"/>
      <c r="G10" s="68"/>
      <c r="H10" s="12"/>
      <c r="I10" s="68"/>
      <c r="J10" s="68"/>
      <c r="K10" s="69"/>
      <c r="L10" s="12"/>
      <c r="M10" s="69"/>
      <c r="N10" s="69"/>
      <c r="O10" s="69"/>
      <c r="P10" s="69"/>
      <c r="Q10" s="69"/>
      <c r="R10" s="69"/>
      <c r="S10" s="69"/>
      <c r="T10" s="69"/>
    </row>
    <row r="11" spans="1:21" ht="18.5">
      <c r="A11" s="65"/>
      <c r="B11" s="11"/>
      <c r="C11" s="11"/>
      <c r="D11" s="96"/>
      <c r="E11" s="174"/>
      <c r="F11" s="178"/>
      <c r="G11" s="68"/>
      <c r="H11" s="12"/>
      <c r="I11" s="68"/>
      <c r="J11" s="68"/>
      <c r="K11" s="69"/>
      <c r="L11" s="12"/>
      <c r="M11" s="69"/>
      <c r="N11" s="69"/>
      <c r="O11" s="69"/>
      <c r="P11" s="69"/>
      <c r="Q11" s="69"/>
      <c r="R11" s="69"/>
      <c r="S11" s="69"/>
      <c r="T11" s="69"/>
    </row>
    <row r="12" spans="1:21" ht="18.5">
      <c r="A12" s="65"/>
      <c r="B12" s="11"/>
      <c r="C12" s="11"/>
      <c r="D12" s="96"/>
      <c r="E12" s="174"/>
      <c r="F12" s="178"/>
      <c r="G12" s="68"/>
      <c r="H12" s="12"/>
      <c r="I12" s="68"/>
      <c r="J12" s="68"/>
      <c r="K12" s="69"/>
      <c r="L12" s="12"/>
      <c r="M12" s="69"/>
      <c r="N12" s="69"/>
      <c r="O12" s="69"/>
      <c r="P12" s="69"/>
      <c r="Q12" s="69"/>
      <c r="R12" s="69"/>
      <c r="S12" s="69"/>
      <c r="T12" s="69"/>
    </row>
    <row r="13" spans="1:21" ht="18.5">
      <c r="A13" s="65"/>
      <c r="B13" s="66"/>
      <c r="C13" s="66"/>
      <c r="D13" s="76"/>
      <c r="E13" s="77"/>
      <c r="F13" s="77"/>
      <c r="G13" s="68"/>
      <c r="H13" s="68"/>
      <c r="I13" s="68"/>
      <c r="J13" s="68"/>
      <c r="K13" s="69"/>
      <c r="L13" s="69"/>
      <c r="M13" s="69"/>
      <c r="N13" s="69"/>
      <c r="O13" s="69"/>
      <c r="P13" s="69"/>
      <c r="Q13" s="69"/>
      <c r="R13" s="69"/>
      <c r="S13" s="69"/>
      <c r="T13" s="69"/>
    </row>
    <row r="14" spans="1:21" ht="23.5">
      <c r="A14" s="71"/>
      <c r="B14" s="72"/>
      <c r="C14" s="72"/>
      <c r="D14" s="97"/>
      <c r="E14" s="98"/>
      <c r="F14" s="98"/>
      <c r="G14" s="73"/>
      <c r="H14" s="7"/>
      <c r="I14" s="73"/>
      <c r="J14" s="114"/>
      <c r="K14" s="74"/>
      <c r="L14" s="74"/>
      <c r="M14" s="69"/>
      <c r="N14" s="69"/>
      <c r="O14" s="69"/>
      <c r="P14" s="69"/>
      <c r="Q14" s="69"/>
      <c r="R14" s="69"/>
      <c r="S14" s="69"/>
      <c r="T14" s="69"/>
    </row>
    <row r="15" spans="1:21" ht="18.5">
      <c r="A15" s="71"/>
      <c r="B15" s="72"/>
      <c r="C15" s="72"/>
      <c r="D15" s="260"/>
      <c r="E15" s="73"/>
      <c r="F15" s="261"/>
      <c r="G15" s="73"/>
      <c r="H15" s="73"/>
      <c r="I15" s="73"/>
      <c r="J15" s="73"/>
      <c r="K15" s="74"/>
      <c r="L15" s="74"/>
      <c r="M15" s="74"/>
      <c r="N15" s="262"/>
      <c r="O15" s="262"/>
      <c r="P15" s="262"/>
      <c r="Q15" s="262"/>
      <c r="R15" s="192"/>
      <c r="S15" s="263"/>
      <c r="T15" s="264"/>
    </row>
    <row r="16" spans="1:21" ht="21">
      <c r="H16" s="87"/>
      <c r="O16" s="258"/>
      <c r="P16" s="87"/>
      <c r="Q16" s="258"/>
      <c r="S16" s="255">
        <f>SUM(Table379112620[[#Data],[#Totals],[MB]])</f>
        <v>6</v>
      </c>
    </row>
  </sheetData>
  <phoneticPr fontId="3" type="noConversion"/>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2" operator="containsText" id="{A4D2BB38-A4B8-40ED-B2DC-92527A970E2F}">
            <xm:f>NOT(ISERROR(SEARCH(#REF!,B13)))</xm:f>
            <xm:f>#REF!</xm:f>
            <x14:dxf>
              <fill>
                <patternFill>
                  <bgColor theme="0" tint="-0.34998626667073579"/>
                </patternFill>
              </fill>
            </x14:dxf>
          </x14:cfRule>
          <xm:sqref>B13:C14 H13:H14</xm:sqref>
        </x14:conditionalFormatting>
        <x14:conditionalFormatting xmlns:xm="http://schemas.microsoft.com/office/excel/2006/main">
          <x14:cfRule type="containsText" priority="1" operator="containsText" id="{DC04600E-259A-42CF-8547-B19C4FFC3AC4}">
            <xm:f>NOT(ISERROR(SEARCH($H$2,K2)))</xm:f>
            <xm:f>$H$2</xm:f>
            <x14:dxf>
              <fill>
                <patternFill>
                  <bgColor theme="0" tint="-0.34998626667073579"/>
                </patternFill>
              </fill>
            </x14:dxf>
          </x14:cfRule>
          <xm:sqref>K2:T2</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B986D-8ACD-462C-8E20-F1F3A1404FF1}">
  <sheetPr codeName="Sheet19">
    <tabColor theme="9"/>
  </sheetPr>
  <dimension ref="A1:W66"/>
  <sheetViews>
    <sheetView zoomScaleNormal="100" workbookViewId="0">
      <pane xSplit="3" ySplit="10" topLeftCell="F37" activePane="bottomRight" state="frozen"/>
      <selection activeCell="J27" sqref="J27"/>
      <selection pane="topRight" activeCell="J27" sqref="J27"/>
      <selection pane="bottomLeft" activeCell="J27" sqref="J27"/>
      <selection pane="bottomRight" activeCell="J27" sqref="J27"/>
    </sheetView>
  </sheetViews>
  <sheetFormatPr defaultColWidth="9.1796875" defaultRowHeight="14.5"/>
  <cols>
    <col min="1" max="1" width="83.1796875" style="301" customWidth="1"/>
    <col min="2" max="2" width="31" style="301" customWidth="1"/>
    <col min="3" max="3" width="28.54296875" style="301" customWidth="1"/>
    <col min="4" max="4" width="15.7265625" style="302" customWidth="1"/>
    <col min="5" max="5" width="9.90625" style="302" customWidth="1"/>
    <col min="6" max="6" width="15.7265625" style="302" customWidth="1"/>
    <col min="7" max="7" width="8.7265625" style="302" customWidth="1"/>
    <col min="8" max="8" width="15.7265625" style="302" customWidth="1"/>
    <col min="9" max="10" width="2.54296875" style="302" customWidth="1"/>
    <col min="11" max="11" width="11.7265625" style="302" hidden="1" customWidth="1"/>
    <col min="12" max="22" width="9.1796875" style="301"/>
    <col min="23" max="23" width="0" style="301" hidden="1" customWidth="1"/>
    <col min="24" max="16384" width="9.1796875" style="301"/>
  </cols>
  <sheetData>
    <row r="1" spans="1:23" ht="18.5">
      <c r="A1" s="359" t="s">
        <v>568</v>
      </c>
    </row>
    <row r="2" spans="1:23" ht="18.5">
      <c r="A2" s="359" t="s">
        <v>567</v>
      </c>
    </row>
    <row r="3" spans="1:23" ht="18.5">
      <c r="A3" s="359" t="s">
        <v>566</v>
      </c>
    </row>
    <row r="4" spans="1:23" ht="18.5">
      <c r="A4" s="359" t="s">
        <v>565</v>
      </c>
      <c r="D4" s="302" t="s">
        <v>564</v>
      </c>
      <c r="E4" s="302">
        <v>3</v>
      </c>
      <c r="F4" s="302" t="s">
        <v>563</v>
      </c>
      <c r="G4" s="302">
        <v>5</v>
      </c>
    </row>
    <row r="5" spans="1:23" ht="18.5">
      <c r="A5" s="359" t="s">
        <v>562</v>
      </c>
      <c r="D5" s="302" t="s">
        <v>561</v>
      </c>
      <c r="E5" s="302">
        <v>0</v>
      </c>
      <c r="F5" s="302" t="s">
        <v>560</v>
      </c>
      <c r="G5" s="302">
        <v>2</v>
      </c>
    </row>
    <row r="6" spans="1:23" ht="20.149999999999999" customHeight="1">
      <c r="A6" s="359" t="s">
        <v>559</v>
      </c>
      <c r="B6" s="358"/>
      <c r="C6" s="361"/>
      <c r="D6" s="326" t="s">
        <v>558</v>
      </c>
      <c r="E6" s="360">
        <v>40</v>
      </c>
      <c r="F6" s="326" t="s">
        <v>557</v>
      </c>
      <c r="G6" s="340">
        <v>80</v>
      </c>
      <c r="W6" s="301" t="s">
        <v>556</v>
      </c>
    </row>
    <row r="7" spans="1:23" ht="20.149999999999999" customHeight="1">
      <c r="A7" s="359" t="s">
        <v>552</v>
      </c>
      <c r="B7" s="358"/>
      <c r="C7" s="358"/>
      <c r="D7" s="326" t="s">
        <v>555</v>
      </c>
      <c r="E7" s="360">
        <v>0</v>
      </c>
      <c r="F7" s="326" t="s">
        <v>554</v>
      </c>
      <c r="G7" s="340">
        <v>32</v>
      </c>
      <c r="W7" s="301" t="s">
        <v>553</v>
      </c>
    </row>
    <row r="8" spans="1:23" ht="20.149999999999999" customHeight="1">
      <c r="A8" s="359" t="s">
        <v>552</v>
      </c>
      <c r="B8" s="358"/>
      <c r="C8" s="358"/>
      <c r="D8" s="357"/>
      <c r="G8" s="339"/>
      <c r="W8" s="301" t="s">
        <v>550</v>
      </c>
    </row>
    <row r="9" spans="1:23">
      <c r="C9" s="326" t="s">
        <v>551</v>
      </c>
      <c r="D9" s="356" t="s">
        <v>550</v>
      </c>
      <c r="F9" s="326" t="s">
        <v>549</v>
      </c>
      <c r="G9" s="355">
        <v>0.25</v>
      </c>
      <c r="I9" s="354" t="s">
        <v>548</v>
      </c>
      <c r="J9" s="354"/>
      <c r="K9" s="354"/>
    </row>
    <row r="10" spans="1:23" ht="44" thickBot="1">
      <c r="A10" s="352" t="s">
        <v>547</v>
      </c>
      <c r="B10" s="353" t="s">
        <v>546</v>
      </c>
      <c r="C10" s="352" t="s">
        <v>545</v>
      </c>
      <c r="D10" s="351" t="s">
        <v>544</v>
      </c>
      <c r="E10" s="351" t="s">
        <v>543</v>
      </c>
      <c r="F10" s="350" t="s">
        <v>471</v>
      </c>
      <c r="G10" s="350" t="s">
        <v>542</v>
      </c>
      <c r="H10" s="350" t="s">
        <v>541</v>
      </c>
      <c r="I10" s="327"/>
      <c r="J10" s="327"/>
      <c r="K10" s="327"/>
      <c r="L10" s="349" t="s">
        <v>540</v>
      </c>
      <c r="M10" s="331"/>
      <c r="N10" s="331"/>
      <c r="O10" s="331"/>
      <c r="P10" s="331"/>
      <c r="Q10" s="331"/>
      <c r="R10" s="331"/>
      <c r="S10" s="331"/>
      <c r="T10" s="331"/>
      <c r="U10" s="331"/>
      <c r="V10" s="331"/>
    </row>
    <row r="11" spans="1:23">
      <c r="A11" s="301" t="s">
        <v>539</v>
      </c>
      <c r="B11" s="301" t="s">
        <v>511</v>
      </c>
      <c r="C11" s="348" t="s">
        <v>538</v>
      </c>
      <c r="D11" s="303">
        <v>584.80999999999995</v>
      </c>
      <c r="E11" s="340">
        <v>1</v>
      </c>
      <c r="F11" s="303">
        <f t="shared" ref="F11:F38" si="0">D11*E11</f>
        <v>584.80999999999995</v>
      </c>
      <c r="G11" s="339">
        <f t="shared" ref="G11:G38" si="1">$G$9</f>
        <v>0.25</v>
      </c>
      <c r="H11" s="303">
        <f t="shared" ref="H11:H38" si="2">F11/(1-G11)</f>
        <v>779.74666666666656</v>
      </c>
      <c r="K11" s="302" t="b">
        <f t="shared" ref="K11:K17" si="3">IF(I11="S",H11)</f>
        <v>0</v>
      </c>
      <c r="L11" s="347" t="s">
        <v>537</v>
      </c>
    </row>
    <row r="12" spans="1:23">
      <c r="A12" s="301" t="s">
        <v>536</v>
      </c>
      <c r="B12" s="301" t="s">
        <v>511</v>
      </c>
      <c r="C12" s="301" t="s">
        <v>535</v>
      </c>
      <c r="D12" s="303">
        <v>167.63</v>
      </c>
      <c r="E12" s="340">
        <v>1</v>
      </c>
      <c r="F12" s="303">
        <f t="shared" si="0"/>
        <v>167.63</v>
      </c>
      <c r="G12" s="339">
        <f t="shared" si="1"/>
        <v>0.25</v>
      </c>
      <c r="H12" s="303">
        <f t="shared" si="2"/>
        <v>223.50666666666666</v>
      </c>
      <c r="K12" s="302" t="b">
        <f t="shared" si="3"/>
        <v>0</v>
      </c>
      <c r="L12" s="305" t="s">
        <v>528</v>
      </c>
    </row>
    <row r="13" spans="1:23">
      <c r="A13" s="307" t="s">
        <v>534</v>
      </c>
      <c r="B13" s="307" t="s">
        <v>526</v>
      </c>
      <c r="C13" s="281">
        <v>3214366</v>
      </c>
      <c r="D13" s="303">
        <v>9.15</v>
      </c>
      <c r="E13" s="346">
        <f>G6+G7</f>
        <v>112</v>
      </c>
      <c r="F13" s="303">
        <f t="shared" si="0"/>
        <v>1024.8</v>
      </c>
      <c r="G13" s="339">
        <f t="shared" si="1"/>
        <v>0.25</v>
      </c>
      <c r="H13" s="303">
        <f t="shared" si="2"/>
        <v>1366.3999999999999</v>
      </c>
      <c r="K13" s="302" t="b">
        <f t="shared" si="3"/>
        <v>0</v>
      </c>
      <c r="L13" s="305" t="s">
        <v>528</v>
      </c>
    </row>
    <row r="14" spans="1:23">
      <c r="A14" s="307" t="s">
        <v>533</v>
      </c>
      <c r="B14" s="307" t="s">
        <v>526</v>
      </c>
      <c r="C14" s="281">
        <v>3214321</v>
      </c>
      <c r="D14" s="303">
        <v>11.07</v>
      </c>
      <c r="E14" s="340">
        <f>E6+E7</f>
        <v>40</v>
      </c>
      <c r="F14" s="303">
        <f t="shared" si="0"/>
        <v>442.8</v>
      </c>
      <c r="G14" s="339">
        <f t="shared" si="1"/>
        <v>0.25</v>
      </c>
      <c r="H14" s="303">
        <f t="shared" si="2"/>
        <v>590.4</v>
      </c>
      <c r="K14" s="302" t="b">
        <f t="shared" si="3"/>
        <v>0</v>
      </c>
      <c r="L14" s="305" t="s">
        <v>528</v>
      </c>
    </row>
    <row r="15" spans="1:23">
      <c r="A15" s="307" t="s">
        <v>532</v>
      </c>
      <c r="B15" s="307" t="s">
        <v>526</v>
      </c>
      <c r="C15" s="281">
        <v>3214366</v>
      </c>
      <c r="D15" s="303">
        <v>9.15</v>
      </c>
      <c r="E15" s="340">
        <v>20</v>
      </c>
      <c r="F15" s="303">
        <f t="shared" si="0"/>
        <v>183</v>
      </c>
      <c r="G15" s="339">
        <f t="shared" si="1"/>
        <v>0.25</v>
      </c>
      <c r="H15" s="303">
        <f t="shared" si="2"/>
        <v>244</v>
      </c>
      <c r="K15" s="302" t="b">
        <f t="shared" si="3"/>
        <v>0</v>
      </c>
      <c r="L15" s="305" t="s">
        <v>528</v>
      </c>
    </row>
    <row r="16" spans="1:23">
      <c r="A16" s="307" t="s">
        <v>531</v>
      </c>
      <c r="B16" s="307" t="s">
        <v>526</v>
      </c>
      <c r="C16" s="281">
        <v>3214366</v>
      </c>
      <c r="D16" s="303">
        <v>9.15</v>
      </c>
      <c r="E16" s="340">
        <v>32</v>
      </c>
      <c r="F16" s="303">
        <f t="shared" si="0"/>
        <v>292.8</v>
      </c>
      <c r="G16" s="339">
        <f t="shared" si="1"/>
        <v>0.25</v>
      </c>
      <c r="H16" s="303">
        <f t="shared" si="2"/>
        <v>390.40000000000003</v>
      </c>
      <c r="K16" s="302" t="b">
        <f t="shared" si="3"/>
        <v>0</v>
      </c>
      <c r="L16" s="305" t="s">
        <v>528</v>
      </c>
    </row>
    <row r="17" spans="1:12">
      <c r="A17" s="307" t="s">
        <v>530</v>
      </c>
      <c r="B17" s="307" t="s">
        <v>526</v>
      </c>
      <c r="C17" s="341" t="s">
        <v>529</v>
      </c>
      <c r="D17" s="303">
        <v>8.8800000000000008</v>
      </c>
      <c r="E17" s="340">
        <v>32</v>
      </c>
      <c r="F17" s="303">
        <f t="shared" si="0"/>
        <v>284.16000000000003</v>
      </c>
      <c r="G17" s="339">
        <f t="shared" si="1"/>
        <v>0.25</v>
      </c>
      <c r="H17" s="303">
        <f t="shared" si="2"/>
        <v>378.88000000000005</v>
      </c>
      <c r="K17" s="302" t="b">
        <f t="shared" si="3"/>
        <v>0</v>
      </c>
      <c r="L17" s="305" t="s">
        <v>528</v>
      </c>
    </row>
    <row r="18" spans="1:12">
      <c r="A18" s="301" t="s">
        <v>527</v>
      </c>
      <c r="B18" s="307" t="s">
        <v>526</v>
      </c>
      <c r="C18" s="301">
        <v>2966171</v>
      </c>
      <c r="D18" s="303">
        <v>10.51</v>
      </c>
      <c r="E18" s="346">
        <v>32</v>
      </c>
      <c r="F18" s="303">
        <f t="shared" si="0"/>
        <v>336.32</v>
      </c>
      <c r="G18" s="339">
        <f t="shared" si="1"/>
        <v>0.25</v>
      </c>
      <c r="H18" s="303">
        <f t="shared" si="2"/>
        <v>448.42666666666668</v>
      </c>
      <c r="L18" s="305"/>
    </row>
    <row r="19" spans="1:12">
      <c r="A19" s="307" t="s">
        <v>525</v>
      </c>
      <c r="B19" s="307" t="s">
        <v>511</v>
      </c>
      <c r="C19" s="341" t="s">
        <v>524</v>
      </c>
      <c r="D19" s="303">
        <v>18.39</v>
      </c>
      <c r="E19" s="340">
        <v>1</v>
      </c>
      <c r="F19" s="303">
        <f t="shared" si="0"/>
        <v>18.39</v>
      </c>
      <c r="G19" s="339">
        <f t="shared" si="1"/>
        <v>0.25</v>
      </c>
      <c r="H19" s="303">
        <f t="shared" si="2"/>
        <v>24.52</v>
      </c>
      <c r="K19" s="302" t="b">
        <f>IF(I19="S",H19)</f>
        <v>0</v>
      </c>
      <c r="L19" s="342" t="s">
        <v>523</v>
      </c>
    </row>
    <row r="20" spans="1:12">
      <c r="A20" s="307" t="s">
        <v>522</v>
      </c>
      <c r="B20" s="307" t="s">
        <v>511</v>
      </c>
      <c r="C20" s="341" t="s">
        <v>521</v>
      </c>
      <c r="D20" s="303">
        <v>3436.46</v>
      </c>
      <c r="E20" s="340">
        <v>1</v>
      </c>
      <c r="F20" s="303">
        <f t="shared" si="0"/>
        <v>3436.46</v>
      </c>
      <c r="G20" s="339">
        <f t="shared" si="1"/>
        <v>0.25</v>
      </c>
      <c r="H20" s="303">
        <f t="shared" si="2"/>
        <v>4581.9466666666667</v>
      </c>
      <c r="L20" s="342"/>
    </row>
    <row r="21" spans="1:12" ht="29">
      <c r="A21" s="345" t="s">
        <v>520</v>
      </c>
      <c r="B21" s="301" t="s">
        <v>511</v>
      </c>
      <c r="C21" t="s">
        <v>519</v>
      </c>
      <c r="D21" s="303">
        <v>33.36</v>
      </c>
      <c r="E21" s="344">
        <v>1</v>
      </c>
      <c r="F21" s="303">
        <f t="shared" si="0"/>
        <v>33.36</v>
      </c>
      <c r="G21" s="339">
        <f t="shared" si="1"/>
        <v>0.25</v>
      </c>
      <c r="H21" s="303">
        <f t="shared" si="2"/>
        <v>44.48</v>
      </c>
      <c r="L21" s="342"/>
    </row>
    <row r="22" spans="1:12" ht="29">
      <c r="A22" s="345" t="s">
        <v>518</v>
      </c>
      <c r="B22" s="301" t="s">
        <v>511</v>
      </c>
      <c r="C22" t="s">
        <v>517</v>
      </c>
      <c r="D22" s="303">
        <v>259.57</v>
      </c>
      <c r="E22" s="344">
        <v>5</v>
      </c>
      <c r="F22" s="303">
        <f t="shared" si="0"/>
        <v>1297.8499999999999</v>
      </c>
      <c r="G22" s="339">
        <f t="shared" si="1"/>
        <v>0.25</v>
      </c>
      <c r="H22" s="303">
        <f t="shared" si="2"/>
        <v>1730.4666666666665</v>
      </c>
      <c r="L22" s="342"/>
    </row>
    <row r="23" spans="1:12">
      <c r="A23" s="345" t="s">
        <v>516</v>
      </c>
      <c r="B23" s="301" t="s">
        <v>511</v>
      </c>
      <c r="C23" t="s">
        <v>515</v>
      </c>
      <c r="D23" s="303">
        <v>60.99</v>
      </c>
      <c r="E23" s="344">
        <v>11</v>
      </c>
      <c r="F23" s="303">
        <f t="shared" si="0"/>
        <v>670.89</v>
      </c>
      <c r="G23" s="339">
        <f t="shared" si="1"/>
        <v>0.25</v>
      </c>
      <c r="H23" s="303">
        <f t="shared" si="2"/>
        <v>894.52</v>
      </c>
      <c r="L23" s="342"/>
    </row>
    <row r="24" spans="1:12" ht="29">
      <c r="A24" s="345" t="s">
        <v>514</v>
      </c>
      <c r="B24" s="301" t="s">
        <v>511</v>
      </c>
      <c r="C24" t="s">
        <v>513</v>
      </c>
      <c r="D24" s="303">
        <v>335.58</v>
      </c>
      <c r="E24" s="344">
        <v>2</v>
      </c>
      <c r="F24" s="303">
        <f t="shared" si="0"/>
        <v>671.16</v>
      </c>
      <c r="G24" s="339">
        <f t="shared" si="1"/>
        <v>0.25</v>
      </c>
      <c r="H24" s="303">
        <f t="shared" si="2"/>
        <v>894.88</v>
      </c>
      <c r="L24" s="342"/>
    </row>
    <row r="25" spans="1:12" ht="29">
      <c r="A25" s="345" t="s">
        <v>512</v>
      </c>
      <c r="B25" s="301" t="s">
        <v>511</v>
      </c>
      <c r="C25" t="s">
        <v>510</v>
      </c>
      <c r="D25" s="303">
        <v>855.71</v>
      </c>
      <c r="E25" s="344">
        <v>4</v>
      </c>
      <c r="F25" s="303">
        <f t="shared" si="0"/>
        <v>3422.84</v>
      </c>
      <c r="G25" s="339">
        <f t="shared" si="1"/>
        <v>0.25</v>
      </c>
      <c r="H25" s="303">
        <f t="shared" si="2"/>
        <v>4563.7866666666669</v>
      </c>
      <c r="L25" s="342"/>
    </row>
    <row r="26" spans="1:12">
      <c r="A26" s="343" t="s">
        <v>509</v>
      </c>
      <c r="B26" s="301" t="s">
        <v>503</v>
      </c>
      <c r="C26" s="343" t="s">
        <v>508</v>
      </c>
      <c r="D26" s="303">
        <v>2640.95</v>
      </c>
      <c r="E26" s="340">
        <v>1</v>
      </c>
      <c r="F26" s="303">
        <f t="shared" si="0"/>
        <v>2640.95</v>
      </c>
      <c r="G26" s="339">
        <f t="shared" si="1"/>
        <v>0.25</v>
      </c>
      <c r="H26" s="303">
        <f t="shared" si="2"/>
        <v>3521.2666666666664</v>
      </c>
      <c r="L26" s="342"/>
    </row>
    <row r="27" spans="1:12">
      <c r="A27" s="307" t="s">
        <v>507</v>
      </c>
      <c r="B27" s="301" t="s">
        <v>506</v>
      </c>
      <c r="C27" s="341" t="s">
        <v>505</v>
      </c>
      <c r="D27" s="303">
        <v>276.45</v>
      </c>
      <c r="E27" s="340">
        <v>1</v>
      </c>
      <c r="F27" s="303">
        <f t="shared" si="0"/>
        <v>276.45</v>
      </c>
      <c r="G27" s="339">
        <f t="shared" si="1"/>
        <v>0.25</v>
      </c>
      <c r="H27" s="303">
        <f t="shared" si="2"/>
        <v>368.59999999999997</v>
      </c>
      <c r="K27" s="302" t="b">
        <f>IF(I27="S",H27)</f>
        <v>0</v>
      </c>
      <c r="L27" s="305"/>
    </row>
    <row r="28" spans="1:12">
      <c r="A28" s="307" t="s">
        <v>504</v>
      </c>
      <c r="B28" s="307" t="s">
        <v>503</v>
      </c>
      <c r="C28" s="341" t="s">
        <v>502</v>
      </c>
      <c r="D28" s="303">
        <v>369.25</v>
      </c>
      <c r="E28" s="340">
        <v>1</v>
      </c>
      <c r="F28" s="303">
        <f t="shared" si="0"/>
        <v>369.25</v>
      </c>
      <c r="G28" s="339">
        <f t="shared" si="1"/>
        <v>0.25</v>
      </c>
      <c r="H28" s="303">
        <f t="shared" si="2"/>
        <v>492.33333333333331</v>
      </c>
      <c r="K28" s="302" t="b">
        <f>IF(I28="S",H28)</f>
        <v>0</v>
      </c>
      <c r="L28" s="305"/>
    </row>
    <row r="29" spans="1:12">
      <c r="A29" s="307" t="s">
        <v>501</v>
      </c>
      <c r="B29" s="307" t="s">
        <v>498</v>
      </c>
      <c r="C29" s="341" t="s">
        <v>500</v>
      </c>
      <c r="D29" s="303">
        <v>53.9</v>
      </c>
      <c r="E29" s="340">
        <v>2</v>
      </c>
      <c r="F29" s="303">
        <f t="shared" si="0"/>
        <v>107.8</v>
      </c>
      <c r="G29" s="339">
        <f t="shared" si="1"/>
        <v>0.25</v>
      </c>
      <c r="H29" s="303">
        <f t="shared" si="2"/>
        <v>143.73333333333332</v>
      </c>
      <c r="L29" s="305"/>
    </row>
    <row r="30" spans="1:12">
      <c r="A30" s="307" t="s">
        <v>499</v>
      </c>
      <c r="B30" s="307" t="s">
        <v>498</v>
      </c>
      <c r="C30" s="341" t="s">
        <v>497</v>
      </c>
      <c r="D30" s="303">
        <v>12.6</v>
      </c>
      <c r="E30" s="340">
        <v>2</v>
      </c>
      <c r="F30" s="303">
        <f t="shared" si="0"/>
        <v>25.2</v>
      </c>
      <c r="G30" s="339">
        <f t="shared" si="1"/>
        <v>0.25</v>
      </c>
      <c r="H30" s="303">
        <f t="shared" si="2"/>
        <v>33.6</v>
      </c>
      <c r="L30" s="305"/>
    </row>
    <row r="31" spans="1:12">
      <c r="A31" s="307" t="s">
        <v>496</v>
      </c>
      <c r="B31" s="307" t="s">
        <v>495</v>
      </c>
      <c r="C31" s="341" t="s">
        <v>494</v>
      </c>
      <c r="D31" s="303">
        <v>26.65</v>
      </c>
      <c r="E31" s="340">
        <v>2</v>
      </c>
      <c r="F31" s="303">
        <f t="shared" si="0"/>
        <v>53.3</v>
      </c>
      <c r="G31" s="339">
        <f t="shared" si="1"/>
        <v>0.25</v>
      </c>
      <c r="H31" s="303">
        <f t="shared" si="2"/>
        <v>71.066666666666663</v>
      </c>
      <c r="L31" s="305"/>
    </row>
    <row r="32" spans="1:12">
      <c r="A32" s="307" t="s">
        <v>493</v>
      </c>
      <c r="B32" s="307"/>
      <c r="C32" s="341"/>
      <c r="D32" s="303">
        <v>500</v>
      </c>
      <c r="E32" s="340">
        <v>1</v>
      </c>
      <c r="F32" s="303">
        <f t="shared" si="0"/>
        <v>500</v>
      </c>
      <c r="G32" s="339">
        <f t="shared" si="1"/>
        <v>0.25</v>
      </c>
      <c r="H32" s="303">
        <f t="shared" si="2"/>
        <v>666.66666666666663</v>
      </c>
      <c r="L32" s="305"/>
    </row>
    <row r="33" spans="1:12">
      <c r="A33" s="307" t="s">
        <v>492</v>
      </c>
      <c r="B33" s="307"/>
      <c r="C33" s="341"/>
      <c r="D33" s="303">
        <v>50</v>
      </c>
      <c r="E33" s="340">
        <v>1</v>
      </c>
      <c r="F33" s="303">
        <f t="shared" si="0"/>
        <v>50</v>
      </c>
      <c r="G33" s="339">
        <f t="shared" si="1"/>
        <v>0.25</v>
      </c>
      <c r="H33" s="303">
        <f t="shared" si="2"/>
        <v>66.666666666666671</v>
      </c>
      <c r="K33" s="302" t="b">
        <f t="shared" ref="K33:K38" si="4">IF(I33="S",H33)</f>
        <v>0</v>
      </c>
      <c r="L33" s="305"/>
    </row>
    <row r="34" spans="1:12">
      <c r="A34" t="s">
        <v>491</v>
      </c>
      <c r="B34" s="307" t="s">
        <v>488</v>
      </c>
      <c r="C34" s="87" t="s">
        <v>490</v>
      </c>
      <c r="D34" s="303">
        <v>63.98</v>
      </c>
      <c r="E34">
        <v>1</v>
      </c>
      <c r="F34" s="303">
        <f t="shared" si="0"/>
        <v>63.98</v>
      </c>
      <c r="G34" s="339">
        <f t="shared" si="1"/>
        <v>0.25</v>
      </c>
      <c r="H34" s="303">
        <f t="shared" si="2"/>
        <v>85.306666666666658</v>
      </c>
      <c r="K34" s="302" t="b">
        <f t="shared" si="4"/>
        <v>0</v>
      </c>
      <c r="L34" s="305"/>
    </row>
    <row r="35" spans="1:12">
      <c r="A35" t="s">
        <v>489</v>
      </c>
      <c r="B35" s="307" t="s">
        <v>488</v>
      </c>
      <c r="C35" s="87" t="s">
        <v>487</v>
      </c>
      <c r="D35" s="303">
        <v>63.3</v>
      </c>
      <c r="E35">
        <v>1</v>
      </c>
      <c r="F35" s="303">
        <f t="shared" si="0"/>
        <v>63.3</v>
      </c>
      <c r="G35" s="339">
        <f t="shared" si="1"/>
        <v>0.25</v>
      </c>
      <c r="H35" s="303">
        <f t="shared" si="2"/>
        <v>84.399999999999991</v>
      </c>
      <c r="K35" s="302" t="b">
        <f t="shared" si="4"/>
        <v>0</v>
      </c>
    </row>
    <row r="36" spans="1:12">
      <c r="A36" s="307"/>
      <c r="B36" s="307"/>
      <c r="C36" s="341"/>
      <c r="D36" s="303"/>
      <c r="E36" s="340"/>
      <c r="F36" s="303">
        <f t="shared" si="0"/>
        <v>0</v>
      </c>
      <c r="G36" s="339">
        <f t="shared" si="1"/>
        <v>0.25</v>
      </c>
      <c r="H36" s="303">
        <f t="shared" si="2"/>
        <v>0</v>
      </c>
      <c r="K36" s="302" t="b">
        <f t="shared" si="4"/>
        <v>0</v>
      </c>
    </row>
    <row r="37" spans="1:12">
      <c r="A37" s="307" t="s">
        <v>486</v>
      </c>
      <c r="B37" s="307"/>
      <c r="C37" s="307"/>
      <c r="D37" s="303">
        <v>500</v>
      </c>
      <c r="E37" s="340">
        <v>1</v>
      </c>
      <c r="F37" s="303">
        <f t="shared" si="0"/>
        <v>500</v>
      </c>
      <c r="G37" s="339">
        <f t="shared" si="1"/>
        <v>0.25</v>
      </c>
      <c r="H37" s="303">
        <f t="shared" si="2"/>
        <v>666.66666666666663</v>
      </c>
      <c r="K37" s="302" t="b">
        <f t="shared" si="4"/>
        <v>0</v>
      </c>
    </row>
    <row r="38" spans="1:12" ht="15" thickBot="1">
      <c r="A38" s="338"/>
      <c r="B38" s="338"/>
      <c r="C38" s="338"/>
      <c r="D38" s="328"/>
      <c r="E38" s="337"/>
      <c r="F38" s="328">
        <f t="shared" si="0"/>
        <v>0</v>
      </c>
      <c r="G38" s="336">
        <f t="shared" si="1"/>
        <v>0.25</v>
      </c>
      <c r="H38" s="328">
        <f t="shared" si="2"/>
        <v>0</v>
      </c>
      <c r="I38" s="327"/>
      <c r="K38" s="302" t="b">
        <f t="shared" si="4"/>
        <v>0</v>
      </c>
    </row>
    <row r="39" spans="1:12">
      <c r="C39" s="326" t="s">
        <v>485</v>
      </c>
      <c r="D39" s="303"/>
      <c r="F39" s="324">
        <f>SUM(F11:F38)</f>
        <v>17517.499999999996</v>
      </c>
      <c r="G39" s="325">
        <f>(H39-F39)/H39</f>
        <v>0.25000000000000022</v>
      </c>
      <c r="H39" s="324">
        <f>SUM(H11:H38)</f>
        <v>23356.666666666668</v>
      </c>
      <c r="K39" s="302">
        <f>SUM(K11:K38)</f>
        <v>0</v>
      </c>
    </row>
    <row r="40" spans="1:12" ht="5.15" customHeight="1">
      <c r="C40" s="326"/>
      <c r="F40" s="303"/>
      <c r="G40" s="303"/>
      <c r="H40" s="303"/>
    </row>
    <row r="41" spans="1:12">
      <c r="C41" s="306" t="s">
        <v>484</v>
      </c>
      <c r="D41" s="303">
        <v>52.5</v>
      </c>
      <c r="E41" s="335">
        <v>50</v>
      </c>
      <c r="F41" s="303">
        <f>D41*E41</f>
        <v>2625</v>
      </c>
      <c r="G41" s="334">
        <f>$G$9</f>
        <v>0.25</v>
      </c>
      <c r="H41" s="303">
        <f>F41/(1-G41)</f>
        <v>3500</v>
      </c>
    </row>
    <row r="42" spans="1:12" ht="15" thickBot="1">
      <c r="A42" s="331"/>
      <c r="B42" s="331"/>
      <c r="C42" s="330" t="s">
        <v>483</v>
      </c>
      <c r="D42" s="328">
        <v>70</v>
      </c>
      <c r="E42" s="333">
        <v>0</v>
      </c>
      <c r="F42" s="328">
        <f>D42*E42</f>
        <v>0</v>
      </c>
      <c r="G42" s="332">
        <f>$G$9</f>
        <v>0.25</v>
      </c>
      <c r="H42" s="328">
        <f>F42/(1-G42)</f>
        <v>0</v>
      </c>
      <c r="I42" s="327"/>
    </row>
    <row r="43" spans="1:12">
      <c r="C43" s="326" t="s">
        <v>482</v>
      </c>
      <c r="D43" s="303"/>
      <c r="F43" s="324">
        <f>F41+F42</f>
        <v>2625</v>
      </c>
      <c r="G43" s="325">
        <f>(H43-F43)/H43</f>
        <v>0.25</v>
      </c>
      <c r="H43" s="324">
        <f>H41+H42</f>
        <v>3500</v>
      </c>
    </row>
    <row r="44" spans="1:12" ht="15" thickBot="1">
      <c r="A44" s="331"/>
      <c r="B44" s="331"/>
      <c r="C44" s="330" t="s">
        <v>481</v>
      </c>
      <c r="D44" s="328"/>
      <c r="E44" s="327"/>
      <c r="F44" s="329">
        <f>F39*0.01</f>
        <v>175.17499999999995</v>
      </c>
      <c r="G44" s="328"/>
      <c r="H44" s="328">
        <f>F44</f>
        <v>175.17499999999995</v>
      </c>
      <c r="I44" s="327"/>
    </row>
    <row r="45" spans="1:12">
      <c r="C45" s="326" t="s">
        <v>480</v>
      </c>
      <c r="D45" s="324"/>
      <c r="E45" s="303"/>
      <c r="F45" s="324">
        <f>F39+F43+F44</f>
        <v>20317.674999999996</v>
      </c>
      <c r="G45" s="325">
        <f>(H45-F45)/H45</f>
        <v>0.24837991985377755</v>
      </c>
      <c r="H45" s="324">
        <f>H39+H43+H44</f>
        <v>27031.841666666667</v>
      </c>
    </row>
    <row r="46" spans="1:12" ht="8.15" customHeight="1">
      <c r="C46" s="323"/>
      <c r="D46" s="303"/>
    </row>
    <row r="47" spans="1:12">
      <c r="A47"/>
      <c r="B47"/>
      <c r="C47" s="322" t="s">
        <v>479</v>
      </c>
      <c r="D47" s="319"/>
      <c r="E47" s="321"/>
      <c r="F47" s="321"/>
      <c r="G47" s="320"/>
      <c r="H47" s="319">
        <f>H45/(1-G47)-H45</f>
        <v>0</v>
      </c>
    </row>
    <row r="48" spans="1:12">
      <c r="A48"/>
      <c r="B48"/>
      <c r="C48" s="322" t="s">
        <v>478</v>
      </c>
      <c r="D48" s="319"/>
      <c r="E48" s="321"/>
      <c r="F48" s="321"/>
      <c r="G48" s="320"/>
      <c r="H48" s="319">
        <f>H45/(1-G48)-H45</f>
        <v>0</v>
      </c>
    </row>
    <row r="49" spans="1:23" ht="8.15" customHeight="1">
      <c r="A49"/>
      <c r="B49"/>
      <c r="C49" s="314"/>
      <c r="D49" s="309"/>
      <c r="E49" s="2"/>
      <c r="F49" s="2"/>
      <c r="G49" s="2"/>
      <c r="H49" s="2"/>
    </row>
    <row r="50" spans="1:23">
      <c r="A50"/>
      <c r="B50"/>
      <c r="C50" s="316" t="s">
        <v>477</v>
      </c>
      <c r="D50" s="311"/>
      <c r="E50" s="2"/>
      <c r="F50" s="312"/>
      <c r="G50" s="318"/>
      <c r="H50" s="317">
        <f>IF(D9="Buy/Resell",H45,IF(D9="Direct",H45+H47,IF(D9="Commission",H45+H48)))</f>
        <v>27031.841666666667</v>
      </c>
    </row>
    <row r="51" spans="1:23">
      <c r="A51"/>
      <c r="B51"/>
      <c r="C51" s="316" t="s">
        <v>476</v>
      </c>
      <c r="D51" s="2"/>
      <c r="E51" s="2"/>
      <c r="F51" s="312"/>
      <c r="G51" s="315">
        <f>IF(D9="Commission",G45,IF(D9="Direct",(H50-F45)/H50,IF(D9="Buy/Resell",G45)))</f>
        <v>0.24837991985377755</v>
      </c>
      <c r="H51" s="312"/>
    </row>
    <row r="52" spans="1:23">
      <c r="A52"/>
      <c r="B52"/>
      <c r="C52" s="314"/>
      <c r="D52" s="2"/>
      <c r="E52" s="2"/>
      <c r="F52" s="312"/>
      <c r="G52" s="313"/>
      <c r="H52" s="312"/>
    </row>
    <row r="53" spans="1:23">
      <c r="A53"/>
      <c r="B53"/>
      <c r="C53" s="87" t="s">
        <v>475</v>
      </c>
      <c r="D53" s="311"/>
      <c r="E53" s="2"/>
      <c r="F53" s="309"/>
      <c r="G53" s="310">
        <f>(H50-F45)/H50</f>
        <v>0.24837991985377755</v>
      </c>
      <c r="H53" s="309"/>
    </row>
    <row r="54" spans="1:23">
      <c r="A54"/>
      <c r="B54"/>
      <c r="C54" s="306" t="s">
        <v>474</v>
      </c>
      <c r="H54" s="309">
        <f>K39</f>
        <v>0</v>
      </c>
    </row>
    <row r="55" spans="1:23">
      <c r="C55" s="306" t="s">
        <v>473</v>
      </c>
      <c r="D55" s="308"/>
      <c r="F55" s="303"/>
      <c r="G55" s="303"/>
      <c r="H55" s="303">
        <f>H50-H54</f>
        <v>27031.841666666667</v>
      </c>
    </row>
    <row r="56" spans="1:23">
      <c r="C56" s="307"/>
      <c r="D56" s="303"/>
      <c r="F56" s="303"/>
      <c r="G56" s="303"/>
      <c r="H56" s="303"/>
    </row>
    <row r="57" spans="1:23">
      <c r="C57" s="307"/>
      <c r="D57" s="303"/>
      <c r="F57" s="303"/>
      <c r="G57" s="303"/>
      <c r="H57" s="303"/>
    </row>
    <row r="58" spans="1:23">
      <c r="A58" s="307"/>
      <c r="B58" s="307"/>
      <c r="C58" s="307"/>
      <c r="D58" s="303"/>
      <c r="F58" s="303"/>
      <c r="G58" s="303"/>
      <c r="H58" s="303"/>
    </row>
    <row r="59" spans="1:23">
      <c r="D59" s="303"/>
      <c r="L59" s="306"/>
    </row>
    <row r="60" spans="1:23">
      <c r="D60" s="303"/>
      <c r="L60" s="306"/>
    </row>
    <row r="61" spans="1:23">
      <c r="D61" s="303"/>
    </row>
    <row r="62" spans="1:23">
      <c r="D62" s="303"/>
    </row>
    <row r="63" spans="1:23">
      <c r="L63" s="305"/>
    </row>
    <row r="64" spans="1:23" s="302" customFormat="1">
      <c r="A64" s="301"/>
      <c r="B64" s="301"/>
      <c r="C64" s="301"/>
      <c r="D64" s="303"/>
      <c r="L64" s="301"/>
      <c r="M64" s="301"/>
      <c r="N64" s="301"/>
      <c r="O64" s="301"/>
      <c r="P64" s="301"/>
      <c r="Q64" s="301"/>
      <c r="R64" s="301"/>
      <c r="S64" s="301"/>
      <c r="T64" s="301"/>
      <c r="U64" s="301"/>
      <c r="V64" s="301"/>
      <c r="W64" s="301"/>
    </row>
    <row r="66" spans="1:23" s="302" customFormat="1">
      <c r="A66" s="304"/>
      <c r="B66" s="304"/>
      <c r="C66" s="304"/>
      <c r="D66" s="303"/>
      <c r="L66" s="301"/>
      <c r="M66" s="301"/>
      <c r="N66" s="301"/>
      <c r="O66" s="301"/>
      <c r="P66" s="301"/>
      <c r="Q66" s="301"/>
      <c r="R66" s="301"/>
      <c r="S66" s="301"/>
      <c r="T66" s="301"/>
      <c r="U66" s="301"/>
      <c r="V66" s="301"/>
      <c r="W66" s="301"/>
    </row>
  </sheetData>
  <conditionalFormatting sqref="C48:G48">
    <cfRule type="expression" dxfId="45" priority="7">
      <formula>D9="Commission"</formula>
    </cfRule>
  </conditionalFormatting>
  <conditionalFormatting sqref="G48">
    <cfRule type="expression" dxfId="44" priority="6">
      <formula>D9="Commission"</formula>
    </cfRule>
  </conditionalFormatting>
  <conditionalFormatting sqref="C47:H47">
    <cfRule type="expression" dxfId="43" priority="5">
      <formula>D9="Direct"</formula>
    </cfRule>
  </conditionalFormatting>
  <conditionalFormatting sqref="G47">
    <cfRule type="expression" dxfId="42" priority="4">
      <formula>D9="Direct"</formula>
    </cfRule>
  </conditionalFormatting>
  <conditionalFormatting sqref="G47:H47">
    <cfRule type="expression" dxfId="41" priority="3">
      <formula>D9="Direct"</formula>
    </cfRule>
  </conditionalFormatting>
  <conditionalFormatting sqref="H47">
    <cfRule type="expression" dxfId="40" priority="2">
      <formula>D9="Direct"</formula>
    </cfRule>
  </conditionalFormatting>
  <conditionalFormatting sqref="H48">
    <cfRule type="expression" dxfId="39" priority="1">
      <formula>D9="Commission"</formula>
    </cfRule>
  </conditionalFormatting>
  <dataValidations count="1">
    <dataValidation type="list" allowBlank="1" showInputMessage="1" showErrorMessage="1" sqref="D9" xr:uid="{87EE9E71-114D-4AC3-A2FC-F82455E93CAA}">
      <formula1>$W$6:$W$8</formula1>
    </dataValidation>
  </dataValidations>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3FD37-EE28-452E-A732-74EC40CFB435}">
  <sheetPr codeName="Sheet20">
    <tabColor theme="9"/>
  </sheetPr>
  <dimension ref="A1:W99"/>
  <sheetViews>
    <sheetView zoomScaleNormal="100" workbookViewId="0">
      <pane xSplit="3" ySplit="10" topLeftCell="D75" activePane="bottomRight" state="frozen"/>
      <selection activeCell="J27" sqref="J27"/>
      <selection pane="topRight" activeCell="J27" sqref="J27"/>
      <selection pane="bottomLeft" activeCell="J27" sqref="J27"/>
      <selection pane="bottomRight" activeCell="J27" sqref="J27"/>
    </sheetView>
  </sheetViews>
  <sheetFormatPr defaultColWidth="9.1796875" defaultRowHeight="14.5"/>
  <cols>
    <col min="1" max="1" width="53.453125" style="301" customWidth="1"/>
    <col min="2" max="2" width="39.7265625" style="301" customWidth="1"/>
    <col min="3" max="3" width="45.7265625" style="301" customWidth="1"/>
    <col min="4" max="4" width="15.7265625" style="302" customWidth="1"/>
    <col min="5" max="5" width="7.7265625" style="302" customWidth="1"/>
    <col min="6" max="6" width="15.7265625" style="302" customWidth="1"/>
    <col min="7" max="7" width="8.7265625" style="302" customWidth="1"/>
    <col min="8" max="8" width="15.7265625" style="302" customWidth="1"/>
    <col min="9" max="10" width="2.54296875" style="302" customWidth="1"/>
    <col min="11" max="11" width="11.7265625" style="302" hidden="1" customWidth="1"/>
    <col min="12" max="22" width="9.1796875" style="301"/>
    <col min="23" max="23" width="0" style="301" hidden="1" customWidth="1"/>
    <col min="24" max="16384" width="9.1796875" style="301"/>
  </cols>
  <sheetData>
    <row r="1" spans="1:23" ht="18.5">
      <c r="A1" s="359" t="s">
        <v>568</v>
      </c>
      <c r="B1" s="364"/>
    </row>
    <row r="2" spans="1:23" ht="18.5">
      <c r="A2" s="359" t="s">
        <v>567</v>
      </c>
    </row>
    <row r="3" spans="1:23" ht="18.5">
      <c r="A3" s="359" t="s">
        <v>566</v>
      </c>
    </row>
    <row r="4" spans="1:23" ht="18.5">
      <c r="A4" s="359" t="s">
        <v>565</v>
      </c>
    </row>
    <row r="5" spans="1:23" ht="18.5">
      <c r="A5" s="359" t="s">
        <v>562</v>
      </c>
      <c r="B5" s="363"/>
      <c r="F5" s="302" t="s">
        <v>588</v>
      </c>
    </row>
    <row r="6" spans="1:23" ht="20.149999999999999" customHeight="1">
      <c r="A6" s="359" t="s">
        <v>559</v>
      </c>
      <c r="B6" s="358"/>
      <c r="C6" s="361"/>
      <c r="D6" s="326" t="s">
        <v>558</v>
      </c>
      <c r="E6" s="360"/>
      <c r="F6" s="326" t="s">
        <v>557</v>
      </c>
      <c r="G6" s="340"/>
      <c r="W6" s="301" t="s">
        <v>556</v>
      </c>
    </row>
    <row r="7" spans="1:23" ht="20.149999999999999" customHeight="1">
      <c r="A7" s="359" t="s">
        <v>552</v>
      </c>
      <c r="B7" s="358"/>
      <c r="C7" s="358"/>
      <c r="D7" s="326" t="s">
        <v>555</v>
      </c>
      <c r="E7" s="360"/>
      <c r="F7" s="326" t="s">
        <v>554</v>
      </c>
      <c r="G7" s="340"/>
      <c r="W7" s="301" t="s">
        <v>553</v>
      </c>
    </row>
    <row r="8" spans="1:23" ht="20.149999999999999" customHeight="1">
      <c r="A8" s="359" t="s">
        <v>552</v>
      </c>
      <c r="B8" s="358"/>
      <c r="C8" s="358"/>
      <c r="D8" s="357"/>
      <c r="G8" s="339"/>
      <c r="W8" s="301" t="s">
        <v>550</v>
      </c>
    </row>
    <row r="9" spans="1:23">
      <c r="C9" s="326" t="s">
        <v>551</v>
      </c>
      <c r="D9" s="356" t="s">
        <v>556</v>
      </c>
      <c r="F9" s="326" t="s">
        <v>549</v>
      </c>
      <c r="G9" s="355">
        <v>0.25</v>
      </c>
      <c r="I9" s="354" t="s">
        <v>548</v>
      </c>
      <c r="J9" s="354"/>
      <c r="K9" s="354"/>
    </row>
    <row r="10" spans="1:23" ht="15" thickBot="1">
      <c r="A10" s="352" t="s">
        <v>547</v>
      </c>
      <c r="B10" s="353" t="s">
        <v>546</v>
      </c>
      <c r="C10" s="352" t="s">
        <v>545</v>
      </c>
      <c r="D10" s="351" t="s">
        <v>544</v>
      </c>
      <c r="E10" s="351" t="s">
        <v>543</v>
      </c>
      <c r="F10" s="350" t="s">
        <v>471</v>
      </c>
      <c r="G10" s="350">
        <v>25.3</v>
      </c>
      <c r="H10" s="350" t="s">
        <v>541</v>
      </c>
      <c r="I10" s="327"/>
      <c r="J10" s="327"/>
      <c r="K10" s="327"/>
      <c r="L10" s="349" t="s">
        <v>540</v>
      </c>
      <c r="M10" s="331"/>
      <c r="N10" s="331"/>
      <c r="O10" s="331"/>
      <c r="P10" s="331"/>
      <c r="Q10" s="331"/>
      <c r="R10" s="331"/>
      <c r="S10" s="331"/>
      <c r="T10" s="331"/>
      <c r="U10" s="331"/>
      <c r="V10" s="331"/>
    </row>
    <row r="11" spans="1:23">
      <c r="A11" s="307"/>
      <c r="C11" s="341"/>
      <c r="D11" s="303"/>
      <c r="E11" s="340"/>
      <c r="F11" s="303">
        <f t="shared" ref="F11:F42" si="0">D11*E11</f>
        <v>0</v>
      </c>
      <c r="G11" s="339">
        <f t="shared" ref="G11:G42" si="1">$G$9</f>
        <v>0.25</v>
      </c>
      <c r="H11" s="303">
        <f t="shared" ref="H11:H42" si="2">F11/(1-G11)</f>
        <v>0</v>
      </c>
      <c r="K11" s="302" t="b">
        <f t="shared" ref="K11:K23" si="3">IF(I11="S",H11)</f>
        <v>0</v>
      </c>
      <c r="L11" s="347" t="s">
        <v>537</v>
      </c>
    </row>
    <row r="12" spans="1:23">
      <c r="A12" s="307"/>
      <c r="C12" s="341"/>
      <c r="D12" s="303"/>
      <c r="E12" s="340"/>
      <c r="F12" s="303">
        <f t="shared" si="0"/>
        <v>0</v>
      </c>
      <c r="G12" s="339">
        <f t="shared" si="1"/>
        <v>0.25</v>
      </c>
      <c r="H12" s="303">
        <f t="shared" si="2"/>
        <v>0</v>
      </c>
      <c r="K12" s="302" t="b">
        <f t="shared" si="3"/>
        <v>0</v>
      </c>
      <c r="L12" s="305" t="s">
        <v>528</v>
      </c>
    </row>
    <row r="13" spans="1:23">
      <c r="A13" s="307" t="s">
        <v>507</v>
      </c>
      <c r="B13" s="301" t="s">
        <v>506</v>
      </c>
      <c r="C13" s="341" t="s">
        <v>505</v>
      </c>
      <c r="D13" s="303">
        <v>276.45</v>
      </c>
      <c r="E13" s="340">
        <v>1</v>
      </c>
      <c r="F13" s="303">
        <f t="shared" si="0"/>
        <v>276.45</v>
      </c>
      <c r="G13" s="339">
        <f t="shared" si="1"/>
        <v>0.25</v>
      </c>
      <c r="H13" s="303">
        <f t="shared" si="2"/>
        <v>368.59999999999997</v>
      </c>
      <c r="K13" s="302" t="b">
        <f t="shared" si="3"/>
        <v>0</v>
      </c>
      <c r="L13" s="305" t="s">
        <v>528</v>
      </c>
    </row>
    <row r="14" spans="1:23">
      <c r="A14" s="307" t="s">
        <v>587</v>
      </c>
      <c r="B14" s="301" t="s">
        <v>506</v>
      </c>
      <c r="C14" s="341" t="s">
        <v>586</v>
      </c>
      <c r="D14" s="303">
        <v>555.75</v>
      </c>
      <c r="E14" s="340">
        <v>1</v>
      </c>
      <c r="F14" s="303">
        <f t="shared" si="0"/>
        <v>555.75</v>
      </c>
      <c r="G14" s="339">
        <f t="shared" si="1"/>
        <v>0.25</v>
      </c>
      <c r="H14" s="303">
        <f t="shared" si="2"/>
        <v>741</v>
      </c>
      <c r="K14" s="302" t="b">
        <f t="shared" si="3"/>
        <v>0</v>
      </c>
      <c r="L14" s="305" t="s">
        <v>528</v>
      </c>
    </row>
    <row r="15" spans="1:23">
      <c r="A15" s="307"/>
      <c r="C15" s="341"/>
      <c r="D15" s="303"/>
      <c r="E15" s="340"/>
      <c r="F15" s="303">
        <f t="shared" si="0"/>
        <v>0</v>
      </c>
      <c r="G15" s="339">
        <f t="shared" si="1"/>
        <v>0.25</v>
      </c>
      <c r="H15" s="303">
        <f t="shared" si="2"/>
        <v>0</v>
      </c>
      <c r="K15" s="302" t="b">
        <f t="shared" si="3"/>
        <v>0</v>
      </c>
      <c r="L15" s="305" t="s">
        <v>528</v>
      </c>
    </row>
    <row r="16" spans="1:23">
      <c r="A16" s="307" t="s">
        <v>585</v>
      </c>
      <c r="B16" s="301" t="s">
        <v>511</v>
      </c>
      <c r="C16" s="341" t="s">
        <v>584</v>
      </c>
      <c r="D16" s="303">
        <v>18.39</v>
      </c>
      <c r="E16" s="340">
        <v>1</v>
      </c>
      <c r="F16" s="303">
        <f t="shared" si="0"/>
        <v>18.39</v>
      </c>
      <c r="G16" s="339">
        <f t="shared" si="1"/>
        <v>0.25</v>
      </c>
      <c r="H16" s="303">
        <f t="shared" si="2"/>
        <v>24.52</v>
      </c>
      <c r="K16" s="302" t="b">
        <f t="shared" si="3"/>
        <v>0</v>
      </c>
      <c r="L16" s="305" t="s">
        <v>528</v>
      </c>
    </row>
    <row r="17" spans="1:12">
      <c r="A17" s="307" t="s">
        <v>583</v>
      </c>
      <c r="B17" s="301" t="s">
        <v>511</v>
      </c>
      <c r="C17" s="341" t="s">
        <v>582</v>
      </c>
      <c r="D17" s="303">
        <v>26.14</v>
      </c>
      <c r="E17" s="340">
        <v>1</v>
      </c>
      <c r="F17" s="303">
        <f t="shared" si="0"/>
        <v>26.14</v>
      </c>
      <c r="G17" s="339">
        <f t="shared" si="1"/>
        <v>0.25</v>
      </c>
      <c r="H17" s="303">
        <f t="shared" si="2"/>
        <v>34.853333333333332</v>
      </c>
      <c r="K17" s="302" t="b">
        <f t="shared" si="3"/>
        <v>0</v>
      </c>
      <c r="L17" s="305" t="s">
        <v>528</v>
      </c>
    </row>
    <row r="18" spans="1:12">
      <c r="A18" s="307"/>
      <c r="C18" s="341"/>
      <c r="D18" s="303"/>
      <c r="E18" s="340"/>
      <c r="F18" s="303">
        <f t="shared" si="0"/>
        <v>0</v>
      </c>
      <c r="G18" s="339">
        <f t="shared" si="1"/>
        <v>0.25</v>
      </c>
      <c r="H18" s="303">
        <f t="shared" si="2"/>
        <v>0</v>
      </c>
      <c r="K18" s="302" t="b">
        <f t="shared" si="3"/>
        <v>0</v>
      </c>
      <c r="L18" s="305" t="s">
        <v>528</v>
      </c>
    </row>
    <row r="19" spans="1:12">
      <c r="A19" s="307" t="s">
        <v>581</v>
      </c>
      <c r="B19" s="301" t="s">
        <v>526</v>
      </c>
      <c r="C19" s="341">
        <v>3044131</v>
      </c>
      <c r="D19" s="303">
        <v>1.1599999999999999</v>
      </c>
      <c r="E19" s="340">
        <v>10</v>
      </c>
      <c r="F19" s="303">
        <f t="shared" si="0"/>
        <v>11.6</v>
      </c>
      <c r="G19" s="339">
        <f t="shared" si="1"/>
        <v>0.25</v>
      </c>
      <c r="H19" s="303">
        <f t="shared" si="2"/>
        <v>15.466666666666667</v>
      </c>
      <c r="K19" s="302" t="b">
        <f t="shared" si="3"/>
        <v>0</v>
      </c>
      <c r="L19" s="305" t="s">
        <v>528</v>
      </c>
    </row>
    <row r="20" spans="1:12">
      <c r="A20" s="307" t="s">
        <v>580</v>
      </c>
      <c r="B20" s="301" t="s">
        <v>526</v>
      </c>
      <c r="C20" s="341" t="s">
        <v>579</v>
      </c>
      <c r="D20" s="303">
        <v>3.04</v>
      </c>
      <c r="E20" s="340">
        <v>6</v>
      </c>
      <c r="F20" s="303">
        <f t="shared" si="0"/>
        <v>18.240000000000002</v>
      </c>
      <c r="G20" s="339">
        <f t="shared" si="1"/>
        <v>0.25</v>
      </c>
      <c r="H20" s="303">
        <f t="shared" si="2"/>
        <v>24.320000000000004</v>
      </c>
      <c r="K20" s="302" t="b">
        <f t="shared" si="3"/>
        <v>0</v>
      </c>
      <c r="L20" s="305" t="s">
        <v>528</v>
      </c>
    </row>
    <row r="21" spans="1:12">
      <c r="A21" s="307" t="s">
        <v>578</v>
      </c>
      <c r="B21" s="301" t="s">
        <v>526</v>
      </c>
      <c r="C21" s="362">
        <v>3044225</v>
      </c>
      <c r="D21" s="303">
        <v>3.86</v>
      </c>
      <c r="E21" s="340">
        <v>3</v>
      </c>
      <c r="F21" s="303">
        <f t="shared" si="0"/>
        <v>11.58</v>
      </c>
      <c r="G21" s="339">
        <f t="shared" si="1"/>
        <v>0.25</v>
      </c>
      <c r="H21" s="303">
        <f t="shared" si="2"/>
        <v>15.44</v>
      </c>
      <c r="K21" s="302" t="b">
        <f t="shared" si="3"/>
        <v>0</v>
      </c>
      <c r="L21" s="305" t="s">
        <v>528</v>
      </c>
    </row>
    <row r="22" spans="1:12">
      <c r="A22" s="307" t="s">
        <v>577</v>
      </c>
      <c r="B22" s="301" t="s">
        <v>526</v>
      </c>
      <c r="C22" s="341" t="s">
        <v>576</v>
      </c>
      <c r="D22" s="303">
        <v>0.97</v>
      </c>
      <c r="E22" s="340">
        <v>2</v>
      </c>
      <c r="F22" s="303">
        <f t="shared" si="0"/>
        <v>1.94</v>
      </c>
      <c r="G22" s="339">
        <f t="shared" si="1"/>
        <v>0.25</v>
      </c>
      <c r="H22" s="303">
        <f t="shared" si="2"/>
        <v>2.5866666666666664</v>
      </c>
      <c r="K22" s="302" t="b">
        <f t="shared" si="3"/>
        <v>0</v>
      </c>
      <c r="L22" s="305" t="s">
        <v>528</v>
      </c>
    </row>
    <row r="23" spans="1:12">
      <c r="A23" s="307"/>
      <c r="C23" s="341"/>
      <c r="D23" s="303"/>
      <c r="E23" s="340"/>
      <c r="F23" s="303">
        <f t="shared" si="0"/>
        <v>0</v>
      </c>
      <c r="G23" s="339">
        <f t="shared" si="1"/>
        <v>0.25</v>
      </c>
      <c r="H23" s="303">
        <f t="shared" si="2"/>
        <v>0</v>
      </c>
      <c r="K23" s="302" t="b">
        <f t="shared" si="3"/>
        <v>0</v>
      </c>
      <c r="L23" s="305" t="s">
        <v>528</v>
      </c>
    </row>
    <row r="24" spans="1:12">
      <c r="A24" s="307"/>
      <c r="C24" s="362"/>
      <c r="D24" s="303"/>
      <c r="E24" s="340"/>
      <c r="F24" s="303">
        <f t="shared" si="0"/>
        <v>0</v>
      </c>
      <c r="G24" s="339">
        <f t="shared" si="1"/>
        <v>0.25</v>
      </c>
      <c r="H24" s="303">
        <f t="shared" si="2"/>
        <v>0</v>
      </c>
      <c r="L24" s="305"/>
    </row>
    <row r="25" spans="1:12">
      <c r="A25" s="307" t="s">
        <v>575</v>
      </c>
      <c r="B25" s="301" t="s">
        <v>526</v>
      </c>
      <c r="C25" s="341" t="s">
        <v>574</v>
      </c>
      <c r="D25" s="303">
        <v>16</v>
      </c>
      <c r="E25" s="340">
        <v>1</v>
      </c>
      <c r="F25" s="303">
        <f t="shared" si="0"/>
        <v>16</v>
      </c>
      <c r="G25" s="339">
        <f t="shared" si="1"/>
        <v>0.25</v>
      </c>
      <c r="H25" s="303">
        <f t="shared" si="2"/>
        <v>21.333333333333332</v>
      </c>
      <c r="L25" s="305"/>
    </row>
    <row r="26" spans="1:12">
      <c r="A26" s="307"/>
      <c r="C26" s="362"/>
      <c r="D26" s="303"/>
      <c r="E26" s="340"/>
      <c r="F26" s="303">
        <f t="shared" si="0"/>
        <v>0</v>
      </c>
      <c r="G26" s="339">
        <f t="shared" si="1"/>
        <v>0.25</v>
      </c>
      <c r="H26" s="303">
        <f t="shared" si="2"/>
        <v>0</v>
      </c>
      <c r="L26" s="305"/>
    </row>
    <row r="27" spans="1:12">
      <c r="A27" s="307" t="s">
        <v>573</v>
      </c>
      <c r="B27" s="301" t="s">
        <v>571</v>
      </c>
      <c r="C27" s="362"/>
      <c r="D27" s="303">
        <v>630</v>
      </c>
      <c r="E27" s="340">
        <v>1</v>
      </c>
      <c r="F27" s="303">
        <f t="shared" si="0"/>
        <v>630</v>
      </c>
      <c r="G27" s="339">
        <f t="shared" si="1"/>
        <v>0.25</v>
      </c>
      <c r="H27" s="303">
        <f t="shared" si="2"/>
        <v>840</v>
      </c>
      <c r="L27" s="305"/>
    </row>
    <row r="28" spans="1:12">
      <c r="A28" s="301" t="s">
        <v>572</v>
      </c>
      <c r="B28" s="301" t="s">
        <v>571</v>
      </c>
      <c r="C28" s="362"/>
      <c r="D28" s="303">
        <v>180</v>
      </c>
      <c r="E28" s="340">
        <v>2</v>
      </c>
      <c r="F28" s="303">
        <f t="shared" si="0"/>
        <v>360</v>
      </c>
      <c r="G28" s="339">
        <f t="shared" si="1"/>
        <v>0.25</v>
      </c>
      <c r="H28" s="303">
        <f t="shared" si="2"/>
        <v>480</v>
      </c>
      <c r="L28" s="305"/>
    </row>
    <row r="29" spans="1:12" s="303" customFormat="1">
      <c r="A29" s="301" t="s">
        <v>570</v>
      </c>
      <c r="B29" s="301"/>
      <c r="C29" s="362"/>
      <c r="D29" s="303">
        <v>100</v>
      </c>
      <c r="E29" s="340">
        <v>1</v>
      </c>
      <c r="F29" s="303">
        <f t="shared" si="0"/>
        <v>100</v>
      </c>
      <c r="G29" s="339">
        <f t="shared" si="1"/>
        <v>0.25</v>
      </c>
      <c r="H29" s="303">
        <f t="shared" si="2"/>
        <v>133.33333333333334</v>
      </c>
    </row>
    <row r="30" spans="1:12" ht="15.75" customHeight="1">
      <c r="A30" s="307"/>
      <c r="C30" s="362"/>
      <c r="D30" s="303"/>
      <c r="E30" s="340"/>
      <c r="F30" s="303">
        <f t="shared" si="0"/>
        <v>0</v>
      </c>
      <c r="G30" s="339">
        <f t="shared" si="1"/>
        <v>0.25</v>
      </c>
      <c r="H30" s="303">
        <f t="shared" si="2"/>
        <v>0</v>
      </c>
      <c r="K30" s="302" t="b">
        <f t="shared" ref="K30:K35" si="4">IF(I30="S",H30)</f>
        <v>0</v>
      </c>
      <c r="L30" s="305" t="s">
        <v>528</v>
      </c>
    </row>
    <row r="31" spans="1:12">
      <c r="A31" s="307" t="s">
        <v>569</v>
      </c>
      <c r="C31" s="341"/>
      <c r="D31" s="303">
        <v>150</v>
      </c>
      <c r="E31" s="340">
        <v>1</v>
      </c>
      <c r="F31" s="303">
        <f t="shared" si="0"/>
        <v>150</v>
      </c>
      <c r="G31" s="339">
        <f t="shared" si="1"/>
        <v>0.25</v>
      </c>
      <c r="H31" s="303">
        <f t="shared" si="2"/>
        <v>200</v>
      </c>
      <c r="K31" s="302" t="b">
        <f t="shared" si="4"/>
        <v>0</v>
      </c>
      <c r="L31" s="305"/>
    </row>
    <row r="32" spans="1:12">
      <c r="A32" s="307"/>
      <c r="C32" s="341"/>
      <c r="D32" s="303"/>
      <c r="E32" s="340"/>
      <c r="F32" s="303">
        <f t="shared" si="0"/>
        <v>0</v>
      </c>
      <c r="G32" s="339">
        <f t="shared" si="1"/>
        <v>0.25</v>
      </c>
      <c r="H32" s="303">
        <f t="shared" si="2"/>
        <v>0</v>
      </c>
      <c r="K32" s="302" t="b">
        <f t="shared" si="4"/>
        <v>0</v>
      </c>
      <c r="L32" s="342" t="s">
        <v>523</v>
      </c>
    </row>
    <row r="33" spans="1:12">
      <c r="A33" s="307"/>
      <c r="C33" s="341"/>
      <c r="D33" s="303"/>
      <c r="E33" s="340"/>
      <c r="F33" s="303">
        <f t="shared" si="0"/>
        <v>0</v>
      </c>
      <c r="G33" s="339">
        <f t="shared" si="1"/>
        <v>0.25</v>
      </c>
      <c r="H33" s="303">
        <f t="shared" si="2"/>
        <v>0</v>
      </c>
      <c r="K33" s="302" t="b">
        <f t="shared" si="4"/>
        <v>0</v>
      </c>
      <c r="L33" s="305"/>
    </row>
    <row r="34" spans="1:12">
      <c r="A34" s="307"/>
      <c r="C34" s="341"/>
      <c r="D34" s="303"/>
      <c r="E34" s="340"/>
      <c r="F34" s="303">
        <f t="shared" si="0"/>
        <v>0</v>
      </c>
      <c r="G34" s="339">
        <f t="shared" si="1"/>
        <v>0.25</v>
      </c>
      <c r="H34" s="303">
        <f t="shared" si="2"/>
        <v>0</v>
      </c>
      <c r="K34" s="302" t="b">
        <f t="shared" si="4"/>
        <v>0</v>
      </c>
    </row>
    <row r="35" spans="1:12" ht="15.75" customHeight="1">
      <c r="A35" s="307"/>
      <c r="C35" s="341"/>
      <c r="D35" s="303"/>
      <c r="E35" s="340"/>
      <c r="F35" s="303">
        <f t="shared" si="0"/>
        <v>0</v>
      </c>
      <c r="G35" s="339">
        <f t="shared" si="1"/>
        <v>0.25</v>
      </c>
      <c r="H35" s="303">
        <f t="shared" si="2"/>
        <v>0</v>
      </c>
      <c r="K35" s="302" t="b">
        <f t="shared" si="4"/>
        <v>0</v>
      </c>
      <c r="L35" s="305"/>
    </row>
    <row r="36" spans="1:12" ht="15.75" customHeight="1">
      <c r="A36" s="307"/>
      <c r="C36" s="341"/>
      <c r="D36" s="303"/>
      <c r="E36" s="340"/>
      <c r="F36" s="303">
        <f t="shared" si="0"/>
        <v>0</v>
      </c>
      <c r="G36" s="339">
        <f t="shared" si="1"/>
        <v>0.25</v>
      </c>
      <c r="H36" s="303">
        <f t="shared" si="2"/>
        <v>0</v>
      </c>
      <c r="L36" s="305"/>
    </row>
    <row r="37" spans="1:12" ht="15.75" customHeight="1">
      <c r="A37" s="307"/>
      <c r="C37" s="341"/>
      <c r="D37" s="303"/>
      <c r="E37" s="340"/>
      <c r="F37" s="303">
        <f t="shared" si="0"/>
        <v>0</v>
      </c>
      <c r="G37" s="339">
        <f t="shared" si="1"/>
        <v>0.25</v>
      </c>
      <c r="H37" s="303">
        <f t="shared" si="2"/>
        <v>0</v>
      </c>
      <c r="L37" s="305"/>
    </row>
    <row r="38" spans="1:12" ht="15.75" customHeight="1">
      <c r="A38" s="307"/>
      <c r="C38" s="341"/>
      <c r="D38" s="303"/>
      <c r="E38" s="340"/>
      <c r="F38" s="303">
        <f t="shared" si="0"/>
        <v>0</v>
      </c>
      <c r="G38" s="339">
        <f t="shared" si="1"/>
        <v>0.25</v>
      </c>
      <c r="H38" s="303">
        <f t="shared" si="2"/>
        <v>0</v>
      </c>
      <c r="L38" s="305"/>
    </row>
    <row r="39" spans="1:12" ht="15.75" customHeight="1">
      <c r="A39" s="307"/>
      <c r="C39" s="341"/>
      <c r="D39" s="303"/>
      <c r="E39" s="340"/>
      <c r="F39" s="303">
        <f t="shared" si="0"/>
        <v>0</v>
      </c>
      <c r="G39" s="339">
        <f t="shared" si="1"/>
        <v>0.25</v>
      </c>
      <c r="H39" s="303">
        <f t="shared" si="2"/>
        <v>0</v>
      </c>
      <c r="L39" s="305"/>
    </row>
    <row r="40" spans="1:12" ht="15.75" customHeight="1">
      <c r="A40" s="307"/>
      <c r="C40" s="341"/>
      <c r="D40" s="303"/>
      <c r="E40" s="340"/>
      <c r="F40" s="303">
        <f t="shared" si="0"/>
        <v>0</v>
      </c>
      <c r="G40" s="339">
        <f t="shared" si="1"/>
        <v>0.25</v>
      </c>
      <c r="H40" s="303">
        <f t="shared" si="2"/>
        <v>0</v>
      </c>
      <c r="L40" s="305"/>
    </row>
    <row r="41" spans="1:12" ht="15.75" customHeight="1">
      <c r="A41" s="307"/>
      <c r="B41" s="307"/>
      <c r="C41" s="341"/>
      <c r="D41" s="303"/>
      <c r="E41" s="340"/>
      <c r="F41" s="303">
        <f t="shared" si="0"/>
        <v>0</v>
      </c>
      <c r="G41" s="339">
        <f t="shared" si="1"/>
        <v>0.25</v>
      </c>
      <c r="H41" s="303">
        <f t="shared" si="2"/>
        <v>0</v>
      </c>
      <c r="L41" s="305"/>
    </row>
    <row r="42" spans="1:12" ht="15.75" customHeight="1">
      <c r="A42" s="307"/>
      <c r="B42" s="307"/>
      <c r="C42" s="341"/>
      <c r="D42" s="303"/>
      <c r="E42" s="340"/>
      <c r="F42" s="303">
        <f t="shared" si="0"/>
        <v>0</v>
      </c>
      <c r="G42" s="339">
        <f t="shared" si="1"/>
        <v>0.25</v>
      </c>
      <c r="H42" s="303">
        <f t="shared" si="2"/>
        <v>0</v>
      </c>
      <c r="L42" s="305"/>
    </row>
    <row r="43" spans="1:12" ht="15.75" customHeight="1">
      <c r="A43" s="307"/>
      <c r="B43" s="307"/>
      <c r="C43" s="341"/>
      <c r="D43" s="303"/>
      <c r="E43" s="340"/>
      <c r="F43" s="303">
        <f t="shared" ref="F43:F74" si="5">D43*E43</f>
        <v>0</v>
      </c>
      <c r="G43" s="339">
        <f t="shared" ref="G43:G71" si="6">$G$9</f>
        <v>0.25</v>
      </c>
      <c r="H43" s="303">
        <f t="shared" ref="H43:H74" si="7">F43/(1-G43)</f>
        <v>0</v>
      </c>
      <c r="L43" s="305"/>
    </row>
    <row r="44" spans="1:12" ht="15.75" customHeight="1">
      <c r="A44" s="307"/>
      <c r="B44" s="307"/>
      <c r="C44" s="341"/>
      <c r="D44" s="303"/>
      <c r="E44" s="340"/>
      <c r="F44" s="303">
        <f t="shared" si="5"/>
        <v>0</v>
      </c>
      <c r="G44" s="339">
        <f t="shared" si="6"/>
        <v>0.25</v>
      </c>
      <c r="H44" s="303">
        <f t="shared" si="7"/>
        <v>0</v>
      </c>
      <c r="L44" s="305"/>
    </row>
    <row r="45" spans="1:12" ht="15.75" customHeight="1">
      <c r="A45" s="307"/>
      <c r="B45" s="307"/>
      <c r="C45" s="341"/>
      <c r="D45" s="303"/>
      <c r="E45" s="340"/>
      <c r="F45" s="303">
        <f t="shared" si="5"/>
        <v>0</v>
      </c>
      <c r="G45" s="339">
        <f t="shared" si="6"/>
        <v>0.25</v>
      </c>
      <c r="H45" s="303">
        <f t="shared" si="7"/>
        <v>0</v>
      </c>
      <c r="L45" s="305"/>
    </row>
    <row r="46" spans="1:12" ht="15.75" customHeight="1">
      <c r="A46" s="307"/>
      <c r="B46" s="307"/>
      <c r="C46" s="341"/>
      <c r="D46" s="303"/>
      <c r="E46" s="340"/>
      <c r="F46" s="303">
        <f t="shared" si="5"/>
        <v>0</v>
      </c>
      <c r="G46" s="339">
        <f t="shared" si="6"/>
        <v>0.25</v>
      </c>
      <c r="H46" s="303">
        <f t="shared" si="7"/>
        <v>0</v>
      </c>
      <c r="L46" s="305"/>
    </row>
    <row r="47" spans="1:12" ht="15.75" customHeight="1">
      <c r="A47" s="307"/>
      <c r="B47" s="307"/>
      <c r="C47" s="341"/>
      <c r="D47" s="303"/>
      <c r="E47" s="340"/>
      <c r="F47" s="303">
        <f t="shared" si="5"/>
        <v>0</v>
      </c>
      <c r="G47" s="339">
        <f t="shared" si="6"/>
        <v>0.25</v>
      </c>
      <c r="H47" s="303">
        <f t="shared" si="7"/>
        <v>0</v>
      </c>
      <c r="L47" s="305"/>
    </row>
    <row r="48" spans="1:12" ht="15.75" customHeight="1">
      <c r="A48" s="307"/>
      <c r="B48" s="307"/>
      <c r="C48" s="341"/>
      <c r="D48" s="303"/>
      <c r="E48" s="340"/>
      <c r="F48" s="303">
        <f t="shared" si="5"/>
        <v>0</v>
      </c>
      <c r="G48" s="339">
        <f t="shared" si="6"/>
        <v>0.25</v>
      </c>
      <c r="H48" s="303">
        <f t="shared" si="7"/>
        <v>0</v>
      </c>
      <c r="L48" s="305"/>
    </row>
    <row r="49" spans="1:12" ht="15.75" customHeight="1">
      <c r="A49" s="307"/>
      <c r="B49" s="307"/>
      <c r="C49" s="341"/>
      <c r="D49" s="303"/>
      <c r="E49" s="340"/>
      <c r="F49" s="303">
        <f t="shared" si="5"/>
        <v>0</v>
      </c>
      <c r="G49" s="339">
        <f t="shared" si="6"/>
        <v>0.25</v>
      </c>
      <c r="H49" s="303">
        <f t="shared" si="7"/>
        <v>0</v>
      </c>
      <c r="L49" s="305"/>
    </row>
    <row r="50" spans="1:12" ht="15.75" customHeight="1">
      <c r="A50" s="307"/>
      <c r="B50" s="307"/>
      <c r="C50" s="341"/>
      <c r="D50" s="303"/>
      <c r="E50" s="340"/>
      <c r="F50" s="303">
        <f t="shared" si="5"/>
        <v>0</v>
      </c>
      <c r="G50" s="339">
        <f t="shared" si="6"/>
        <v>0.25</v>
      </c>
      <c r="H50" s="303">
        <f t="shared" si="7"/>
        <v>0</v>
      </c>
      <c r="L50" s="305"/>
    </row>
    <row r="51" spans="1:12" ht="15.75" customHeight="1">
      <c r="A51" s="307"/>
      <c r="B51" s="307"/>
      <c r="C51" s="341"/>
      <c r="D51" s="303"/>
      <c r="E51" s="340"/>
      <c r="F51" s="303">
        <f t="shared" si="5"/>
        <v>0</v>
      </c>
      <c r="G51" s="339">
        <f t="shared" si="6"/>
        <v>0.25</v>
      </c>
      <c r="H51" s="303">
        <f t="shared" si="7"/>
        <v>0</v>
      </c>
      <c r="L51" s="305"/>
    </row>
    <row r="52" spans="1:12" ht="15.75" customHeight="1">
      <c r="A52" s="307"/>
      <c r="B52" s="307"/>
      <c r="C52" s="341"/>
      <c r="D52" s="303"/>
      <c r="E52" s="340"/>
      <c r="F52" s="303">
        <f t="shared" si="5"/>
        <v>0</v>
      </c>
      <c r="G52" s="339">
        <f t="shared" si="6"/>
        <v>0.25</v>
      </c>
      <c r="H52" s="303">
        <f t="shared" si="7"/>
        <v>0</v>
      </c>
      <c r="L52" s="305"/>
    </row>
    <row r="53" spans="1:12" ht="15.75" customHeight="1">
      <c r="A53" s="307"/>
      <c r="B53" s="307"/>
      <c r="C53" s="341"/>
      <c r="D53" s="303"/>
      <c r="E53" s="340"/>
      <c r="F53" s="303">
        <f t="shared" si="5"/>
        <v>0</v>
      </c>
      <c r="G53" s="339">
        <f t="shared" si="6"/>
        <v>0.25</v>
      </c>
      <c r="H53" s="303">
        <f t="shared" si="7"/>
        <v>0</v>
      </c>
      <c r="L53" s="305"/>
    </row>
    <row r="54" spans="1:12" ht="15.75" customHeight="1">
      <c r="A54" s="307"/>
      <c r="B54" s="307"/>
      <c r="C54" s="341"/>
      <c r="D54" s="303"/>
      <c r="E54" s="340"/>
      <c r="F54" s="303">
        <f t="shared" si="5"/>
        <v>0</v>
      </c>
      <c r="G54" s="339">
        <f t="shared" si="6"/>
        <v>0.25</v>
      </c>
      <c r="H54" s="303">
        <f t="shared" si="7"/>
        <v>0</v>
      </c>
      <c r="L54" s="305"/>
    </row>
    <row r="55" spans="1:12" ht="15.75" customHeight="1">
      <c r="A55" s="307"/>
      <c r="B55" s="307"/>
      <c r="C55" s="341"/>
      <c r="D55" s="303"/>
      <c r="E55" s="340"/>
      <c r="F55" s="303">
        <f t="shared" si="5"/>
        <v>0</v>
      </c>
      <c r="G55" s="339">
        <f t="shared" si="6"/>
        <v>0.25</v>
      </c>
      <c r="H55" s="303">
        <f t="shared" si="7"/>
        <v>0</v>
      </c>
      <c r="L55" s="305"/>
    </row>
    <row r="56" spans="1:12" ht="15.75" customHeight="1">
      <c r="A56" s="307"/>
      <c r="B56" s="307"/>
      <c r="C56" s="341"/>
      <c r="D56" s="303"/>
      <c r="E56" s="340"/>
      <c r="F56" s="303">
        <f t="shared" si="5"/>
        <v>0</v>
      </c>
      <c r="G56" s="339">
        <f t="shared" si="6"/>
        <v>0.25</v>
      </c>
      <c r="H56" s="303">
        <f t="shared" si="7"/>
        <v>0</v>
      </c>
      <c r="L56" s="305"/>
    </row>
    <row r="57" spans="1:12" ht="15.75" customHeight="1">
      <c r="A57" s="307"/>
      <c r="B57" s="307"/>
      <c r="C57" s="341"/>
      <c r="D57" s="303"/>
      <c r="E57" s="340"/>
      <c r="F57" s="303">
        <f t="shared" si="5"/>
        <v>0</v>
      </c>
      <c r="G57" s="339">
        <f t="shared" si="6"/>
        <v>0.25</v>
      </c>
      <c r="H57" s="303">
        <f t="shared" si="7"/>
        <v>0</v>
      </c>
      <c r="L57" s="305"/>
    </row>
    <row r="58" spans="1:12" ht="15.75" customHeight="1">
      <c r="A58" s="307"/>
      <c r="B58" s="307"/>
      <c r="C58" s="341"/>
      <c r="D58" s="303"/>
      <c r="E58" s="340"/>
      <c r="F58" s="303">
        <f t="shared" si="5"/>
        <v>0</v>
      </c>
      <c r="G58" s="339">
        <f t="shared" si="6"/>
        <v>0.25</v>
      </c>
      <c r="H58" s="303">
        <f t="shared" si="7"/>
        <v>0</v>
      </c>
      <c r="L58" s="305"/>
    </row>
    <row r="59" spans="1:12" ht="15.75" customHeight="1">
      <c r="A59" s="307"/>
      <c r="B59" s="307"/>
      <c r="C59" s="341"/>
      <c r="D59" s="303"/>
      <c r="E59" s="340"/>
      <c r="F59" s="303">
        <f t="shared" si="5"/>
        <v>0</v>
      </c>
      <c r="G59" s="339">
        <f t="shared" si="6"/>
        <v>0.25</v>
      </c>
      <c r="H59" s="303">
        <f t="shared" si="7"/>
        <v>0</v>
      </c>
      <c r="L59" s="305"/>
    </row>
    <row r="60" spans="1:12" ht="15.75" customHeight="1">
      <c r="A60" s="307"/>
      <c r="B60" s="307"/>
      <c r="C60" s="341"/>
      <c r="D60" s="303"/>
      <c r="E60" s="340"/>
      <c r="F60" s="303">
        <f t="shared" si="5"/>
        <v>0</v>
      </c>
      <c r="G60" s="339">
        <f t="shared" si="6"/>
        <v>0.25</v>
      </c>
      <c r="H60" s="303">
        <f t="shared" si="7"/>
        <v>0</v>
      </c>
      <c r="L60" s="305"/>
    </row>
    <row r="61" spans="1:12" ht="15.75" customHeight="1">
      <c r="A61" s="307"/>
      <c r="B61" s="307"/>
      <c r="C61" s="307"/>
      <c r="D61" s="303"/>
      <c r="E61" s="340"/>
      <c r="F61" s="303">
        <f t="shared" si="5"/>
        <v>0</v>
      </c>
      <c r="G61" s="339">
        <f t="shared" si="6"/>
        <v>0.25</v>
      </c>
      <c r="H61" s="303">
        <f t="shared" si="7"/>
        <v>0</v>
      </c>
      <c r="L61" s="305"/>
    </row>
    <row r="62" spans="1:12">
      <c r="A62" s="307"/>
      <c r="B62" s="307"/>
      <c r="C62" s="307"/>
      <c r="D62" s="303"/>
      <c r="E62" s="340"/>
      <c r="F62" s="303">
        <f t="shared" si="5"/>
        <v>0</v>
      </c>
      <c r="G62" s="339">
        <f t="shared" si="6"/>
        <v>0.25</v>
      </c>
      <c r="H62" s="303">
        <f t="shared" si="7"/>
        <v>0</v>
      </c>
      <c r="K62" s="302" t="b">
        <f t="shared" ref="K62:K71" si="8">IF(I62="S",H62)</f>
        <v>0</v>
      </c>
      <c r="L62" s="305"/>
    </row>
    <row r="63" spans="1:12">
      <c r="A63" s="307"/>
      <c r="B63" s="307"/>
      <c r="C63" s="307"/>
      <c r="D63" s="303"/>
      <c r="E63" s="340"/>
      <c r="F63" s="303">
        <f t="shared" si="5"/>
        <v>0</v>
      </c>
      <c r="G63" s="339">
        <f t="shared" si="6"/>
        <v>0.25</v>
      </c>
      <c r="H63" s="303">
        <f t="shared" si="7"/>
        <v>0</v>
      </c>
      <c r="K63" s="302" t="b">
        <f t="shared" si="8"/>
        <v>0</v>
      </c>
      <c r="L63" s="305"/>
    </row>
    <row r="64" spans="1:12">
      <c r="A64" s="307"/>
      <c r="B64" s="307"/>
      <c r="C64" s="341"/>
      <c r="D64" s="303"/>
      <c r="E64" s="340"/>
      <c r="F64" s="303">
        <f t="shared" si="5"/>
        <v>0</v>
      </c>
      <c r="G64" s="339">
        <f t="shared" si="6"/>
        <v>0.25</v>
      </c>
      <c r="H64" s="303">
        <f t="shared" si="7"/>
        <v>0</v>
      </c>
      <c r="K64" s="302" t="b">
        <f t="shared" si="8"/>
        <v>0</v>
      </c>
      <c r="L64" s="305"/>
    </row>
    <row r="65" spans="1:12">
      <c r="B65" s="307"/>
      <c r="D65" s="303"/>
      <c r="E65" s="340"/>
      <c r="F65" s="303">
        <f t="shared" si="5"/>
        <v>0</v>
      </c>
      <c r="G65" s="339">
        <f t="shared" si="6"/>
        <v>0.25</v>
      </c>
      <c r="H65" s="303">
        <f t="shared" si="7"/>
        <v>0</v>
      </c>
      <c r="K65" s="302" t="b">
        <f t="shared" si="8"/>
        <v>0</v>
      </c>
      <c r="L65" s="305"/>
    </row>
    <row r="66" spans="1:12">
      <c r="A66" s="307"/>
      <c r="B66" s="307"/>
      <c r="C66" s="341"/>
      <c r="D66" s="303"/>
      <c r="E66" s="340"/>
      <c r="F66" s="303">
        <f t="shared" si="5"/>
        <v>0</v>
      </c>
      <c r="G66" s="339">
        <f t="shared" si="6"/>
        <v>0.25</v>
      </c>
      <c r="H66" s="303">
        <f t="shared" si="7"/>
        <v>0</v>
      </c>
      <c r="K66" s="302" t="b">
        <f t="shared" si="8"/>
        <v>0</v>
      </c>
      <c r="L66" s="305"/>
    </row>
    <row r="67" spans="1:12">
      <c r="A67" s="307"/>
      <c r="B67" s="307"/>
      <c r="C67" s="341"/>
      <c r="D67" s="303"/>
      <c r="E67" s="340"/>
      <c r="F67" s="303">
        <f t="shared" si="5"/>
        <v>0</v>
      </c>
      <c r="G67" s="339">
        <f t="shared" si="6"/>
        <v>0.25</v>
      </c>
      <c r="H67" s="303">
        <f t="shared" si="7"/>
        <v>0</v>
      </c>
      <c r="K67" s="302" t="b">
        <f t="shared" si="8"/>
        <v>0</v>
      </c>
      <c r="L67" s="305"/>
    </row>
    <row r="68" spans="1:12">
      <c r="A68" s="307"/>
      <c r="B68" s="307"/>
      <c r="C68" s="341"/>
      <c r="D68" s="303"/>
      <c r="E68" s="340"/>
      <c r="F68" s="303">
        <f t="shared" si="5"/>
        <v>0</v>
      </c>
      <c r="G68" s="339">
        <f t="shared" si="6"/>
        <v>0.25</v>
      </c>
      <c r="H68" s="303">
        <f t="shared" si="7"/>
        <v>0</v>
      </c>
      <c r="K68" s="302" t="b">
        <f t="shared" si="8"/>
        <v>0</v>
      </c>
    </row>
    <row r="69" spans="1:12">
      <c r="A69" s="307"/>
      <c r="B69" s="307"/>
      <c r="C69" s="341"/>
      <c r="D69" s="303"/>
      <c r="E69" s="340"/>
      <c r="F69" s="303">
        <f t="shared" si="5"/>
        <v>0</v>
      </c>
      <c r="G69" s="339">
        <f t="shared" si="6"/>
        <v>0.25</v>
      </c>
      <c r="H69" s="303">
        <f t="shared" si="7"/>
        <v>0</v>
      </c>
      <c r="K69" s="302" t="b">
        <f t="shared" si="8"/>
        <v>0</v>
      </c>
    </row>
    <row r="70" spans="1:12">
      <c r="A70" s="307"/>
      <c r="B70" s="307"/>
      <c r="C70" s="307"/>
      <c r="D70" s="303"/>
      <c r="E70" s="340"/>
      <c r="F70" s="303">
        <f t="shared" si="5"/>
        <v>0</v>
      </c>
      <c r="G70" s="339">
        <f t="shared" si="6"/>
        <v>0.25</v>
      </c>
      <c r="H70" s="303">
        <f t="shared" si="7"/>
        <v>0</v>
      </c>
      <c r="K70" s="302" t="b">
        <f t="shared" si="8"/>
        <v>0</v>
      </c>
    </row>
    <row r="71" spans="1:12" ht="15" thickBot="1">
      <c r="A71" s="338"/>
      <c r="B71" s="338"/>
      <c r="C71" s="338"/>
      <c r="D71" s="328"/>
      <c r="E71" s="337"/>
      <c r="F71" s="303">
        <f t="shared" si="5"/>
        <v>0</v>
      </c>
      <c r="G71" s="339">
        <f t="shared" si="6"/>
        <v>0.25</v>
      </c>
      <c r="H71" s="303">
        <f t="shared" si="7"/>
        <v>0</v>
      </c>
      <c r="I71" s="327"/>
      <c r="K71" s="302" t="b">
        <f t="shared" si="8"/>
        <v>0</v>
      </c>
    </row>
    <row r="72" spans="1:12">
      <c r="C72" s="326" t="s">
        <v>485</v>
      </c>
      <c r="D72" s="303"/>
      <c r="F72" s="324">
        <f>SUM(F11:F71)</f>
        <v>2176.09</v>
      </c>
      <c r="G72" s="325">
        <f>(H72-F72)/H72</f>
        <v>0.24999999999999997</v>
      </c>
      <c r="H72" s="324">
        <f>SUM(H11:H71)</f>
        <v>2901.4533333333334</v>
      </c>
      <c r="K72" s="302">
        <f>SUM(K11:K71)</f>
        <v>0</v>
      </c>
    </row>
    <row r="73" spans="1:12" ht="5.15" customHeight="1">
      <c r="C73" s="326"/>
      <c r="F73" s="303"/>
      <c r="G73" s="303"/>
      <c r="H73" s="303"/>
    </row>
    <row r="74" spans="1:12">
      <c r="C74" s="306" t="s">
        <v>484</v>
      </c>
      <c r="D74" s="303">
        <v>52.5</v>
      </c>
      <c r="E74" s="335">
        <v>8</v>
      </c>
      <c r="F74" s="303">
        <f>D74*E74</f>
        <v>420</v>
      </c>
      <c r="G74" s="334">
        <f>$G$9</f>
        <v>0.25</v>
      </c>
      <c r="H74" s="303">
        <f>F74/(1-G74)</f>
        <v>560</v>
      </c>
    </row>
    <row r="75" spans="1:12" ht="15" thickBot="1">
      <c r="A75" s="331"/>
      <c r="B75" s="331"/>
      <c r="C75" s="330" t="s">
        <v>483</v>
      </c>
      <c r="D75" s="328">
        <v>70</v>
      </c>
      <c r="E75" s="333">
        <v>0</v>
      </c>
      <c r="F75" s="328">
        <f>D75*E75</f>
        <v>0</v>
      </c>
      <c r="G75" s="332">
        <f>$G$9</f>
        <v>0.25</v>
      </c>
      <c r="H75" s="328">
        <f>F75/(1-G75)</f>
        <v>0</v>
      </c>
      <c r="I75" s="327"/>
    </row>
    <row r="76" spans="1:12">
      <c r="C76" s="326" t="s">
        <v>482</v>
      </c>
      <c r="D76" s="303"/>
      <c r="F76" s="324">
        <f>F74+F75</f>
        <v>420</v>
      </c>
      <c r="G76" s="325">
        <f>(H76-F76)/H76</f>
        <v>0.25</v>
      </c>
      <c r="H76" s="324">
        <f>H74+H75</f>
        <v>560</v>
      </c>
    </row>
    <row r="77" spans="1:12" ht="15" thickBot="1">
      <c r="A77" s="331"/>
      <c r="B77" s="331"/>
      <c r="C77" s="330" t="s">
        <v>481</v>
      </c>
      <c r="D77" s="328"/>
      <c r="E77" s="327"/>
      <c r="F77" s="329">
        <v>50</v>
      </c>
      <c r="G77" s="328"/>
      <c r="H77" s="328">
        <f>F77</f>
        <v>50</v>
      </c>
      <c r="I77" s="327"/>
    </row>
    <row r="78" spans="1:12">
      <c r="C78" s="326" t="s">
        <v>480</v>
      </c>
      <c r="D78" s="324"/>
      <c r="E78" s="303"/>
      <c r="F78" s="324">
        <f>F72+F76+F77</f>
        <v>2646.09</v>
      </c>
      <c r="G78" s="325">
        <f>(H78-F78)/H78</f>
        <v>0.24644022038358282</v>
      </c>
      <c r="H78" s="324">
        <f>H72+H76+H77</f>
        <v>3511.4533333333334</v>
      </c>
    </row>
    <row r="79" spans="1:12" ht="8.15" customHeight="1">
      <c r="C79" s="323"/>
      <c r="D79" s="303"/>
    </row>
    <row r="80" spans="1:12">
      <c r="A80"/>
      <c r="B80"/>
      <c r="C80" s="322" t="s">
        <v>479</v>
      </c>
      <c r="D80" s="319"/>
      <c r="E80" s="321"/>
      <c r="F80" s="321"/>
      <c r="G80" s="320"/>
      <c r="H80" s="319">
        <f>H78/(1-G80)-H78</f>
        <v>0</v>
      </c>
    </row>
    <row r="81" spans="1:12">
      <c r="A81"/>
      <c r="B81"/>
      <c r="C81" s="322" t="s">
        <v>478</v>
      </c>
      <c r="D81" s="319"/>
      <c r="E81" s="321"/>
      <c r="F81" s="321"/>
      <c r="G81" s="320"/>
      <c r="H81" s="319">
        <f>H78/(1-G81)-H78</f>
        <v>0</v>
      </c>
    </row>
    <row r="82" spans="1:12" ht="8.15" customHeight="1">
      <c r="A82"/>
      <c r="B82"/>
      <c r="C82" s="314"/>
      <c r="D82" s="309"/>
      <c r="E82" s="2"/>
      <c r="F82" s="2"/>
      <c r="G82" s="2"/>
      <c r="H82" s="2"/>
    </row>
    <row r="83" spans="1:12">
      <c r="A83"/>
      <c r="B83"/>
      <c r="C83" s="316" t="s">
        <v>477</v>
      </c>
      <c r="D83" s="311"/>
      <c r="E83" s="2"/>
      <c r="F83" s="312"/>
      <c r="G83" s="318"/>
      <c r="H83" s="317">
        <f>IF(D9="Buy/Resell",H78,IF(D9="Direct",H78+H80,IF(D9="Commission",H78+H81)))</f>
        <v>3511.4533333333334</v>
      </c>
    </row>
    <row r="84" spans="1:12">
      <c r="A84"/>
      <c r="B84"/>
      <c r="C84" s="316" t="s">
        <v>476</v>
      </c>
      <c r="D84" s="2"/>
      <c r="E84" s="2"/>
      <c r="F84" s="312"/>
      <c r="G84" s="315">
        <f>IF(D9="Commission",G78,IF(D9="Direct",(H83-F78)/H83,IF(D9="Buy/Resell",G78)))</f>
        <v>0.24644022038358282</v>
      </c>
      <c r="H84" s="312"/>
    </row>
    <row r="85" spans="1:12">
      <c r="A85"/>
      <c r="B85"/>
      <c r="C85" s="314"/>
      <c r="D85" s="2"/>
      <c r="E85" s="2"/>
      <c r="F85" s="312"/>
      <c r="G85" s="313"/>
      <c r="H85" s="312"/>
    </row>
    <row r="86" spans="1:12">
      <c r="A86"/>
      <c r="B86"/>
      <c r="C86" s="87" t="s">
        <v>475</v>
      </c>
      <c r="D86" s="311"/>
      <c r="E86" s="2"/>
      <c r="F86" s="309"/>
      <c r="G86" s="310">
        <f>(H83-F78)/H83</f>
        <v>0.24644022038358282</v>
      </c>
      <c r="H86" s="309"/>
    </row>
    <row r="87" spans="1:12">
      <c r="A87"/>
      <c r="B87"/>
      <c r="C87" s="306" t="s">
        <v>474</v>
      </c>
      <c r="H87" s="309">
        <f>K72</f>
        <v>0</v>
      </c>
    </row>
    <row r="88" spans="1:12">
      <c r="C88" s="306" t="s">
        <v>473</v>
      </c>
      <c r="D88" s="308"/>
      <c r="F88" s="303"/>
      <c r="G88" s="303"/>
      <c r="H88" s="303">
        <f>H83-H87</f>
        <v>3511.4533333333334</v>
      </c>
    </row>
    <row r="89" spans="1:12">
      <c r="C89" s="307"/>
      <c r="D89" s="303"/>
      <c r="F89" s="303"/>
      <c r="G89" s="303"/>
      <c r="H89" s="303"/>
    </row>
    <row r="90" spans="1:12">
      <c r="C90" s="307"/>
      <c r="D90" s="303"/>
      <c r="F90" s="303"/>
      <c r="G90" s="303"/>
      <c r="H90" s="303"/>
    </row>
    <row r="91" spans="1:12">
      <c r="A91" s="307"/>
      <c r="B91" s="307"/>
      <c r="C91" s="307"/>
      <c r="D91" s="303"/>
      <c r="F91" s="303"/>
      <c r="G91" s="303"/>
      <c r="H91" s="303"/>
    </row>
    <row r="92" spans="1:12">
      <c r="D92" s="303"/>
    </row>
    <row r="93" spans="1:12">
      <c r="D93" s="303"/>
    </row>
    <row r="94" spans="1:12">
      <c r="D94" s="303"/>
    </row>
    <row r="95" spans="1:12">
      <c r="D95" s="303"/>
    </row>
    <row r="96" spans="1:12">
      <c r="L96" s="305"/>
    </row>
    <row r="97" spans="1:4">
      <c r="D97" s="303"/>
    </row>
    <row r="99" spans="1:4">
      <c r="A99" s="304"/>
      <c r="B99" s="304"/>
      <c r="C99" s="304"/>
      <c r="D99" s="303"/>
    </row>
  </sheetData>
  <conditionalFormatting sqref="C81:G81">
    <cfRule type="expression" dxfId="38" priority="7">
      <formula>D9="Commission"</formula>
    </cfRule>
  </conditionalFormatting>
  <conditionalFormatting sqref="G81">
    <cfRule type="expression" dxfId="37" priority="6">
      <formula>D9="Commission"</formula>
    </cfRule>
  </conditionalFormatting>
  <conditionalFormatting sqref="C80:H80">
    <cfRule type="expression" dxfId="36" priority="5">
      <formula>D9="Direct"</formula>
    </cfRule>
  </conditionalFormatting>
  <conditionalFormatting sqref="G80">
    <cfRule type="expression" dxfId="35" priority="4">
      <formula>D9="Direct"</formula>
    </cfRule>
  </conditionalFormatting>
  <conditionalFormatting sqref="G80:H80">
    <cfRule type="expression" dxfId="34" priority="3">
      <formula>D9="Direct"</formula>
    </cfRule>
  </conditionalFormatting>
  <conditionalFormatting sqref="H80">
    <cfRule type="expression" dxfId="33" priority="2">
      <formula>D9="Direct"</formula>
    </cfRule>
  </conditionalFormatting>
  <conditionalFormatting sqref="H81">
    <cfRule type="expression" dxfId="32" priority="1">
      <formula>D9="Commission"</formula>
    </cfRule>
  </conditionalFormatting>
  <dataValidations count="1">
    <dataValidation type="list" allowBlank="1" showInputMessage="1" showErrorMessage="1" sqref="D9" xr:uid="{5EE52A56-43D0-4C73-A63E-0639BA8A87B5}">
      <formula1>$W$6:$W$8</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C17D1-07C0-4F4A-8E94-E978B64AA51E}">
  <sheetPr>
    <tabColor theme="3" tint="0.39997558519241921"/>
  </sheetPr>
  <dimension ref="A2:F14"/>
  <sheetViews>
    <sheetView workbookViewId="0">
      <selection activeCell="C22" sqref="C22"/>
    </sheetView>
  </sheetViews>
  <sheetFormatPr defaultRowHeight="14.5"/>
  <cols>
    <col min="1" max="1" width="21.26953125" customWidth="1"/>
    <col min="2" max="2" width="12.6328125" bestFit="1" customWidth="1"/>
    <col min="3" max="3" width="30.81640625" bestFit="1" customWidth="1"/>
    <col min="4" max="4" width="10.7265625" customWidth="1"/>
    <col min="5" max="5" width="10" customWidth="1"/>
    <col min="6" max="6" width="11.08984375" customWidth="1"/>
  </cols>
  <sheetData>
    <row r="2" spans="1:6" ht="23.5">
      <c r="A2" s="382" t="s">
        <v>616</v>
      </c>
      <c r="B2" s="382"/>
      <c r="C2" s="382"/>
      <c r="D2" s="382"/>
      <c r="E2" s="382"/>
      <c r="F2" s="382"/>
    </row>
    <row r="3" spans="1:6">
      <c r="A3" s="30" t="s">
        <v>627</v>
      </c>
      <c r="B3" s="30" t="s">
        <v>221</v>
      </c>
      <c r="C3" s="36" t="s">
        <v>223</v>
      </c>
      <c r="D3" s="31" t="s">
        <v>225</v>
      </c>
      <c r="E3" s="30" t="s">
        <v>227</v>
      </c>
      <c r="F3" s="31" t="s">
        <v>471</v>
      </c>
    </row>
    <row r="4" spans="1:6">
      <c r="A4" t="str">
        <f>'Item Price List'!B3</f>
        <v>Instrumentation</v>
      </c>
      <c r="B4" t="s">
        <v>11</v>
      </c>
      <c r="C4" t="s">
        <v>631</v>
      </c>
      <c r="D4" s="383">
        <f>'Item Price List'!K13</f>
        <v>146786</v>
      </c>
      <c r="E4">
        <v>1</v>
      </c>
      <c r="F4" s="383">
        <f>Table39[[#This Row],[Unit Price]]*Table39[[#This Row],[Quantity]]</f>
        <v>146786</v>
      </c>
    </row>
    <row r="5" spans="1:6">
      <c r="A5" t="str">
        <f>'Item Price List'!B16</f>
        <v>Main Panel</v>
      </c>
      <c r="B5" t="s">
        <v>629</v>
      </c>
      <c r="C5" t="s">
        <v>630</v>
      </c>
      <c r="D5" s="383">
        <f>'Item Price List'!K20</f>
        <v>27031.841666666667</v>
      </c>
      <c r="E5">
        <v>1</v>
      </c>
      <c r="F5" s="383">
        <f>Table39[[#This Row],[Unit Price]]*Table39[[#This Row],[Quantity]]</f>
        <v>27031.841666666667</v>
      </c>
    </row>
    <row r="6" spans="1:6">
      <c r="A6" t="str">
        <f>'Item Price List'!B23</f>
        <v>UPS</v>
      </c>
      <c r="B6" t="s">
        <v>629</v>
      </c>
      <c r="C6" t="s">
        <v>632</v>
      </c>
      <c r="D6" s="383">
        <f>'Item Price List'!K27</f>
        <v>3511.4533333333334</v>
      </c>
      <c r="E6">
        <v>1</v>
      </c>
      <c r="F6" s="383">
        <f>Table39[[#This Row],[Unit Price]]*Table39[[#This Row],[Quantity]]</f>
        <v>3511.4533333333334</v>
      </c>
    </row>
    <row r="7" spans="1:6">
      <c r="A7" t="str">
        <f>'Item Price List'!B29</f>
        <v xml:space="preserve">SCADA </v>
      </c>
      <c r="B7" t="s">
        <v>629</v>
      </c>
      <c r="D7" s="383">
        <f>'Item Price List'!K34</f>
        <v>0</v>
      </c>
      <c r="E7">
        <v>1</v>
      </c>
      <c r="F7" s="383">
        <f>Table39[[#This Row],[Unit Price]]*Table39[[#This Row],[Quantity]]</f>
        <v>0</v>
      </c>
    </row>
    <row r="8" spans="1:6">
      <c r="A8" t="str">
        <f>'Item Price List'!B36</f>
        <v xml:space="preserve">Labor </v>
      </c>
      <c r="B8" t="s">
        <v>629</v>
      </c>
      <c r="C8" t="s">
        <v>635</v>
      </c>
      <c r="D8" s="383">
        <v>0</v>
      </c>
      <c r="E8">
        <v>0</v>
      </c>
      <c r="F8" s="383">
        <f>Table39[[#This Row],[Unit Price]]*Table39[[#This Row],[Quantity]]</f>
        <v>0</v>
      </c>
    </row>
    <row r="9" spans="1:6">
      <c r="A9" t="str">
        <f>'Item Price List'!B43</f>
        <v>Other</v>
      </c>
      <c r="B9" t="s">
        <v>11</v>
      </c>
      <c r="D9" s="383"/>
      <c r="F9" s="383">
        <f>Table39[[#This Row],[Unit Price]]*Table39[[#This Row],[Quantity]]</f>
        <v>0</v>
      </c>
    </row>
    <row r="10" spans="1:6">
      <c r="D10" s="383"/>
      <c r="F10" s="383">
        <f>Table39[[#This Row],[Unit Price]]*Table39[[#This Row],[Quantity]]</f>
        <v>0</v>
      </c>
    </row>
    <row r="11" spans="1:6">
      <c r="D11" s="383"/>
      <c r="F11" s="383">
        <f>Table39[[#This Row],[Unit Price]]*Table39[[#This Row],[Quantity]]</f>
        <v>0</v>
      </c>
    </row>
    <row r="12" spans="1:6">
      <c r="D12" s="383"/>
      <c r="F12" s="383">
        <f>Table39[[#This Row],[Unit Price]]*Table39[[#This Row],[Quantity]]</f>
        <v>0</v>
      </c>
    </row>
    <row r="14" spans="1:6">
      <c r="A14" s="169"/>
      <c r="B14" s="169"/>
      <c r="C14" s="169"/>
      <c r="D14" s="169"/>
      <c r="E14" t="s">
        <v>183</v>
      </c>
      <c r="F14" s="383">
        <f>SUM(Table39[Total Cost])</f>
        <v>177329.29500000001</v>
      </c>
    </row>
  </sheetData>
  <dataValidations count="5">
    <dataValidation allowBlank="1" showInputMessage="1" showErrorMessage="1" prompt="Enter the item inventory ID in this column" sqref="A3:B3" xr:uid="{EB093002-7B3B-48DA-A40A-5CB9AFA726AE}"/>
    <dataValidation allowBlank="1" showInputMessage="1" showErrorMessage="1" prompt="Enter the quantity in stock for each item in this column" sqref="E3" xr:uid="{9AA33886-1967-4C69-8BCC-229D11A8D7FB}"/>
    <dataValidation allowBlank="1" showInputMessage="1" showErrorMessage="1" prompt="Enter the unit price of each item in this column" sqref="D3" xr:uid="{DBD2AD72-48FB-494C-996A-A25C6BDCB633}"/>
    <dataValidation allowBlank="1" showInputMessage="1" showErrorMessage="1" prompt="Enter a description of the item in this column" sqref="C3" xr:uid="{0A3A5B92-5724-48F4-A5AD-9D3661A733A3}"/>
    <dataValidation allowBlank="1" showInputMessage="1" showErrorMessage="1" prompt="This is an automated column._x000a__x000a_The inventory value for each item is automatically calculated in this column." sqref="F3" xr:uid="{1D0DDB07-F6D0-48E6-8CB0-70ED3D88394F}"/>
  </dataValidations>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16B06-3238-4420-8A51-80186AF044C1}">
  <sheetPr codeName="Sheet21">
    <tabColor theme="9"/>
  </sheetPr>
  <dimension ref="A1:V37"/>
  <sheetViews>
    <sheetView zoomScaleNormal="100" workbookViewId="0">
      <pane xSplit="5" ySplit="11" topLeftCell="F12" activePane="bottomRight" state="frozen"/>
      <selection activeCell="J27" sqref="J27"/>
      <selection pane="topRight" activeCell="J27" sqref="J27"/>
      <selection pane="bottomLeft" activeCell="J27" sqref="J27"/>
      <selection pane="bottomRight" activeCell="J27" sqref="J27"/>
    </sheetView>
  </sheetViews>
  <sheetFormatPr defaultColWidth="9.1796875" defaultRowHeight="14.5"/>
  <cols>
    <col min="1" max="1" width="48" style="301" customWidth="1"/>
    <col min="2" max="2" width="45.81640625" style="302" customWidth="1"/>
    <col min="3" max="3" width="25.7265625" style="301" customWidth="1"/>
    <col min="4" max="4" width="14.7265625" style="302" customWidth="1"/>
    <col min="5" max="5" width="11.1796875" style="302" customWidth="1"/>
    <col min="6" max="6" width="14.7265625" style="302" customWidth="1"/>
    <col min="7" max="7" width="17.26953125" style="302" customWidth="1"/>
    <col min="8" max="8" width="18.7265625" style="302" bestFit="1" customWidth="1"/>
    <col min="9" max="9" width="11.7265625" style="302" hidden="1" customWidth="1"/>
    <col min="10" max="10" width="9.1796875" style="301" customWidth="1"/>
    <col min="11" max="21" width="9.1796875" style="301"/>
    <col min="22" max="22" width="0" style="301" hidden="1" customWidth="1"/>
    <col min="23" max="16384" width="9.1796875" style="301"/>
  </cols>
  <sheetData>
    <row r="1" spans="1:22" ht="20.149999999999999" customHeight="1">
      <c r="A1" s="375" t="s">
        <v>614</v>
      </c>
      <c r="B1" s="374" t="e">
        <f>'[1]Project Info'!B1</f>
        <v>#REF!</v>
      </c>
    </row>
    <row r="2" spans="1:22" ht="20.149999999999999" customHeight="1">
      <c r="A2" s="375" t="s">
        <v>613</v>
      </c>
      <c r="B2" s="374" t="e">
        <f>'[1]Project Info'!B2</f>
        <v>#REF!</v>
      </c>
    </row>
    <row r="3" spans="1:22" ht="20.149999999999999" customHeight="1">
      <c r="A3" s="375" t="s">
        <v>566</v>
      </c>
      <c r="B3" s="374" t="e">
        <f>'[1]Project Info'!B3</f>
        <v>#REF!</v>
      </c>
    </row>
    <row r="4" spans="1:22" ht="20.149999999999999" customHeight="1">
      <c r="A4" s="375" t="s">
        <v>565</v>
      </c>
      <c r="B4" s="374" t="e">
        <f>'[1]Project Info'!B4</f>
        <v>#REF!</v>
      </c>
    </row>
    <row r="5" spans="1:22" ht="20.149999999999999" customHeight="1">
      <c r="A5" s="375" t="s">
        <v>562</v>
      </c>
      <c r="B5" s="374" t="e">
        <f>'[1]Project Info'!B5</f>
        <v>#REF!</v>
      </c>
    </row>
    <row r="6" spans="1:22" ht="20.149999999999999" customHeight="1">
      <c r="A6" s="375" t="s">
        <v>559</v>
      </c>
      <c r="B6" s="374" t="e">
        <f>'[1]Project Info'!B6</f>
        <v>#REF!</v>
      </c>
      <c r="C6"/>
      <c r="D6"/>
      <c r="E6"/>
      <c r="F6"/>
      <c r="V6" s="301" t="s">
        <v>556</v>
      </c>
    </row>
    <row r="7" spans="1:22" ht="20.149999999999999" customHeight="1">
      <c r="A7" s="375" t="s">
        <v>552</v>
      </c>
      <c r="B7" s="374" t="e">
        <f>'[1]Project Info'!B7</f>
        <v>#REF!</v>
      </c>
      <c r="C7"/>
      <c r="D7"/>
      <c r="E7"/>
      <c r="F7"/>
      <c r="V7" s="301" t="s">
        <v>553</v>
      </c>
    </row>
    <row r="8" spans="1:22" ht="20.149999999999999" customHeight="1">
      <c r="A8" s="375" t="s">
        <v>552</v>
      </c>
      <c r="B8" s="374" t="e">
        <f>'[1]Project Info'!B8</f>
        <v>#REF!</v>
      </c>
      <c r="C8"/>
      <c r="D8"/>
      <c r="E8"/>
      <c r="F8"/>
      <c r="V8" s="301" t="s">
        <v>550</v>
      </c>
    </row>
    <row r="9" spans="1:22" ht="15.5">
      <c r="A9" s="372" t="s">
        <v>612</v>
      </c>
      <c r="B9" s="373" t="e">
        <f>'[1]Project Info'!B9</f>
        <v>#REF!</v>
      </c>
      <c r="C9"/>
      <c r="D9"/>
      <c r="E9"/>
      <c r="F9"/>
    </row>
    <row r="10" spans="1:22" ht="15.5">
      <c r="A10" s="372"/>
      <c r="B10" s="371"/>
      <c r="C10" s="370"/>
      <c r="D10"/>
      <c r="E10"/>
      <c r="F10"/>
    </row>
    <row r="11" spans="1:22" ht="15" thickBot="1">
      <c r="A11" s="351"/>
      <c r="B11" s="351" t="s">
        <v>611</v>
      </c>
      <c r="C11" s="350" t="s">
        <v>610</v>
      </c>
      <c r="D11" s="351" t="s">
        <v>609</v>
      </c>
      <c r="E11" s="351" t="s">
        <v>608</v>
      </c>
      <c r="F11" s="350" t="s">
        <v>541</v>
      </c>
      <c r="H11" s="369"/>
      <c r="I11" s="368"/>
    </row>
    <row r="12" spans="1:22">
      <c r="B12" s="369"/>
      <c r="D12" s="366"/>
      <c r="F12" s="365"/>
      <c r="H12" s="369"/>
      <c r="I12" s="368"/>
    </row>
    <row r="13" spans="1:22">
      <c r="B13" s="347" t="s">
        <v>607</v>
      </c>
      <c r="D13" s="366"/>
      <c r="F13" s="365"/>
      <c r="H13" s="369"/>
      <c r="I13" s="368"/>
    </row>
    <row r="14" spans="1:22" s="302" customFormat="1">
      <c r="A14" s="307"/>
      <c r="B14" s="306" t="s">
        <v>601</v>
      </c>
      <c r="C14" s="307"/>
      <c r="D14" s="366"/>
      <c r="F14" s="365">
        <f t="shared" ref="F14:F20" si="0">D14*E14</f>
        <v>0</v>
      </c>
      <c r="G14" s="303"/>
      <c r="J14" s="301"/>
      <c r="K14" s="301"/>
      <c r="L14" s="301"/>
      <c r="M14" s="301"/>
      <c r="N14" s="301"/>
      <c r="O14" s="301"/>
      <c r="P14" s="301"/>
      <c r="Q14" s="301"/>
      <c r="R14" s="301"/>
      <c r="S14" s="301"/>
      <c r="T14" s="301"/>
      <c r="U14" s="301"/>
      <c r="V14" s="301"/>
    </row>
    <row r="15" spans="1:22" s="302" customFormat="1">
      <c r="A15" s="301"/>
      <c r="B15" s="306" t="s">
        <v>606</v>
      </c>
      <c r="C15" s="301"/>
      <c r="D15" s="366">
        <v>130</v>
      </c>
      <c r="F15" s="365">
        <f t="shared" si="0"/>
        <v>0</v>
      </c>
      <c r="J15" s="301"/>
      <c r="K15" s="301"/>
      <c r="L15" s="301"/>
      <c r="M15" s="301"/>
      <c r="N15" s="301"/>
      <c r="O15" s="301"/>
      <c r="P15" s="301"/>
      <c r="Q15" s="301"/>
      <c r="R15" s="301"/>
      <c r="S15" s="301"/>
      <c r="T15" s="301"/>
      <c r="U15" s="301"/>
      <c r="V15" s="301"/>
    </row>
    <row r="16" spans="1:22" s="302" customFormat="1">
      <c r="A16" s="301"/>
      <c r="B16" s="306" t="s">
        <v>605</v>
      </c>
      <c r="C16" s="301"/>
      <c r="D16" s="366">
        <v>130</v>
      </c>
      <c r="F16" s="365">
        <f t="shared" si="0"/>
        <v>0</v>
      </c>
      <c r="J16" s="301"/>
      <c r="K16" s="301"/>
      <c r="L16" s="301"/>
      <c r="M16" s="301"/>
      <c r="N16" s="301"/>
      <c r="O16" s="301"/>
      <c r="P16" s="301"/>
      <c r="Q16" s="301"/>
      <c r="R16" s="301"/>
      <c r="S16" s="301"/>
      <c r="T16" s="301"/>
      <c r="U16" s="301"/>
      <c r="V16" s="301"/>
    </row>
    <row r="17" spans="1:22" s="302" customFormat="1">
      <c r="A17" s="301"/>
      <c r="B17" s="306" t="s">
        <v>600</v>
      </c>
      <c r="C17" s="301"/>
      <c r="D17" s="366">
        <v>160</v>
      </c>
      <c r="F17" s="365">
        <f t="shared" si="0"/>
        <v>0</v>
      </c>
      <c r="J17" s="301"/>
      <c r="K17" s="301"/>
      <c r="L17" s="301"/>
      <c r="M17" s="301"/>
      <c r="N17" s="301"/>
      <c r="O17" s="301"/>
      <c r="P17" s="301"/>
      <c r="Q17" s="301"/>
      <c r="R17" s="301"/>
      <c r="S17" s="301"/>
      <c r="T17" s="301"/>
      <c r="U17" s="301"/>
      <c r="V17" s="301"/>
    </row>
    <row r="18" spans="1:22" s="302" customFormat="1">
      <c r="A18" s="301"/>
      <c r="B18" s="367" t="s">
        <v>604</v>
      </c>
      <c r="C18" s="301"/>
      <c r="D18" s="366"/>
      <c r="F18" s="365">
        <f t="shared" si="0"/>
        <v>0</v>
      </c>
      <c r="J18" s="301"/>
      <c r="K18" s="301"/>
      <c r="L18" s="301"/>
      <c r="M18" s="301"/>
      <c r="N18" s="301"/>
      <c r="O18" s="301"/>
      <c r="P18" s="301"/>
      <c r="Q18" s="301"/>
      <c r="R18" s="301"/>
      <c r="S18" s="301"/>
      <c r="T18" s="301"/>
      <c r="U18" s="301"/>
      <c r="V18" s="301"/>
    </row>
    <row r="19" spans="1:22" s="302" customFormat="1">
      <c r="A19" s="301"/>
      <c r="B19" s="306" t="s">
        <v>603</v>
      </c>
      <c r="C19" s="301"/>
      <c r="D19" s="366"/>
      <c r="F19" s="365">
        <f t="shared" si="0"/>
        <v>0</v>
      </c>
      <c r="J19" s="301"/>
      <c r="K19" s="301"/>
      <c r="L19" s="301"/>
      <c r="M19" s="301"/>
      <c r="N19" s="301"/>
      <c r="O19" s="301"/>
      <c r="P19" s="301"/>
      <c r="Q19" s="301"/>
      <c r="R19" s="301"/>
      <c r="S19" s="301"/>
      <c r="T19" s="301"/>
      <c r="U19" s="301"/>
      <c r="V19" s="301"/>
    </row>
    <row r="20" spans="1:22" s="302" customFormat="1">
      <c r="A20" s="301"/>
      <c r="B20" s="306" t="s">
        <v>598</v>
      </c>
      <c r="C20" s="301"/>
      <c r="D20" s="366"/>
      <c r="F20" s="365">
        <f t="shared" si="0"/>
        <v>0</v>
      </c>
      <c r="J20" s="301"/>
      <c r="K20" s="301"/>
      <c r="L20" s="301"/>
      <c r="M20" s="301"/>
      <c r="N20" s="301"/>
      <c r="O20" s="301"/>
      <c r="P20" s="301"/>
      <c r="Q20" s="301"/>
      <c r="R20" s="301"/>
      <c r="S20" s="301"/>
      <c r="T20" s="301"/>
      <c r="U20" s="301"/>
      <c r="V20" s="301"/>
    </row>
    <row r="21" spans="1:22" s="302" customFormat="1">
      <c r="A21" s="301"/>
      <c r="B21" s="306"/>
      <c r="C21" s="301"/>
      <c r="D21" s="303"/>
      <c r="J21" s="301"/>
      <c r="K21" s="301"/>
      <c r="L21" s="301"/>
      <c r="M21" s="301"/>
      <c r="N21" s="301"/>
      <c r="O21" s="301"/>
      <c r="P21" s="301"/>
      <c r="Q21" s="301"/>
      <c r="R21" s="301"/>
      <c r="S21" s="301"/>
      <c r="T21" s="301"/>
      <c r="U21" s="301"/>
      <c r="V21" s="301"/>
    </row>
    <row r="22" spans="1:22" s="302" customFormat="1">
      <c r="A22" s="301"/>
      <c r="B22" s="347" t="s">
        <v>602</v>
      </c>
      <c r="C22" s="301"/>
      <c r="D22" s="366"/>
      <c r="F22" s="365"/>
      <c r="J22" s="301"/>
      <c r="K22" s="301"/>
      <c r="L22" s="301"/>
      <c r="M22" s="301"/>
      <c r="N22" s="301"/>
      <c r="O22" s="301"/>
      <c r="P22" s="301"/>
      <c r="Q22" s="301"/>
      <c r="R22" s="301"/>
      <c r="S22" s="301"/>
      <c r="T22" s="301"/>
      <c r="U22" s="301"/>
      <c r="V22" s="301"/>
    </row>
    <row r="23" spans="1:22" s="302" customFormat="1">
      <c r="A23" s="306"/>
      <c r="B23" s="306" t="s">
        <v>601</v>
      </c>
      <c r="C23" s="301"/>
      <c r="D23" s="366">
        <v>160</v>
      </c>
      <c r="F23" s="365">
        <f t="shared" ref="F23:F31" si="1">D23*E23</f>
        <v>0</v>
      </c>
      <c r="J23" s="301"/>
      <c r="K23" s="301"/>
      <c r="L23" s="301"/>
      <c r="M23" s="301"/>
      <c r="N23" s="301"/>
      <c r="O23" s="301"/>
      <c r="P23" s="301"/>
      <c r="Q23" s="301"/>
      <c r="R23" s="301"/>
      <c r="S23" s="301"/>
      <c r="T23" s="301"/>
      <c r="U23" s="301"/>
      <c r="V23" s="301"/>
    </row>
    <row r="24" spans="1:22" s="302" customFormat="1">
      <c r="A24" s="306"/>
      <c r="B24" s="306" t="s">
        <v>600</v>
      </c>
      <c r="C24" s="301"/>
      <c r="D24" s="366"/>
      <c r="F24" s="365">
        <f t="shared" si="1"/>
        <v>0</v>
      </c>
      <c r="J24" s="301"/>
      <c r="K24" s="301"/>
      <c r="L24" s="301"/>
      <c r="M24" s="301"/>
      <c r="N24" s="301"/>
      <c r="O24" s="301"/>
      <c r="P24" s="301"/>
      <c r="Q24" s="301"/>
      <c r="R24" s="301"/>
      <c r="S24" s="301"/>
      <c r="T24" s="301"/>
      <c r="U24" s="301"/>
      <c r="V24" s="301"/>
    </row>
    <row r="25" spans="1:22" s="302" customFormat="1">
      <c r="A25" s="306"/>
      <c r="B25" s="306" t="s">
        <v>599</v>
      </c>
      <c r="C25" s="301"/>
      <c r="D25" s="366">
        <v>160</v>
      </c>
      <c r="F25" s="365">
        <f t="shared" si="1"/>
        <v>0</v>
      </c>
      <c r="J25" s="301"/>
      <c r="K25" s="301"/>
      <c r="L25" s="301"/>
      <c r="M25" s="301"/>
      <c r="N25" s="301"/>
      <c r="O25" s="301"/>
      <c r="P25" s="301"/>
      <c r="Q25" s="301"/>
      <c r="R25" s="301"/>
      <c r="S25" s="301"/>
      <c r="T25" s="301"/>
      <c r="U25" s="301"/>
      <c r="V25" s="301"/>
    </row>
    <row r="26" spans="1:22" s="302" customFormat="1">
      <c r="A26" s="306"/>
      <c r="B26" s="306" t="s">
        <v>598</v>
      </c>
      <c r="C26" s="301"/>
      <c r="D26" s="366"/>
      <c r="F26" s="365">
        <f t="shared" si="1"/>
        <v>0</v>
      </c>
      <c r="J26" s="301"/>
      <c r="K26" s="301"/>
      <c r="L26" s="301"/>
      <c r="M26" s="301"/>
      <c r="N26" s="301"/>
      <c r="O26" s="301"/>
      <c r="P26" s="301"/>
      <c r="Q26" s="301"/>
      <c r="R26" s="301"/>
      <c r="S26" s="301"/>
      <c r="T26" s="301"/>
      <c r="U26" s="301"/>
      <c r="V26" s="301"/>
    </row>
    <row r="27" spans="1:22" s="302" customFormat="1">
      <c r="A27" s="306"/>
      <c r="B27" s="306" t="s">
        <v>597</v>
      </c>
      <c r="C27" s="301"/>
      <c r="D27" s="366"/>
      <c r="F27" s="365">
        <f t="shared" si="1"/>
        <v>0</v>
      </c>
      <c r="J27" s="301"/>
      <c r="K27" s="301"/>
      <c r="L27" s="301"/>
      <c r="M27" s="301"/>
      <c r="N27" s="301"/>
      <c r="O27" s="301"/>
      <c r="P27" s="301"/>
      <c r="Q27" s="301"/>
      <c r="R27" s="301"/>
      <c r="S27" s="301"/>
      <c r="T27" s="301"/>
      <c r="U27" s="301"/>
      <c r="V27" s="301"/>
    </row>
    <row r="28" spans="1:22" s="302" customFormat="1">
      <c r="A28" s="306"/>
      <c r="B28" s="306" t="s">
        <v>596</v>
      </c>
      <c r="C28" s="301"/>
      <c r="D28" s="366"/>
      <c r="F28" s="365">
        <f t="shared" si="1"/>
        <v>0</v>
      </c>
      <c r="J28" s="301"/>
      <c r="K28" s="301"/>
      <c r="L28" s="301"/>
      <c r="M28" s="301"/>
      <c r="N28" s="301"/>
      <c r="O28" s="301"/>
      <c r="P28" s="301"/>
      <c r="Q28" s="301"/>
      <c r="R28" s="301"/>
      <c r="S28" s="301"/>
      <c r="T28" s="301"/>
      <c r="U28" s="301"/>
      <c r="V28" s="301"/>
    </row>
    <row r="29" spans="1:22" s="302" customFormat="1">
      <c r="A29" s="306"/>
      <c r="B29" s="306" t="s">
        <v>595</v>
      </c>
      <c r="C29" s="301"/>
      <c r="D29" s="366"/>
      <c r="F29" s="365">
        <f t="shared" si="1"/>
        <v>0</v>
      </c>
      <c r="J29" s="301"/>
      <c r="K29" s="301"/>
      <c r="L29" s="301"/>
      <c r="M29" s="301"/>
      <c r="N29" s="301"/>
      <c r="O29" s="301"/>
      <c r="P29" s="301"/>
      <c r="Q29" s="301"/>
      <c r="R29" s="301"/>
      <c r="S29" s="301"/>
      <c r="T29" s="301"/>
      <c r="U29" s="301"/>
      <c r="V29" s="301"/>
    </row>
    <row r="30" spans="1:22" s="302" customFormat="1">
      <c r="A30" s="306"/>
      <c r="B30" s="306" t="s">
        <v>594</v>
      </c>
      <c r="C30" s="301"/>
      <c r="D30" s="303">
        <v>125</v>
      </c>
      <c r="F30" s="365">
        <f t="shared" si="1"/>
        <v>0</v>
      </c>
      <c r="J30" s="301"/>
      <c r="K30" s="301"/>
      <c r="L30" s="301"/>
      <c r="M30" s="301"/>
      <c r="N30" s="301"/>
      <c r="O30" s="301"/>
      <c r="P30" s="301"/>
      <c r="Q30" s="301"/>
      <c r="R30" s="301"/>
      <c r="S30" s="301"/>
      <c r="T30" s="301"/>
      <c r="U30" s="301"/>
      <c r="V30" s="301"/>
    </row>
    <row r="31" spans="1:22" s="302" customFormat="1">
      <c r="A31" s="306"/>
      <c r="B31" s="306" t="s">
        <v>593</v>
      </c>
      <c r="C31" s="301"/>
      <c r="D31" s="303">
        <v>30</v>
      </c>
      <c r="F31" s="365">
        <f t="shared" si="1"/>
        <v>0</v>
      </c>
      <c r="J31" s="301"/>
      <c r="K31" s="301"/>
      <c r="L31" s="301"/>
      <c r="M31" s="301"/>
      <c r="N31" s="301"/>
      <c r="O31" s="301"/>
      <c r="P31" s="301"/>
      <c r="Q31" s="301"/>
      <c r="R31" s="301"/>
      <c r="S31" s="301"/>
      <c r="T31" s="301"/>
      <c r="U31" s="301"/>
      <c r="V31" s="301"/>
    </row>
    <row r="32" spans="1:22" s="302" customFormat="1">
      <c r="A32" s="306"/>
      <c r="B32" s="306"/>
      <c r="C32" s="301"/>
      <c r="D32" s="303"/>
      <c r="F32" s="365"/>
      <c r="J32" s="301"/>
      <c r="K32" s="301"/>
      <c r="L32" s="301"/>
      <c r="M32" s="301"/>
      <c r="N32" s="301"/>
      <c r="O32" s="301"/>
      <c r="P32" s="301"/>
      <c r="Q32" s="301"/>
      <c r="R32" s="301"/>
      <c r="S32" s="301"/>
      <c r="T32" s="301"/>
      <c r="U32" s="301"/>
      <c r="V32" s="301"/>
    </row>
    <row r="33" spans="1:22" s="302" customFormat="1">
      <c r="A33" s="306"/>
      <c r="B33" s="306"/>
      <c r="C33" s="301"/>
      <c r="D33" s="303"/>
      <c r="G33" s="354" t="s">
        <v>592</v>
      </c>
      <c r="H33" s="354" t="s">
        <v>591</v>
      </c>
      <c r="J33" s="301"/>
      <c r="K33" s="301"/>
      <c r="L33" s="301"/>
      <c r="M33" s="301"/>
      <c r="N33" s="301"/>
      <c r="O33" s="301"/>
      <c r="P33" s="301"/>
      <c r="Q33" s="301"/>
      <c r="R33" s="301"/>
      <c r="S33" s="301"/>
      <c r="T33" s="301"/>
      <c r="U33" s="301"/>
      <c r="V33" s="301"/>
    </row>
    <row r="34" spans="1:22">
      <c r="B34" s="347" t="s">
        <v>590</v>
      </c>
      <c r="D34" s="366"/>
      <c r="F34" s="365">
        <f>D34*E34</f>
        <v>0</v>
      </c>
    </row>
    <row r="35" spans="1:22" s="302" customFormat="1">
      <c r="A35" s="301"/>
      <c r="C35" s="301"/>
      <c r="D35" s="303"/>
      <c r="J35" s="301"/>
      <c r="K35" s="301"/>
      <c r="L35" s="301"/>
      <c r="M35" s="301"/>
      <c r="N35" s="301"/>
      <c r="O35" s="301"/>
      <c r="P35" s="301"/>
      <c r="Q35" s="301"/>
      <c r="R35" s="301"/>
      <c r="S35" s="301"/>
      <c r="T35" s="301"/>
      <c r="U35" s="301"/>
      <c r="V35" s="301"/>
    </row>
    <row r="37" spans="1:22" s="302" customFormat="1">
      <c r="A37" s="304"/>
      <c r="B37" s="347" t="s">
        <v>589</v>
      </c>
      <c r="C37" s="304"/>
      <c r="D37" s="303"/>
      <c r="F37" s="324">
        <f>SUM(F14:F34)</f>
        <v>0</v>
      </c>
      <c r="J37" s="301"/>
      <c r="K37" s="301"/>
      <c r="L37" s="301"/>
      <c r="M37" s="301"/>
      <c r="N37" s="301"/>
      <c r="O37" s="301"/>
      <c r="P37" s="301"/>
      <c r="Q37" s="301"/>
      <c r="R37" s="301"/>
      <c r="S37" s="301"/>
      <c r="T37" s="301"/>
      <c r="U37" s="301"/>
      <c r="V37" s="301"/>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9DF3F-93F1-46E6-ADCE-54710341B2FE}">
  <sheetPr codeName="Sheet1">
    <tabColor theme="9"/>
  </sheetPr>
  <dimension ref="A2:A26"/>
  <sheetViews>
    <sheetView workbookViewId="0">
      <selection activeCell="J27" sqref="J27"/>
    </sheetView>
  </sheetViews>
  <sheetFormatPr defaultRowHeight="14.5"/>
  <sheetData>
    <row r="2" spans="1:1">
      <c r="A2" t="s">
        <v>470</v>
      </c>
    </row>
    <row r="3" spans="1:1">
      <c r="A3" s="282">
        <v>0</v>
      </c>
    </row>
    <row r="4" spans="1:1">
      <c r="A4" s="282">
        <v>0.05</v>
      </c>
    </row>
    <row r="5" spans="1:1">
      <c r="A5" s="282">
        <v>0.08</v>
      </c>
    </row>
    <row r="6" spans="1:1">
      <c r="A6" s="282">
        <v>0.1</v>
      </c>
    </row>
    <row r="7" spans="1:1">
      <c r="A7" s="282">
        <v>0.12</v>
      </c>
    </row>
    <row r="8" spans="1:1">
      <c r="A8" s="282">
        <v>0.15</v>
      </c>
    </row>
    <row r="9" spans="1:1">
      <c r="A9" s="282">
        <v>0.17199999999999999</v>
      </c>
    </row>
    <row r="10" spans="1:1">
      <c r="A10" s="282">
        <v>0.19600000000000001</v>
      </c>
    </row>
    <row r="11" spans="1:1">
      <c r="A11" s="282">
        <v>0.22</v>
      </c>
    </row>
    <row r="12" spans="1:1">
      <c r="A12" s="282">
        <v>0.24399999999999999</v>
      </c>
    </row>
    <row r="13" spans="1:1">
      <c r="A13" s="282">
        <v>0.25</v>
      </c>
    </row>
    <row r="14" spans="1:1">
      <c r="A14" s="282">
        <v>0.26800000000000002</v>
      </c>
    </row>
    <row r="15" spans="1:1">
      <c r="A15" s="282">
        <v>0.29199999999999998</v>
      </c>
    </row>
    <row r="16" spans="1:1">
      <c r="A16" s="282">
        <v>0.316</v>
      </c>
    </row>
    <row r="17" spans="1:1">
      <c r="A17" s="282">
        <v>0.34</v>
      </c>
    </row>
    <row r="18" spans="1:1">
      <c r="A18" s="282">
        <v>0.36399999999999999</v>
      </c>
    </row>
    <row r="19" spans="1:1">
      <c r="A19" s="282">
        <v>0.38800000000000001</v>
      </c>
    </row>
    <row r="20" spans="1:1">
      <c r="A20" s="282">
        <v>0.41199999999999998</v>
      </c>
    </row>
    <row r="21" spans="1:1">
      <c r="A21" s="282">
        <v>0.436</v>
      </c>
    </row>
    <row r="22" spans="1:1">
      <c r="A22" s="282">
        <v>0.46</v>
      </c>
    </row>
    <row r="23" spans="1:1">
      <c r="A23" s="282">
        <v>0.48399999999999999</v>
      </c>
    </row>
    <row r="24" spans="1:1">
      <c r="A24" s="282">
        <v>0.5</v>
      </c>
    </row>
    <row r="25" spans="1:1">
      <c r="A25" s="282">
        <v>0.50800000000000001</v>
      </c>
    </row>
    <row r="26" spans="1:1">
      <c r="A26" s="283"/>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2D98D-8112-4203-A1FA-C11E0431091C}">
  <sheetPr codeName="Sheet18">
    <tabColor theme="9"/>
  </sheetPr>
  <dimension ref="A2:S145"/>
  <sheetViews>
    <sheetView showGridLines="0" topLeftCell="B103" zoomScale="40" zoomScaleNormal="40" workbookViewId="0">
      <selection activeCell="J27" sqref="J27"/>
    </sheetView>
  </sheetViews>
  <sheetFormatPr defaultRowHeight="14.5"/>
  <cols>
    <col min="1" max="1" width="12.54296875" hidden="1" customWidth="1"/>
    <col min="2" max="2" width="21.7265625" bestFit="1" customWidth="1"/>
    <col min="3" max="3" width="15.453125" bestFit="1" customWidth="1"/>
    <col min="4" max="4" width="37.7265625" bestFit="1" customWidth="1"/>
    <col min="5" max="5" width="59.26953125" bestFit="1" customWidth="1"/>
    <col min="6" max="6" width="9.54296875" customWidth="1"/>
    <col min="7" max="7" width="73.1796875" bestFit="1" customWidth="1"/>
    <col min="8" max="8" width="53.81640625" bestFit="1" customWidth="1"/>
    <col min="9" max="9" width="15.26953125" bestFit="1" customWidth="1"/>
    <col min="10" max="10" width="31.81640625" bestFit="1" customWidth="1"/>
    <col min="11" max="11" width="66.54296875" bestFit="1" customWidth="1"/>
    <col min="12" max="12" width="74.453125" bestFit="1" customWidth="1"/>
    <col min="13" max="13" width="27.7265625" bestFit="1" customWidth="1"/>
    <col min="14" max="14" width="13.1796875" bestFit="1" customWidth="1"/>
    <col min="15" max="15" width="39.54296875" bestFit="1" customWidth="1"/>
    <col min="19" max="19" width="55.54296875" bestFit="1" customWidth="1"/>
  </cols>
  <sheetData>
    <row r="2" spans="1:19" ht="60" customHeight="1"/>
    <row r="3" spans="1:19" ht="28.5">
      <c r="A3" s="204" t="s">
        <v>258</v>
      </c>
      <c r="B3" s="205" t="s">
        <v>258</v>
      </c>
      <c r="C3" s="205"/>
      <c r="D3" s="205"/>
      <c r="E3" s="205"/>
      <c r="F3" s="205"/>
      <c r="G3" s="205"/>
      <c r="H3" s="205"/>
      <c r="I3" s="205"/>
      <c r="J3" s="205"/>
      <c r="K3" s="205"/>
      <c r="L3" s="205"/>
      <c r="M3" s="169"/>
      <c r="N3" s="169"/>
      <c r="O3" s="169"/>
      <c r="P3" s="169"/>
      <c r="Q3" s="169"/>
      <c r="R3" s="169"/>
      <c r="S3" s="169"/>
    </row>
    <row r="4" spans="1:19" ht="54">
      <c r="A4" s="59" t="s">
        <v>241</v>
      </c>
      <c r="B4" s="60" t="s">
        <v>0</v>
      </c>
      <c r="C4" s="60" t="s">
        <v>67</v>
      </c>
      <c r="D4" s="60" t="s">
        <v>221</v>
      </c>
      <c r="E4" s="61" t="s">
        <v>222</v>
      </c>
      <c r="F4" s="61" t="s">
        <v>249</v>
      </c>
      <c r="G4" s="61" t="s">
        <v>250</v>
      </c>
      <c r="H4" s="61" t="s">
        <v>223</v>
      </c>
      <c r="I4" s="61" t="s">
        <v>243</v>
      </c>
      <c r="J4" s="47" t="s">
        <v>40</v>
      </c>
      <c r="K4" s="47" t="s">
        <v>234</v>
      </c>
      <c r="L4" s="47" t="s">
        <v>189</v>
      </c>
      <c r="M4" s="60" t="s">
        <v>193</v>
      </c>
      <c r="N4" s="60" t="s">
        <v>20</v>
      </c>
      <c r="O4" s="60" t="s">
        <v>186</v>
      </c>
      <c r="P4" s="60" t="s">
        <v>181</v>
      </c>
      <c r="Q4" s="60" t="s">
        <v>187</v>
      </c>
      <c r="R4" s="60" t="s">
        <v>167</v>
      </c>
      <c r="S4" s="60" t="s">
        <v>188</v>
      </c>
    </row>
    <row r="5" spans="1:19" ht="18.5">
      <c r="A5" s="65"/>
      <c r="B5" s="66" t="s">
        <v>38</v>
      </c>
      <c r="C5" s="66" t="s">
        <v>68</v>
      </c>
      <c r="D5" s="96" t="s">
        <v>253</v>
      </c>
      <c r="E5" s="96" t="s">
        <v>254</v>
      </c>
      <c r="F5" s="68">
        <v>1</v>
      </c>
      <c r="G5" s="13" t="s">
        <v>226</v>
      </c>
      <c r="H5" s="86" t="s">
        <v>286</v>
      </c>
      <c r="I5" s="68"/>
      <c r="J5" s="69">
        <v>1</v>
      </c>
      <c r="K5" s="13" t="s">
        <v>226</v>
      </c>
      <c r="L5" s="70"/>
      <c r="M5" s="125"/>
      <c r="N5" s="125"/>
      <c r="O5" s="125"/>
      <c r="P5" s="125"/>
      <c r="Q5" s="125"/>
      <c r="R5" s="125"/>
      <c r="S5" s="125"/>
    </row>
    <row r="6" spans="1:19" ht="18.5">
      <c r="A6" s="65"/>
      <c r="B6" s="66" t="s">
        <v>42</v>
      </c>
      <c r="C6" s="66" t="s">
        <v>68</v>
      </c>
      <c r="D6" s="96" t="s">
        <v>253</v>
      </c>
      <c r="E6" s="96" t="s">
        <v>254</v>
      </c>
      <c r="F6" s="68">
        <v>1</v>
      </c>
      <c r="G6" s="13" t="s">
        <v>226</v>
      </c>
      <c r="H6" s="86" t="s">
        <v>286</v>
      </c>
      <c r="I6" s="68"/>
      <c r="J6" s="69">
        <v>1</v>
      </c>
      <c r="K6" s="13" t="s">
        <v>226</v>
      </c>
      <c r="L6" s="70"/>
      <c r="M6" s="125"/>
      <c r="N6" s="125"/>
      <c r="O6" s="125"/>
      <c r="P6" s="125"/>
      <c r="Q6" s="125"/>
      <c r="R6" s="125"/>
      <c r="S6" s="125"/>
    </row>
    <row r="7" spans="1:19" ht="18.5">
      <c r="A7" s="65"/>
      <c r="B7" s="66" t="s">
        <v>56</v>
      </c>
      <c r="C7" s="66" t="s">
        <v>68</v>
      </c>
      <c r="D7" s="96" t="s">
        <v>253</v>
      </c>
      <c r="E7" s="96" t="s">
        <v>254</v>
      </c>
      <c r="F7" s="68">
        <v>1</v>
      </c>
      <c r="G7" s="13" t="s">
        <v>226</v>
      </c>
      <c r="H7" s="86" t="s">
        <v>286</v>
      </c>
      <c r="I7" s="68"/>
      <c r="J7" s="69">
        <v>1</v>
      </c>
      <c r="K7" s="13" t="s">
        <v>226</v>
      </c>
      <c r="L7" s="70"/>
      <c r="M7" s="125"/>
      <c r="N7" s="125"/>
      <c r="O7" s="125"/>
      <c r="P7" s="125"/>
      <c r="Q7" s="125"/>
      <c r="R7" s="125"/>
      <c r="S7" s="125"/>
    </row>
    <row r="8" spans="1:19" ht="18.5">
      <c r="A8" s="65"/>
      <c r="B8" s="66" t="s">
        <v>51</v>
      </c>
      <c r="C8" s="66" t="s">
        <v>68</v>
      </c>
      <c r="D8" s="96" t="s">
        <v>253</v>
      </c>
      <c r="E8" s="96" t="s">
        <v>254</v>
      </c>
      <c r="F8" s="68">
        <v>1</v>
      </c>
      <c r="G8" s="13" t="s">
        <v>226</v>
      </c>
      <c r="H8" s="86" t="s">
        <v>286</v>
      </c>
      <c r="I8" s="68"/>
      <c r="J8" s="69">
        <v>1</v>
      </c>
      <c r="K8" s="13" t="s">
        <v>226</v>
      </c>
      <c r="L8" s="70"/>
      <c r="M8" s="125"/>
      <c r="N8" s="125"/>
      <c r="O8" s="125"/>
      <c r="P8" s="125"/>
      <c r="Q8" s="125"/>
      <c r="R8" s="125"/>
      <c r="S8" s="125"/>
    </row>
    <row r="9" spans="1:19" ht="18.5">
      <c r="A9" s="65"/>
      <c r="B9" s="66" t="s">
        <v>128</v>
      </c>
      <c r="C9" s="66" t="s">
        <v>68</v>
      </c>
      <c r="D9" s="96" t="s">
        <v>253</v>
      </c>
      <c r="E9" s="96" t="s">
        <v>254</v>
      </c>
      <c r="F9" s="68">
        <v>1</v>
      </c>
      <c r="G9" s="13" t="s">
        <v>226</v>
      </c>
      <c r="H9" s="86" t="s">
        <v>286</v>
      </c>
      <c r="I9" s="68"/>
      <c r="J9" s="69">
        <v>1</v>
      </c>
      <c r="K9" s="13" t="s">
        <v>226</v>
      </c>
      <c r="L9" s="70"/>
      <c r="M9" s="125"/>
      <c r="N9" s="125"/>
      <c r="O9" s="125"/>
      <c r="P9" s="125"/>
      <c r="Q9" s="125"/>
      <c r="R9" s="125"/>
      <c r="S9" s="125"/>
    </row>
    <row r="10" spans="1:19" ht="18.5">
      <c r="A10" s="65"/>
      <c r="B10" s="66" t="s">
        <v>65</v>
      </c>
      <c r="C10" s="66" t="s">
        <v>69</v>
      </c>
      <c r="D10" s="96" t="s">
        <v>253</v>
      </c>
      <c r="E10" s="96" t="s">
        <v>254</v>
      </c>
      <c r="F10" s="68">
        <v>1</v>
      </c>
      <c r="G10" s="13" t="s">
        <v>226</v>
      </c>
      <c r="H10" s="86" t="s">
        <v>286</v>
      </c>
      <c r="I10" s="68"/>
      <c r="J10" s="69">
        <v>1</v>
      </c>
      <c r="K10" s="13" t="s">
        <v>226</v>
      </c>
      <c r="L10" s="70"/>
      <c r="M10" s="125"/>
      <c r="N10" s="125"/>
      <c r="O10" s="125"/>
      <c r="P10" s="125"/>
      <c r="Q10" s="125"/>
      <c r="R10" s="125"/>
      <c r="S10" s="125"/>
    </row>
    <row r="11" spans="1:19" ht="18.5">
      <c r="A11" s="65"/>
      <c r="B11" s="66" t="s">
        <v>65</v>
      </c>
      <c r="C11" s="66" t="s">
        <v>68</v>
      </c>
      <c r="D11" s="96" t="s">
        <v>253</v>
      </c>
      <c r="E11" s="96" t="s">
        <v>255</v>
      </c>
      <c r="F11" s="68">
        <v>1</v>
      </c>
      <c r="G11" s="13" t="s">
        <v>226</v>
      </c>
      <c r="H11" s="86" t="s">
        <v>286</v>
      </c>
      <c r="I11" s="68"/>
      <c r="J11" s="69">
        <v>1</v>
      </c>
      <c r="K11" s="13" t="s">
        <v>226</v>
      </c>
      <c r="L11" s="70"/>
      <c r="M11" s="125"/>
      <c r="N11" s="125"/>
      <c r="O11" s="125"/>
      <c r="P11" s="125"/>
      <c r="Q11" s="125"/>
      <c r="R11" s="125"/>
      <c r="S11" s="125"/>
    </row>
    <row r="12" spans="1:19" ht="18.5">
      <c r="A12" s="65"/>
      <c r="B12" s="66"/>
      <c r="C12" s="66"/>
      <c r="D12" s="76"/>
      <c r="E12" s="77"/>
      <c r="F12" s="68"/>
      <c r="G12" s="68"/>
      <c r="H12" s="77"/>
      <c r="I12" s="68"/>
      <c r="J12" s="69"/>
      <c r="K12" s="69"/>
      <c r="L12" s="70"/>
      <c r="M12" s="125"/>
      <c r="N12" s="125"/>
      <c r="O12" s="125"/>
      <c r="P12" s="125"/>
      <c r="Q12" s="125"/>
      <c r="R12" s="125"/>
      <c r="S12" s="125"/>
    </row>
    <row r="13" spans="1:19" ht="18.5">
      <c r="A13" s="65"/>
      <c r="B13" s="66"/>
      <c r="C13" s="66"/>
      <c r="D13" s="76"/>
      <c r="E13" s="77"/>
      <c r="F13" s="68"/>
      <c r="G13" s="68"/>
      <c r="H13" s="68"/>
      <c r="I13" s="68"/>
      <c r="J13" s="69"/>
      <c r="K13" s="69"/>
      <c r="L13" s="70"/>
      <c r="M13" s="125"/>
      <c r="N13" s="125"/>
      <c r="O13" s="125"/>
      <c r="P13" s="125"/>
      <c r="Q13" s="125"/>
      <c r="R13" s="125"/>
      <c r="S13" s="125"/>
    </row>
    <row r="14" spans="1:19" ht="23.5">
      <c r="A14" s="71"/>
      <c r="B14" s="72"/>
      <c r="C14" s="72"/>
      <c r="D14" s="97"/>
      <c r="E14" s="97" t="s">
        <v>301</v>
      </c>
      <c r="F14" s="73">
        <f>SUM(F5:F13)</f>
        <v>7</v>
      </c>
      <c r="G14" s="7"/>
      <c r="H14" s="73"/>
      <c r="I14" s="126" t="s">
        <v>302</v>
      </c>
      <c r="J14" s="127">
        <f>SUM(J5:J13)</f>
        <v>7</v>
      </c>
      <c r="K14" s="74"/>
      <c r="L14" s="75"/>
      <c r="M14" s="125"/>
      <c r="N14" s="125"/>
      <c r="O14" s="125"/>
      <c r="P14" s="125"/>
      <c r="Q14" s="125"/>
      <c r="R14" s="125"/>
      <c r="S14" s="125"/>
    </row>
    <row r="15" spans="1:19" ht="18.5">
      <c r="A15" s="79"/>
      <c r="B15" s="80"/>
      <c r="C15" s="80"/>
      <c r="D15" s="86"/>
      <c r="E15" s="86"/>
      <c r="F15" s="81"/>
      <c r="G15" s="81"/>
      <c r="H15" s="81"/>
      <c r="I15" s="81"/>
      <c r="J15" s="82"/>
      <c r="K15" s="82"/>
      <c r="L15" s="82"/>
    </row>
    <row r="16" spans="1:19" ht="18.5">
      <c r="A16" s="79"/>
      <c r="B16" s="80"/>
      <c r="C16" s="80"/>
      <c r="D16" s="86"/>
      <c r="E16" s="86"/>
      <c r="F16" s="81"/>
      <c r="G16" s="81"/>
      <c r="H16" s="81"/>
      <c r="I16" s="81"/>
      <c r="J16" s="82"/>
      <c r="K16" s="82"/>
      <c r="L16" s="82"/>
    </row>
    <row r="17" spans="1:19" ht="18.5">
      <c r="A17" s="79"/>
      <c r="B17" s="80"/>
      <c r="C17" s="80"/>
      <c r="D17" s="86"/>
      <c r="E17" s="86"/>
      <c r="F17" s="81"/>
      <c r="G17" s="81"/>
      <c r="H17" s="81"/>
      <c r="I17" s="81"/>
      <c r="J17" s="82"/>
      <c r="K17" s="82"/>
      <c r="L17" s="82"/>
    </row>
    <row r="19" spans="1:19">
      <c r="E19" s="87"/>
    </row>
    <row r="20" spans="1:19" ht="28.5">
      <c r="A20" s="204" t="s">
        <v>252</v>
      </c>
      <c r="B20" s="204" t="s">
        <v>297</v>
      </c>
      <c r="C20" s="204"/>
      <c r="D20" s="204"/>
      <c r="E20" s="204"/>
      <c r="F20" s="204"/>
      <c r="G20" s="204"/>
      <c r="H20" s="204"/>
      <c r="I20" s="204"/>
      <c r="J20" s="204"/>
      <c r="K20" s="204"/>
      <c r="L20" s="204"/>
      <c r="M20" s="169"/>
      <c r="N20" s="169"/>
      <c r="O20" s="169"/>
      <c r="P20" s="169"/>
      <c r="Q20" s="169"/>
      <c r="R20" s="169"/>
      <c r="S20" s="169"/>
    </row>
    <row r="21" spans="1:19" ht="54">
      <c r="A21" s="83" t="s">
        <v>241</v>
      </c>
      <c r="B21" s="83" t="s">
        <v>0</v>
      </c>
      <c r="C21" s="83" t="s">
        <v>67</v>
      </c>
      <c r="D21" s="83" t="s">
        <v>221</v>
      </c>
      <c r="E21" s="84" t="s">
        <v>222</v>
      </c>
      <c r="F21" s="84" t="s">
        <v>249</v>
      </c>
      <c r="G21" s="84" t="s">
        <v>250</v>
      </c>
      <c r="H21" s="84" t="s">
        <v>242</v>
      </c>
      <c r="I21" s="84" t="s">
        <v>243</v>
      </c>
      <c r="J21" s="47" t="s">
        <v>40</v>
      </c>
      <c r="K21" s="47" t="s">
        <v>234</v>
      </c>
      <c r="L21" s="47" t="s">
        <v>189</v>
      </c>
      <c r="M21" s="60" t="s">
        <v>193</v>
      </c>
      <c r="N21" s="60" t="s">
        <v>20</v>
      </c>
      <c r="O21" s="60" t="s">
        <v>186</v>
      </c>
      <c r="P21" s="60" t="s">
        <v>181</v>
      </c>
      <c r="Q21" s="60" t="s">
        <v>187</v>
      </c>
      <c r="R21" s="60" t="s">
        <v>167</v>
      </c>
      <c r="S21" s="60" t="s">
        <v>188</v>
      </c>
    </row>
    <row r="22" spans="1:19" s="168" customFormat="1" ht="23.5">
      <c r="A22" s="214"/>
      <c r="B22" s="215" t="s">
        <v>122</v>
      </c>
      <c r="C22" s="215" t="s">
        <v>68</v>
      </c>
      <c r="D22" s="216" t="s">
        <v>247</v>
      </c>
      <c r="E22" s="216" t="s">
        <v>248</v>
      </c>
      <c r="F22" s="217">
        <v>1</v>
      </c>
      <c r="G22" s="218" t="s">
        <v>123</v>
      </c>
      <c r="H22" s="217"/>
      <c r="I22" s="217"/>
      <c r="J22" s="219"/>
      <c r="K22" s="219"/>
      <c r="L22" s="220"/>
      <c r="R22" s="168">
        <v>1</v>
      </c>
      <c r="S22" s="168" t="s">
        <v>345</v>
      </c>
    </row>
    <row r="23" spans="1:19" s="168" customFormat="1" ht="23.5">
      <c r="A23" s="221"/>
      <c r="B23" s="222" t="s">
        <v>120</v>
      </c>
      <c r="C23" s="222" t="s">
        <v>69</v>
      </c>
      <c r="D23" s="223" t="s">
        <v>247</v>
      </c>
      <c r="E23" s="223" t="s">
        <v>248</v>
      </c>
      <c r="F23" s="224">
        <v>1</v>
      </c>
      <c r="G23" s="225" t="s">
        <v>85</v>
      </c>
      <c r="H23" s="224"/>
      <c r="I23" s="224"/>
      <c r="J23" s="226"/>
      <c r="K23" s="226"/>
      <c r="L23" s="227"/>
      <c r="R23" s="168">
        <v>1</v>
      </c>
      <c r="S23" s="168" t="s">
        <v>346</v>
      </c>
    </row>
    <row r="24" spans="1:19" s="168" customFormat="1" ht="23.5">
      <c r="A24" s="221"/>
      <c r="B24" s="222" t="s">
        <v>121</v>
      </c>
      <c r="C24" s="222" t="s">
        <v>69</v>
      </c>
      <c r="D24" s="223" t="s">
        <v>247</v>
      </c>
      <c r="E24" s="223" t="s">
        <v>248</v>
      </c>
      <c r="F24" s="224">
        <v>1</v>
      </c>
      <c r="G24" s="225" t="s">
        <v>88</v>
      </c>
      <c r="H24" s="224"/>
      <c r="I24" s="224"/>
      <c r="J24" s="226"/>
      <c r="K24" s="226"/>
      <c r="L24" s="227"/>
      <c r="R24" s="168">
        <v>1</v>
      </c>
      <c r="S24" s="168" t="s">
        <v>347</v>
      </c>
    </row>
    <row r="25" spans="1:19" s="168" customFormat="1" ht="23.5">
      <c r="A25" s="221"/>
      <c r="B25" s="222" t="s">
        <v>122</v>
      </c>
      <c r="C25" s="222" t="s">
        <v>69</v>
      </c>
      <c r="D25" s="223" t="s">
        <v>247</v>
      </c>
      <c r="E25" s="223" t="s">
        <v>248</v>
      </c>
      <c r="F25" s="224">
        <v>1</v>
      </c>
      <c r="G25" s="225" t="s">
        <v>96</v>
      </c>
      <c r="H25" s="224"/>
      <c r="I25" s="224"/>
      <c r="J25" s="226"/>
      <c r="K25" s="226"/>
      <c r="L25" s="227"/>
      <c r="R25" s="168">
        <v>1</v>
      </c>
      <c r="S25" s="168" t="s">
        <v>348</v>
      </c>
    </row>
    <row r="26" spans="1:19" s="168" customFormat="1" ht="23.5">
      <c r="A26" s="228"/>
      <c r="B26" s="229"/>
      <c r="C26" s="229"/>
      <c r="D26" s="230"/>
      <c r="E26" s="231" t="s">
        <v>251</v>
      </c>
      <c r="F26" s="232">
        <f>SUM(F22:F25)</f>
        <v>4</v>
      </c>
      <c r="G26" s="232"/>
      <c r="H26" s="232"/>
      <c r="I26" s="126" t="s">
        <v>302</v>
      </c>
      <c r="J26" s="233"/>
      <c r="K26" s="233"/>
      <c r="L26" s="234"/>
    </row>
    <row r="28" spans="1:19" ht="28.5">
      <c r="A28" s="209" t="s">
        <v>291</v>
      </c>
      <c r="B28" s="204" t="s">
        <v>291</v>
      </c>
      <c r="C28" s="204"/>
      <c r="D28" s="204"/>
      <c r="E28" s="204"/>
      <c r="F28" s="204"/>
      <c r="G28" s="204"/>
      <c r="H28" s="204"/>
      <c r="I28" s="204"/>
      <c r="J28" s="204"/>
      <c r="K28" s="204"/>
      <c r="L28" s="204"/>
      <c r="M28" s="204"/>
      <c r="N28" s="204"/>
      <c r="O28" s="204"/>
      <c r="P28" s="204"/>
      <c r="Q28" s="204"/>
      <c r="R28" s="204"/>
      <c r="S28" s="204"/>
    </row>
    <row r="29" spans="1:19" ht="54">
      <c r="A29" s="88" t="s">
        <v>241</v>
      </c>
      <c r="B29" s="83" t="s">
        <v>0</v>
      </c>
      <c r="C29" s="83" t="s">
        <v>67</v>
      </c>
      <c r="D29" s="83" t="s">
        <v>221</v>
      </c>
      <c r="E29" s="84" t="s">
        <v>222</v>
      </c>
      <c r="F29" s="84" t="s">
        <v>249</v>
      </c>
      <c r="G29" s="84" t="s">
        <v>250</v>
      </c>
      <c r="H29" s="84" t="s">
        <v>242</v>
      </c>
      <c r="I29" s="84" t="s">
        <v>243</v>
      </c>
      <c r="J29" s="47" t="s">
        <v>40</v>
      </c>
      <c r="K29" s="47" t="s">
        <v>234</v>
      </c>
      <c r="L29" s="47" t="s">
        <v>189</v>
      </c>
      <c r="M29" s="60" t="s">
        <v>193</v>
      </c>
      <c r="N29" s="60" t="s">
        <v>20</v>
      </c>
      <c r="O29" s="60" t="s">
        <v>186</v>
      </c>
      <c r="P29" s="60" t="s">
        <v>181</v>
      </c>
      <c r="Q29" s="60" t="s">
        <v>187</v>
      </c>
      <c r="R29" s="60" t="s">
        <v>167</v>
      </c>
      <c r="S29" s="60" t="s">
        <v>188</v>
      </c>
    </row>
    <row r="30" spans="1:19" s="168" customFormat="1" ht="23.5">
      <c r="A30" s="214"/>
      <c r="B30" s="235" t="s">
        <v>18</v>
      </c>
      <c r="C30" s="235" t="s">
        <v>68</v>
      </c>
      <c r="D30" s="223" t="s">
        <v>253</v>
      </c>
      <c r="E30" s="236" t="s">
        <v>259</v>
      </c>
      <c r="F30" s="217">
        <v>1</v>
      </c>
      <c r="G30" s="237" t="s">
        <v>19</v>
      </c>
      <c r="H30" s="236" t="s">
        <v>285</v>
      </c>
      <c r="I30" s="217"/>
      <c r="J30" s="219"/>
      <c r="K30" s="219"/>
      <c r="L30" s="220"/>
      <c r="N30" s="168">
        <v>1</v>
      </c>
      <c r="O30" s="225" t="s">
        <v>351</v>
      </c>
    </row>
    <row r="31" spans="1:19" s="168" customFormat="1" ht="23.5">
      <c r="A31" s="221"/>
      <c r="B31" s="235" t="s">
        <v>23</v>
      </c>
      <c r="C31" s="235" t="s">
        <v>68</v>
      </c>
      <c r="D31" s="223" t="s">
        <v>253</v>
      </c>
      <c r="E31" s="236" t="s">
        <v>259</v>
      </c>
      <c r="F31" s="224">
        <v>1</v>
      </c>
      <c r="G31" s="237" t="s">
        <v>30</v>
      </c>
      <c r="H31" s="236" t="s">
        <v>285</v>
      </c>
      <c r="I31" s="224"/>
      <c r="J31" s="226"/>
      <c r="K31" s="226"/>
      <c r="L31" s="227"/>
      <c r="N31" s="168">
        <v>1</v>
      </c>
      <c r="O31" s="225" t="s">
        <v>352</v>
      </c>
    </row>
    <row r="32" spans="1:19" s="168" customFormat="1" ht="23.5">
      <c r="A32" s="221"/>
      <c r="B32" s="235" t="s">
        <v>24</v>
      </c>
      <c r="C32" s="235" t="s">
        <v>68</v>
      </c>
      <c r="D32" s="223" t="s">
        <v>253</v>
      </c>
      <c r="E32" s="236" t="s">
        <v>259</v>
      </c>
      <c r="F32" s="224">
        <v>1</v>
      </c>
      <c r="G32" s="237" t="s">
        <v>31</v>
      </c>
      <c r="H32" s="236" t="s">
        <v>285</v>
      </c>
      <c r="I32" s="224"/>
      <c r="J32" s="226"/>
      <c r="K32" s="226"/>
      <c r="L32" s="227"/>
      <c r="N32" s="168">
        <v>1</v>
      </c>
      <c r="O32" s="225" t="s">
        <v>353</v>
      </c>
    </row>
    <row r="33" spans="1:15" s="168" customFormat="1" ht="23.5">
      <c r="A33" s="221"/>
      <c r="B33" s="235" t="s">
        <v>25</v>
      </c>
      <c r="C33" s="235" t="s">
        <v>68</v>
      </c>
      <c r="D33" s="223" t="s">
        <v>253</v>
      </c>
      <c r="E33" s="236" t="s">
        <v>259</v>
      </c>
      <c r="F33" s="217">
        <v>1</v>
      </c>
      <c r="G33" s="237" t="s">
        <v>32</v>
      </c>
      <c r="H33" s="236" t="s">
        <v>285</v>
      </c>
      <c r="I33" s="224"/>
      <c r="J33" s="226"/>
      <c r="K33" s="226"/>
      <c r="L33" s="227"/>
      <c r="N33" s="168">
        <v>1</v>
      </c>
      <c r="O33" s="225" t="s">
        <v>354</v>
      </c>
    </row>
    <row r="34" spans="1:15" s="168" customFormat="1" ht="23.5">
      <c r="A34" s="221"/>
      <c r="B34" s="235" t="s">
        <v>26</v>
      </c>
      <c r="C34" s="235" t="s">
        <v>68</v>
      </c>
      <c r="D34" s="223" t="s">
        <v>253</v>
      </c>
      <c r="E34" s="236" t="s">
        <v>259</v>
      </c>
      <c r="F34" s="224">
        <v>1</v>
      </c>
      <c r="G34" s="237" t="s">
        <v>33</v>
      </c>
      <c r="H34" s="236" t="s">
        <v>285</v>
      </c>
      <c r="I34" s="224"/>
      <c r="J34" s="226"/>
      <c r="K34" s="226"/>
      <c r="L34" s="227"/>
      <c r="N34" s="168">
        <v>1</v>
      </c>
      <c r="O34" s="225" t="s">
        <v>355</v>
      </c>
    </row>
    <row r="35" spans="1:15" s="168" customFormat="1" ht="23.5">
      <c r="A35" s="221"/>
      <c r="B35" s="235" t="s">
        <v>27</v>
      </c>
      <c r="C35" s="235" t="s">
        <v>68</v>
      </c>
      <c r="D35" s="223" t="s">
        <v>253</v>
      </c>
      <c r="E35" s="236" t="s">
        <v>259</v>
      </c>
      <c r="F35" s="224">
        <v>1</v>
      </c>
      <c r="G35" s="237" t="s">
        <v>34</v>
      </c>
      <c r="H35" s="236" t="s">
        <v>285</v>
      </c>
      <c r="I35" s="224"/>
      <c r="J35" s="226"/>
      <c r="K35" s="226"/>
      <c r="L35" s="227"/>
      <c r="N35" s="168">
        <v>1</v>
      </c>
      <c r="O35" s="225" t="s">
        <v>356</v>
      </c>
    </row>
    <row r="36" spans="1:15" s="168" customFormat="1" ht="23.5">
      <c r="A36" s="221"/>
      <c r="B36" s="235" t="s">
        <v>28</v>
      </c>
      <c r="C36" s="235" t="s">
        <v>68</v>
      </c>
      <c r="D36" s="223" t="s">
        <v>253</v>
      </c>
      <c r="E36" s="236" t="s">
        <v>259</v>
      </c>
      <c r="F36" s="217">
        <v>1</v>
      </c>
      <c r="G36" s="237" t="s">
        <v>35</v>
      </c>
      <c r="H36" s="236" t="s">
        <v>285</v>
      </c>
      <c r="I36" s="224"/>
      <c r="J36" s="226"/>
      <c r="K36" s="226"/>
      <c r="L36" s="227"/>
      <c r="N36" s="168">
        <v>1</v>
      </c>
      <c r="O36" s="225" t="s">
        <v>357</v>
      </c>
    </row>
    <row r="37" spans="1:15" s="168" customFormat="1" ht="23.5">
      <c r="A37" s="221"/>
      <c r="B37" s="235" t="s">
        <v>29</v>
      </c>
      <c r="C37" s="235" t="s">
        <v>68</v>
      </c>
      <c r="D37" s="223" t="s">
        <v>253</v>
      </c>
      <c r="E37" s="236" t="s">
        <v>259</v>
      </c>
      <c r="F37" s="224">
        <v>1</v>
      </c>
      <c r="G37" s="237" t="s">
        <v>36</v>
      </c>
      <c r="H37" s="236" t="s">
        <v>285</v>
      </c>
      <c r="I37" s="224"/>
      <c r="J37" s="226"/>
      <c r="K37" s="226"/>
      <c r="L37" s="227"/>
      <c r="N37" s="168">
        <v>1</v>
      </c>
      <c r="O37" s="225" t="s">
        <v>358</v>
      </c>
    </row>
    <row r="38" spans="1:15" s="168" customFormat="1" ht="23.5">
      <c r="A38" s="221"/>
      <c r="B38" s="235" t="s">
        <v>57</v>
      </c>
      <c r="C38" s="235" t="s">
        <v>69</v>
      </c>
      <c r="D38" s="223" t="s">
        <v>253</v>
      </c>
      <c r="E38" s="236" t="s">
        <v>259</v>
      </c>
      <c r="F38" s="224">
        <v>1</v>
      </c>
      <c r="G38" s="237" t="s">
        <v>63</v>
      </c>
      <c r="H38" s="236" t="s">
        <v>285</v>
      </c>
      <c r="I38" s="224"/>
      <c r="J38" s="226"/>
      <c r="K38" s="226"/>
      <c r="L38" s="227"/>
      <c r="N38" s="168">
        <v>1</v>
      </c>
      <c r="O38" s="225" t="s">
        <v>359</v>
      </c>
    </row>
    <row r="39" spans="1:15" s="168" customFormat="1" ht="23.5">
      <c r="A39" s="221"/>
      <c r="B39" s="235" t="s">
        <v>58</v>
      </c>
      <c r="C39" s="235" t="s">
        <v>69</v>
      </c>
      <c r="D39" s="223" t="s">
        <v>253</v>
      </c>
      <c r="E39" s="236" t="s">
        <v>259</v>
      </c>
      <c r="F39" s="217">
        <v>1</v>
      </c>
      <c r="G39" s="237" t="s">
        <v>64</v>
      </c>
      <c r="H39" s="236" t="s">
        <v>285</v>
      </c>
      <c r="I39" s="224"/>
      <c r="J39" s="226"/>
      <c r="K39" s="226"/>
      <c r="L39" s="227"/>
      <c r="N39" s="168">
        <v>1</v>
      </c>
      <c r="O39" s="225" t="s">
        <v>360</v>
      </c>
    </row>
    <row r="40" spans="1:15" s="168" customFormat="1" ht="23.5">
      <c r="A40" s="221"/>
      <c r="B40" s="235" t="s">
        <v>59</v>
      </c>
      <c r="C40" s="235" t="s">
        <v>69</v>
      </c>
      <c r="D40" s="223" t="s">
        <v>253</v>
      </c>
      <c r="E40" s="236" t="s">
        <v>259</v>
      </c>
      <c r="F40" s="224">
        <v>1</v>
      </c>
      <c r="G40" s="237" t="s">
        <v>132</v>
      </c>
      <c r="H40" s="236" t="s">
        <v>285</v>
      </c>
      <c r="I40" s="224"/>
      <c r="J40" s="226"/>
      <c r="K40" s="226"/>
      <c r="L40" s="227"/>
      <c r="N40" s="168">
        <v>1</v>
      </c>
      <c r="O40" s="225" t="s">
        <v>361</v>
      </c>
    </row>
    <row r="41" spans="1:15" s="168" customFormat="1" ht="23.5">
      <c r="A41" s="221"/>
      <c r="B41" s="235" t="s">
        <v>60</v>
      </c>
      <c r="C41" s="235" t="s">
        <v>69</v>
      </c>
      <c r="D41" s="223" t="s">
        <v>253</v>
      </c>
      <c r="E41" s="236" t="s">
        <v>259</v>
      </c>
      <c r="F41" s="224">
        <v>1</v>
      </c>
      <c r="G41" s="237" t="s">
        <v>131</v>
      </c>
      <c r="H41" s="236" t="s">
        <v>285</v>
      </c>
      <c r="I41" s="224"/>
      <c r="J41" s="226"/>
      <c r="K41" s="226"/>
      <c r="L41" s="227"/>
      <c r="N41" s="168">
        <v>1</v>
      </c>
      <c r="O41" s="225" t="s">
        <v>362</v>
      </c>
    </row>
    <row r="42" spans="1:15" s="168" customFormat="1" ht="23.5">
      <c r="A42" s="221"/>
      <c r="B42" s="235" t="s">
        <v>61</v>
      </c>
      <c r="C42" s="235" t="s">
        <v>69</v>
      </c>
      <c r="D42" s="223" t="s">
        <v>253</v>
      </c>
      <c r="E42" s="236" t="s">
        <v>259</v>
      </c>
      <c r="F42" s="217">
        <v>1</v>
      </c>
      <c r="G42" s="237" t="s">
        <v>129</v>
      </c>
      <c r="H42" s="236" t="s">
        <v>285</v>
      </c>
      <c r="I42" s="224"/>
      <c r="J42" s="226"/>
      <c r="K42" s="226"/>
      <c r="L42" s="227"/>
      <c r="N42" s="168">
        <v>1</v>
      </c>
      <c r="O42" s="225" t="s">
        <v>363</v>
      </c>
    </row>
    <row r="43" spans="1:15" s="168" customFormat="1" ht="23.5">
      <c r="A43" s="221"/>
      <c r="B43" s="235" t="s">
        <v>62</v>
      </c>
      <c r="C43" s="235" t="s">
        <v>69</v>
      </c>
      <c r="D43" s="223" t="s">
        <v>253</v>
      </c>
      <c r="E43" s="236" t="s">
        <v>259</v>
      </c>
      <c r="F43" s="224">
        <v>1</v>
      </c>
      <c r="G43" s="237" t="s">
        <v>130</v>
      </c>
      <c r="H43" s="236" t="s">
        <v>285</v>
      </c>
      <c r="I43" s="224"/>
      <c r="J43" s="226"/>
      <c r="K43" s="226"/>
      <c r="L43" s="227"/>
      <c r="N43" s="168">
        <v>1</v>
      </c>
      <c r="O43" s="225" t="s">
        <v>364</v>
      </c>
    </row>
    <row r="44" spans="1:15" s="168" customFormat="1" ht="23.5">
      <c r="A44" s="221"/>
      <c r="B44" s="235" t="s">
        <v>52</v>
      </c>
      <c r="C44" s="235" t="s">
        <v>68</v>
      </c>
      <c r="D44" s="223" t="s">
        <v>253</v>
      </c>
      <c r="E44" s="236" t="s">
        <v>259</v>
      </c>
      <c r="F44" s="224">
        <v>1</v>
      </c>
      <c r="G44" s="237" t="s">
        <v>53</v>
      </c>
      <c r="H44" s="236" t="s">
        <v>285</v>
      </c>
      <c r="I44" s="224"/>
      <c r="J44" s="226"/>
      <c r="K44" s="226"/>
      <c r="L44" s="227"/>
      <c r="N44" s="168">
        <v>1</v>
      </c>
      <c r="O44" s="225" t="s">
        <v>365</v>
      </c>
    </row>
    <row r="45" spans="1:15" s="168" customFormat="1" ht="23.5">
      <c r="A45" s="221"/>
      <c r="B45" s="235" t="s">
        <v>54</v>
      </c>
      <c r="C45" s="235" t="s">
        <v>68</v>
      </c>
      <c r="D45" s="223" t="s">
        <v>253</v>
      </c>
      <c r="E45" s="236" t="s">
        <v>259</v>
      </c>
      <c r="F45" s="217">
        <v>1</v>
      </c>
      <c r="G45" s="237" t="s">
        <v>55</v>
      </c>
      <c r="H45" s="236" t="s">
        <v>285</v>
      </c>
      <c r="I45" s="224"/>
      <c r="J45" s="226"/>
      <c r="K45" s="226"/>
      <c r="L45" s="227"/>
      <c r="N45" s="168">
        <v>1</v>
      </c>
      <c r="O45" s="225" t="s">
        <v>366</v>
      </c>
    </row>
    <row r="46" spans="1:15" s="168" customFormat="1" ht="23.5">
      <c r="A46" s="221"/>
      <c r="B46" s="235" t="s">
        <v>47</v>
      </c>
      <c r="C46" s="235" t="s">
        <v>68</v>
      </c>
      <c r="D46" s="223" t="s">
        <v>253</v>
      </c>
      <c r="E46" s="236" t="s">
        <v>259</v>
      </c>
      <c r="F46" s="224">
        <v>1</v>
      </c>
      <c r="G46" s="237" t="s">
        <v>48</v>
      </c>
      <c r="H46" s="236" t="s">
        <v>285</v>
      </c>
      <c r="I46" s="224"/>
      <c r="J46" s="226"/>
      <c r="K46" s="226"/>
      <c r="L46" s="227"/>
      <c r="N46" s="168">
        <v>1</v>
      </c>
      <c r="O46" s="225" t="s">
        <v>367</v>
      </c>
    </row>
    <row r="47" spans="1:15" s="168" customFormat="1" ht="23.5">
      <c r="A47" s="221"/>
      <c r="B47" s="235" t="s">
        <v>49</v>
      </c>
      <c r="C47" s="235" t="s">
        <v>68</v>
      </c>
      <c r="D47" s="223" t="s">
        <v>253</v>
      </c>
      <c r="E47" s="236" t="s">
        <v>259</v>
      </c>
      <c r="F47" s="224">
        <v>1</v>
      </c>
      <c r="G47" s="237" t="s">
        <v>50</v>
      </c>
      <c r="H47" s="236" t="s">
        <v>285</v>
      </c>
      <c r="I47" s="224"/>
      <c r="J47" s="226"/>
      <c r="K47" s="226"/>
      <c r="L47" s="227"/>
      <c r="N47" s="168">
        <v>1</v>
      </c>
      <c r="O47" s="225" t="s">
        <v>368</v>
      </c>
    </row>
    <row r="48" spans="1:15" s="168" customFormat="1" ht="23.5">
      <c r="A48" s="221"/>
      <c r="B48" s="222"/>
      <c r="C48" s="222"/>
      <c r="D48" s="238"/>
      <c r="E48" s="239"/>
      <c r="F48" s="224"/>
      <c r="G48" s="224"/>
      <c r="H48" s="224"/>
      <c r="I48" s="224"/>
      <c r="J48" s="226"/>
      <c r="K48" s="226"/>
      <c r="L48" s="227"/>
    </row>
    <row r="49" spans="1:19" s="168" customFormat="1" ht="23.5">
      <c r="A49" s="221"/>
      <c r="B49" s="222"/>
      <c r="C49" s="222"/>
      <c r="D49" s="238"/>
      <c r="E49" s="239"/>
      <c r="F49" s="224"/>
      <c r="G49" s="224"/>
      <c r="H49" s="224"/>
      <c r="I49" s="224"/>
      <c r="J49" s="226"/>
      <c r="K49" s="226"/>
      <c r="L49" s="227"/>
    </row>
    <row r="50" spans="1:19" s="168" customFormat="1" ht="23.5">
      <c r="A50" s="221"/>
      <c r="B50" s="222"/>
      <c r="C50" s="222"/>
      <c r="D50" s="238"/>
      <c r="E50" s="239"/>
      <c r="F50" s="224"/>
      <c r="G50" s="224"/>
      <c r="H50" s="224"/>
      <c r="I50" s="224"/>
      <c r="J50" s="226"/>
      <c r="K50" s="226"/>
      <c r="L50" s="227"/>
    </row>
    <row r="51" spans="1:19" s="168" customFormat="1" ht="23.5">
      <c r="A51" s="221"/>
      <c r="B51" s="222"/>
      <c r="C51" s="222"/>
      <c r="D51" s="223"/>
      <c r="E51" s="223"/>
      <c r="F51" s="224"/>
      <c r="G51" s="224"/>
      <c r="H51" s="224"/>
      <c r="I51" s="224"/>
      <c r="J51" s="226"/>
      <c r="K51" s="226"/>
      <c r="L51" s="227"/>
    </row>
    <row r="52" spans="1:19" s="168" customFormat="1" ht="23.5">
      <c r="A52" s="221"/>
      <c r="B52" s="222"/>
      <c r="C52" s="222"/>
      <c r="D52" s="223"/>
      <c r="E52" s="223"/>
      <c r="F52" s="224"/>
      <c r="G52" s="224"/>
      <c r="H52" s="224"/>
      <c r="I52" s="224"/>
      <c r="J52" s="226"/>
      <c r="K52" s="226"/>
      <c r="L52" s="227"/>
    </row>
    <row r="53" spans="1:19" s="168" customFormat="1" ht="23.5">
      <c r="A53" s="221"/>
      <c r="B53" s="222"/>
      <c r="C53" s="222"/>
      <c r="D53" s="223"/>
      <c r="E53" s="223"/>
      <c r="F53" s="224"/>
      <c r="G53" s="224"/>
      <c r="H53" s="224"/>
      <c r="I53" s="224"/>
      <c r="J53" s="226"/>
      <c r="K53" s="226"/>
      <c r="L53" s="227"/>
    </row>
    <row r="54" spans="1:19" s="168" customFormat="1" ht="23.5">
      <c r="A54" s="221"/>
      <c r="B54" s="222"/>
      <c r="C54" s="222"/>
      <c r="D54" s="223"/>
      <c r="E54" s="223"/>
      <c r="F54" s="224"/>
      <c r="G54" s="224"/>
      <c r="H54" s="224"/>
      <c r="I54" s="224"/>
      <c r="J54" s="226"/>
      <c r="K54" s="226"/>
      <c r="L54" s="227"/>
    </row>
    <row r="55" spans="1:19" s="168" customFormat="1" ht="23.5">
      <c r="A55" s="221"/>
      <c r="B55" s="222"/>
      <c r="C55" s="222"/>
      <c r="D55" s="238"/>
      <c r="E55" s="239"/>
      <c r="F55" s="224"/>
      <c r="G55" s="224"/>
      <c r="H55" s="224"/>
      <c r="I55" s="224"/>
      <c r="J55" s="226"/>
      <c r="K55" s="226"/>
      <c r="L55" s="227"/>
    </row>
    <row r="56" spans="1:19" s="168" customFormat="1" ht="23.5">
      <c r="A56" s="240"/>
      <c r="B56" s="229"/>
      <c r="C56" s="229"/>
      <c r="D56" s="241"/>
      <c r="E56" s="242" t="s">
        <v>256</v>
      </c>
      <c r="F56" s="232">
        <f>SUM(F30:F55)</f>
        <v>18</v>
      </c>
      <c r="G56" s="232"/>
      <c r="H56" s="232"/>
      <c r="I56" s="126" t="s">
        <v>302</v>
      </c>
      <c r="J56" s="233"/>
      <c r="K56" s="233"/>
      <c r="L56" s="234"/>
    </row>
    <row r="57" spans="1:19" ht="23.5">
      <c r="A57" s="79"/>
      <c r="B57" s="80"/>
      <c r="C57" s="80"/>
      <c r="D57" s="86"/>
      <c r="E57" s="86"/>
      <c r="F57" s="81"/>
      <c r="G57" s="81"/>
      <c r="H57" s="81"/>
      <c r="I57" s="81"/>
      <c r="J57" s="82"/>
      <c r="K57" s="82"/>
      <c r="L57" s="82"/>
      <c r="M57" s="171" t="s">
        <v>183</v>
      </c>
      <c r="N57" s="171">
        <f>SUM(Table379[DI])</f>
        <v>18</v>
      </c>
    </row>
    <row r="59" spans="1:19">
      <c r="E59" s="87"/>
    </row>
    <row r="62" spans="1:19" ht="28.5">
      <c r="A62" s="206" t="s">
        <v>349</v>
      </c>
      <c r="B62" s="207" t="s">
        <v>349</v>
      </c>
      <c r="C62" s="207"/>
      <c r="D62" s="207"/>
      <c r="E62" s="207"/>
      <c r="F62" s="207"/>
      <c r="G62" s="207"/>
      <c r="H62" s="207"/>
      <c r="I62" s="207"/>
      <c r="J62" s="207"/>
      <c r="K62" s="207"/>
      <c r="L62" s="208"/>
      <c r="M62" s="169"/>
      <c r="N62" s="169"/>
      <c r="O62" s="169"/>
      <c r="P62" s="169"/>
      <c r="Q62" s="169"/>
      <c r="R62" s="169"/>
      <c r="S62" s="169"/>
    </row>
    <row r="63" spans="1:19" ht="54">
      <c r="A63" s="88" t="s">
        <v>241</v>
      </c>
      <c r="B63" s="83" t="s">
        <v>0</v>
      </c>
      <c r="C63" s="83" t="s">
        <v>67</v>
      </c>
      <c r="D63" s="83" t="s">
        <v>221</v>
      </c>
      <c r="E63" s="84" t="s">
        <v>222</v>
      </c>
      <c r="F63" s="84" t="s">
        <v>249</v>
      </c>
      <c r="G63" s="84" t="s">
        <v>250</v>
      </c>
      <c r="H63" s="84" t="s">
        <v>242</v>
      </c>
      <c r="I63" s="84" t="s">
        <v>243</v>
      </c>
      <c r="J63" s="47" t="s">
        <v>40</v>
      </c>
      <c r="K63" s="47" t="s">
        <v>234</v>
      </c>
      <c r="L63" s="47" t="s">
        <v>189</v>
      </c>
      <c r="M63" s="60" t="s">
        <v>193</v>
      </c>
      <c r="N63" s="60" t="s">
        <v>20</v>
      </c>
      <c r="O63" s="60" t="s">
        <v>186</v>
      </c>
      <c r="P63" s="60" t="s">
        <v>181</v>
      </c>
      <c r="Q63" s="60" t="s">
        <v>187</v>
      </c>
      <c r="R63" s="60" t="s">
        <v>167</v>
      </c>
      <c r="S63" s="60" t="s">
        <v>188</v>
      </c>
    </row>
    <row r="64" spans="1:19" ht="18.5">
      <c r="A64" s="65"/>
      <c r="B64" s="10" t="s">
        <v>97</v>
      </c>
      <c r="C64" s="80" t="s">
        <v>69</v>
      </c>
      <c r="D64" s="96" t="s">
        <v>247</v>
      </c>
      <c r="E64" s="86" t="s">
        <v>287</v>
      </c>
      <c r="F64" s="92">
        <v>1</v>
      </c>
      <c r="G64" s="85" t="s">
        <v>262</v>
      </c>
      <c r="H64" s="92" t="s">
        <v>261</v>
      </c>
      <c r="I64" s="68"/>
      <c r="J64" s="69">
        <v>1</v>
      </c>
      <c r="K64" s="69"/>
      <c r="L64" s="70"/>
      <c r="M64" s="125"/>
      <c r="N64" s="125"/>
      <c r="O64" s="125"/>
      <c r="P64" s="125"/>
      <c r="Q64" s="125"/>
      <c r="R64" s="125"/>
      <c r="S64" s="125"/>
    </row>
    <row r="65" spans="1:19" ht="18.5">
      <c r="A65" s="65"/>
      <c r="B65" s="10" t="s">
        <v>98</v>
      </c>
      <c r="C65" s="80" t="s">
        <v>69</v>
      </c>
      <c r="D65" s="96" t="s">
        <v>247</v>
      </c>
      <c r="E65" s="86" t="s">
        <v>287</v>
      </c>
      <c r="F65" s="68">
        <v>1</v>
      </c>
      <c r="G65" s="85" t="s">
        <v>263</v>
      </c>
      <c r="H65" s="92" t="s">
        <v>261</v>
      </c>
      <c r="I65" s="68"/>
      <c r="J65" s="69">
        <v>1</v>
      </c>
      <c r="K65" s="69"/>
      <c r="L65" s="70"/>
      <c r="M65" s="125"/>
      <c r="N65" s="125"/>
      <c r="O65" s="125"/>
      <c r="P65" s="125"/>
      <c r="Q65" s="125"/>
      <c r="R65" s="125"/>
      <c r="S65" s="125"/>
    </row>
    <row r="66" spans="1:19" ht="18.5">
      <c r="A66" s="65"/>
      <c r="B66" s="10" t="s">
        <v>99</v>
      </c>
      <c r="C66" s="80" t="s">
        <v>69</v>
      </c>
      <c r="D66" s="96" t="s">
        <v>247</v>
      </c>
      <c r="E66" s="86" t="s">
        <v>287</v>
      </c>
      <c r="F66" s="92">
        <v>1</v>
      </c>
      <c r="G66" s="85" t="s">
        <v>264</v>
      </c>
      <c r="H66" s="92" t="s">
        <v>261</v>
      </c>
      <c r="I66" s="68"/>
      <c r="J66" s="69">
        <v>1</v>
      </c>
      <c r="K66" s="69"/>
      <c r="L66" s="70"/>
      <c r="M66" s="125"/>
      <c r="N66" s="125"/>
      <c r="O66" s="125"/>
      <c r="P66" s="125"/>
      <c r="Q66" s="125"/>
      <c r="R66" s="125"/>
      <c r="S66" s="125"/>
    </row>
    <row r="67" spans="1:19" ht="18.5">
      <c r="A67" s="65"/>
      <c r="B67" s="10" t="s">
        <v>100</v>
      </c>
      <c r="C67" s="80" t="s">
        <v>69</v>
      </c>
      <c r="D67" s="96" t="s">
        <v>247</v>
      </c>
      <c r="E67" s="86" t="s">
        <v>287</v>
      </c>
      <c r="F67" s="68">
        <v>1</v>
      </c>
      <c r="G67" s="85" t="s">
        <v>275</v>
      </c>
      <c r="H67" s="92" t="s">
        <v>261</v>
      </c>
      <c r="I67" s="68"/>
      <c r="J67" s="69">
        <v>1</v>
      </c>
      <c r="K67" s="69"/>
      <c r="L67" s="70"/>
      <c r="M67" s="125"/>
      <c r="N67" s="125"/>
      <c r="O67" s="125"/>
      <c r="P67" s="125"/>
      <c r="Q67" s="125"/>
      <c r="R67" s="125"/>
      <c r="S67" s="125"/>
    </row>
    <row r="68" spans="1:19" ht="18.5">
      <c r="A68" s="65"/>
      <c r="B68" s="10" t="s">
        <v>101</v>
      </c>
      <c r="C68" s="80" t="s">
        <v>69</v>
      </c>
      <c r="D68" s="96" t="s">
        <v>247</v>
      </c>
      <c r="E68" s="86" t="s">
        <v>287</v>
      </c>
      <c r="F68" s="92">
        <v>1</v>
      </c>
      <c r="G68" s="85" t="s">
        <v>271</v>
      </c>
      <c r="H68" s="92" t="s">
        <v>261</v>
      </c>
      <c r="I68" s="68"/>
      <c r="J68" s="69">
        <v>1</v>
      </c>
      <c r="K68" s="69"/>
      <c r="L68" s="70"/>
      <c r="M68" s="125"/>
      <c r="N68" s="125"/>
      <c r="O68" s="125"/>
      <c r="P68" s="125"/>
      <c r="Q68" s="125"/>
      <c r="R68" s="125"/>
      <c r="S68" s="125"/>
    </row>
    <row r="69" spans="1:19" ht="18.5">
      <c r="A69" s="65"/>
      <c r="B69" s="10" t="s">
        <v>106</v>
      </c>
      <c r="C69" s="80" t="s">
        <v>69</v>
      </c>
      <c r="D69" s="96" t="s">
        <v>247</v>
      </c>
      <c r="E69" s="86" t="s">
        <v>287</v>
      </c>
      <c r="F69" s="68">
        <v>1</v>
      </c>
      <c r="G69" s="85" t="s">
        <v>272</v>
      </c>
      <c r="H69" s="92" t="s">
        <v>261</v>
      </c>
      <c r="I69" s="68"/>
      <c r="J69" s="69">
        <v>1</v>
      </c>
      <c r="K69" s="69"/>
      <c r="L69" s="70"/>
      <c r="M69" s="125"/>
      <c r="N69" s="125"/>
      <c r="O69" s="125"/>
      <c r="P69" s="125"/>
      <c r="Q69" s="125"/>
      <c r="R69" s="125"/>
      <c r="S69" s="125"/>
    </row>
    <row r="70" spans="1:19" ht="18.5">
      <c r="A70" s="65"/>
      <c r="B70" s="10" t="s">
        <v>107</v>
      </c>
      <c r="C70" s="80" t="s">
        <v>69</v>
      </c>
      <c r="D70" s="96" t="s">
        <v>247</v>
      </c>
      <c r="E70" s="86" t="s">
        <v>287</v>
      </c>
      <c r="F70" s="92">
        <v>1</v>
      </c>
      <c r="G70" s="85" t="s">
        <v>276</v>
      </c>
      <c r="H70" s="92" t="s">
        <v>261</v>
      </c>
      <c r="I70" s="68"/>
      <c r="J70" s="69">
        <v>1</v>
      </c>
      <c r="K70" s="69"/>
      <c r="L70" s="70"/>
      <c r="M70" s="125"/>
      <c r="N70" s="125"/>
      <c r="O70" s="125"/>
      <c r="P70" s="125"/>
      <c r="Q70" s="125"/>
      <c r="R70" s="125"/>
      <c r="S70" s="125"/>
    </row>
    <row r="71" spans="1:19" ht="18.5">
      <c r="A71" s="65"/>
      <c r="B71" s="10" t="s">
        <v>109</v>
      </c>
      <c r="C71" s="80" t="s">
        <v>69</v>
      </c>
      <c r="D71" s="96" t="s">
        <v>247</v>
      </c>
      <c r="E71" s="86" t="s">
        <v>287</v>
      </c>
      <c r="F71" s="68">
        <v>1</v>
      </c>
      <c r="G71" s="85" t="s">
        <v>274</v>
      </c>
      <c r="H71" s="92" t="s">
        <v>261</v>
      </c>
      <c r="I71" s="68"/>
      <c r="J71" s="69">
        <v>1</v>
      </c>
      <c r="K71" s="69"/>
      <c r="L71" s="70"/>
      <c r="M71" s="125"/>
      <c r="N71" s="125"/>
      <c r="O71" s="125"/>
      <c r="P71" s="125"/>
      <c r="Q71" s="125"/>
      <c r="R71" s="125"/>
      <c r="S71" s="125"/>
    </row>
    <row r="72" spans="1:19" ht="18.5">
      <c r="A72" s="65"/>
      <c r="B72" s="10" t="s">
        <v>110</v>
      </c>
      <c r="C72" s="80" t="s">
        <v>69</v>
      </c>
      <c r="D72" s="96" t="s">
        <v>247</v>
      </c>
      <c r="E72" s="86" t="s">
        <v>287</v>
      </c>
      <c r="F72" s="92">
        <v>1</v>
      </c>
      <c r="G72" s="85" t="s">
        <v>283</v>
      </c>
      <c r="H72" s="92" t="s">
        <v>261</v>
      </c>
      <c r="I72" s="68"/>
      <c r="J72" s="69">
        <v>1</v>
      </c>
      <c r="K72" s="69"/>
      <c r="L72" s="70"/>
      <c r="M72" s="125"/>
      <c r="N72" s="125"/>
      <c r="O72" s="125"/>
      <c r="P72" s="125"/>
      <c r="Q72" s="125"/>
      <c r="R72" s="125"/>
      <c r="S72" s="125"/>
    </row>
    <row r="73" spans="1:19" ht="18.5">
      <c r="A73" s="65"/>
      <c r="B73" s="10" t="s">
        <v>112</v>
      </c>
      <c r="C73" s="80" t="s">
        <v>69</v>
      </c>
      <c r="D73" s="96" t="s">
        <v>247</v>
      </c>
      <c r="E73" s="86" t="s">
        <v>287</v>
      </c>
      <c r="F73" s="68">
        <v>1</v>
      </c>
      <c r="G73" s="85" t="s">
        <v>279</v>
      </c>
      <c r="H73" s="92" t="s">
        <v>261</v>
      </c>
      <c r="I73" s="68"/>
      <c r="J73" s="69">
        <v>1</v>
      </c>
      <c r="K73" s="69"/>
      <c r="L73" s="70"/>
      <c r="M73" s="125"/>
      <c r="N73" s="125"/>
      <c r="O73" s="125"/>
      <c r="P73" s="125"/>
      <c r="Q73" s="125"/>
      <c r="R73" s="125"/>
      <c r="S73" s="125"/>
    </row>
    <row r="74" spans="1:19" ht="18.5">
      <c r="A74" s="65"/>
      <c r="B74" s="10" t="s">
        <v>113</v>
      </c>
      <c r="C74" s="80" t="s">
        <v>69</v>
      </c>
      <c r="D74" s="96" t="s">
        <v>247</v>
      </c>
      <c r="E74" s="86" t="s">
        <v>287</v>
      </c>
      <c r="F74" s="92">
        <v>1</v>
      </c>
      <c r="G74" s="85" t="s">
        <v>278</v>
      </c>
      <c r="H74" s="92" t="s">
        <v>261</v>
      </c>
      <c r="I74" s="68"/>
      <c r="J74" s="69">
        <v>1</v>
      </c>
      <c r="K74" s="69"/>
      <c r="L74" s="70"/>
      <c r="M74" s="125"/>
      <c r="N74" s="125"/>
      <c r="O74" s="125"/>
      <c r="P74" s="125"/>
      <c r="Q74" s="125"/>
      <c r="R74" s="125"/>
      <c r="S74" s="125"/>
    </row>
    <row r="75" spans="1:19" ht="18.5">
      <c r="A75" s="65"/>
      <c r="B75" s="10" t="s">
        <v>115</v>
      </c>
      <c r="C75" s="80" t="s">
        <v>69</v>
      </c>
      <c r="D75" s="96" t="s">
        <v>247</v>
      </c>
      <c r="E75" s="86" t="s">
        <v>287</v>
      </c>
      <c r="F75" s="68">
        <v>1</v>
      </c>
      <c r="G75" s="85" t="s">
        <v>281</v>
      </c>
      <c r="H75" s="68" t="s">
        <v>261</v>
      </c>
      <c r="I75" s="68"/>
      <c r="J75" s="69">
        <v>1</v>
      </c>
      <c r="K75" s="69"/>
      <c r="L75" s="70"/>
      <c r="M75" s="125"/>
      <c r="N75" s="125"/>
      <c r="O75" s="125"/>
      <c r="P75" s="125"/>
      <c r="Q75" s="125"/>
      <c r="R75" s="125"/>
      <c r="S75" s="125"/>
    </row>
    <row r="76" spans="1:19" ht="18.5">
      <c r="A76" s="65"/>
      <c r="B76" s="10" t="s">
        <v>116</v>
      </c>
      <c r="C76" s="80" t="s">
        <v>69</v>
      </c>
      <c r="D76" s="96" t="s">
        <v>247</v>
      </c>
      <c r="E76" s="86" t="s">
        <v>287</v>
      </c>
      <c r="F76" s="92">
        <v>1</v>
      </c>
      <c r="G76" s="85" t="s">
        <v>282</v>
      </c>
      <c r="H76" s="68" t="s">
        <v>261</v>
      </c>
      <c r="I76" s="68"/>
      <c r="J76" s="69">
        <v>1</v>
      </c>
      <c r="K76" s="69"/>
      <c r="L76" s="70"/>
      <c r="M76" s="125"/>
      <c r="N76" s="125"/>
      <c r="O76" s="125"/>
      <c r="P76" s="125"/>
      <c r="Q76" s="125"/>
      <c r="R76" s="125"/>
      <c r="S76" s="125"/>
    </row>
    <row r="77" spans="1:19" ht="18.5">
      <c r="A77" s="65"/>
      <c r="B77" s="66"/>
      <c r="C77" s="66"/>
      <c r="D77" s="96"/>
      <c r="E77" s="96"/>
      <c r="F77" s="68"/>
      <c r="G77" s="13"/>
      <c r="H77" s="68"/>
      <c r="I77" s="68"/>
      <c r="J77" s="69"/>
      <c r="K77" s="69"/>
      <c r="L77" s="70"/>
      <c r="M77" s="125"/>
      <c r="N77" s="125"/>
      <c r="O77" s="125"/>
      <c r="P77" s="125"/>
      <c r="Q77" s="125"/>
      <c r="R77" s="125"/>
      <c r="S77" s="125"/>
    </row>
    <row r="78" spans="1:19" ht="18.5">
      <c r="A78" s="65"/>
      <c r="B78" s="66"/>
      <c r="C78" s="66"/>
      <c r="D78" s="96"/>
      <c r="E78" s="96"/>
      <c r="F78" s="68"/>
      <c r="G78" s="13"/>
      <c r="H78" s="68"/>
      <c r="I78" s="68"/>
      <c r="J78" s="69"/>
      <c r="K78" s="69"/>
      <c r="L78" s="70"/>
      <c r="M78" s="125"/>
      <c r="N78" s="125"/>
      <c r="O78" s="125"/>
      <c r="P78" s="125"/>
      <c r="Q78" s="125"/>
      <c r="R78" s="125"/>
      <c r="S78" s="125"/>
    </row>
    <row r="79" spans="1:19" ht="18.5">
      <c r="A79" s="65"/>
      <c r="B79" s="66"/>
      <c r="C79" s="66"/>
      <c r="D79" s="76"/>
      <c r="E79" s="77"/>
      <c r="F79" s="68"/>
      <c r="G79" s="68"/>
      <c r="H79" s="68"/>
      <c r="I79" s="68"/>
      <c r="J79" s="69"/>
      <c r="K79" s="69"/>
      <c r="L79" s="70"/>
      <c r="M79" s="125"/>
      <c r="N79" s="125"/>
      <c r="O79" s="125"/>
      <c r="P79" s="125"/>
      <c r="Q79" s="125"/>
      <c r="R79" s="125"/>
      <c r="S79" s="125"/>
    </row>
    <row r="80" spans="1:19" ht="23.5">
      <c r="A80" s="71"/>
      <c r="B80" s="72"/>
      <c r="C80" s="72"/>
      <c r="D80" s="97"/>
      <c r="E80" s="98" t="s">
        <v>256</v>
      </c>
      <c r="F80" s="73">
        <f>SUM(F64:F79)</f>
        <v>13</v>
      </c>
      <c r="G80" s="7"/>
      <c r="H80" s="73"/>
      <c r="I80" s="126" t="s">
        <v>302</v>
      </c>
      <c r="J80" s="74"/>
      <c r="K80" s="74"/>
      <c r="L80" s="75"/>
      <c r="M80" s="125"/>
      <c r="N80" s="125"/>
      <c r="O80" s="125"/>
      <c r="P80" s="125"/>
      <c r="Q80" s="125"/>
      <c r="R80" s="125"/>
      <c r="S80" s="125"/>
    </row>
    <row r="83" spans="1:19" s="186" customFormat="1" ht="28.5">
      <c r="A83" s="165" t="s">
        <v>350</v>
      </c>
      <c r="B83" s="166" t="s">
        <v>350</v>
      </c>
      <c r="C83" s="166"/>
      <c r="D83" s="166"/>
      <c r="E83" s="166"/>
      <c r="F83" s="166"/>
      <c r="G83" s="166"/>
      <c r="H83" s="166"/>
      <c r="I83" s="166"/>
      <c r="J83" s="166"/>
      <c r="K83" s="207"/>
      <c r="L83" s="208"/>
      <c r="M83" s="170"/>
      <c r="N83" s="170"/>
      <c r="O83" s="170"/>
      <c r="P83" s="170"/>
      <c r="Q83" s="170"/>
      <c r="R83" s="170"/>
      <c r="S83" s="170"/>
    </row>
    <row r="84" spans="1:19" ht="54">
      <c r="A84" s="88" t="s">
        <v>241</v>
      </c>
      <c r="B84" s="83" t="s">
        <v>0</v>
      </c>
      <c r="C84" s="83" t="s">
        <v>67</v>
      </c>
      <c r="D84" s="83" t="s">
        <v>221</v>
      </c>
      <c r="E84" s="84" t="s">
        <v>222</v>
      </c>
      <c r="F84" s="84" t="s">
        <v>249</v>
      </c>
      <c r="G84" s="84" t="s">
        <v>250</v>
      </c>
      <c r="H84" s="84" t="s">
        <v>242</v>
      </c>
      <c r="I84" s="84" t="s">
        <v>243</v>
      </c>
      <c r="J84" s="47" t="s">
        <v>40</v>
      </c>
      <c r="K84" s="47" t="s">
        <v>234</v>
      </c>
      <c r="L84" s="47" t="s">
        <v>189</v>
      </c>
      <c r="M84" s="60" t="s">
        <v>193</v>
      </c>
      <c r="N84" s="60" t="s">
        <v>20</v>
      </c>
      <c r="O84" s="60" t="s">
        <v>186</v>
      </c>
      <c r="P84" s="60" t="s">
        <v>181</v>
      </c>
      <c r="Q84" s="60" t="s">
        <v>187</v>
      </c>
      <c r="R84" s="60" t="s">
        <v>167</v>
      </c>
      <c r="S84" s="60" t="s">
        <v>188</v>
      </c>
    </row>
    <row r="85" spans="1:19" ht="18.5">
      <c r="A85" s="78"/>
      <c r="B85" s="10" t="s">
        <v>104</v>
      </c>
      <c r="C85" s="80" t="s">
        <v>69</v>
      </c>
      <c r="D85" s="96" t="s">
        <v>247</v>
      </c>
      <c r="E85" s="86" t="s">
        <v>288</v>
      </c>
      <c r="F85" s="92">
        <v>1</v>
      </c>
      <c r="G85" s="85" t="s">
        <v>269</v>
      </c>
      <c r="H85" s="92" t="s">
        <v>260</v>
      </c>
      <c r="I85" s="92"/>
      <c r="J85" s="94"/>
      <c r="K85" s="94"/>
      <c r="L85" s="95"/>
      <c r="M85" s="125"/>
      <c r="N85" s="125"/>
      <c r="O85" s="125"/>
      <c r="P85" s="125"/>
      <c r="Q85" s="125"/>
      <c r="R85" s="125"/>
      <c r="S85" s="125"/>
    </row>
    <row r="86" spans="1:19" ht="18.5">
      <c r="A86" s="65"/>
      <c r="B86" s="10" t="s">
        <v>105</v>
      </c>
      <c r="C86" s="80" t="s">
        <v>69</v>
      </c>
      <c r="D86" s="96" t="s">
        <v>247</v>
      </c>
      <c r="E86" s="86" t="s">
        <v>288</v>
      </c>
      <c r="F86" s="68">
        <v>1</v>
      </c>
      <c r="G86" s="85" t="s">
        <v>270</v>
      </c>
      <c r="H86" s="92" t="s">
        <v>260</v>
      </c>
      <c r="I86" s="68"/>
      <c r="J86" s="69"/>
      <c r="K86" s="69"/>
      <c r="L86" s="70"/>
      <c r="M86" s="125"/>
      <c r="N86" s="125"/>
      <c r="O86" s="125"/>
      <c r="P86" s="125"/>
      <c r="Q86" s="125"/>
      <c r="R86" s="125"/>
      <c r="S86" s="125"/>
    </row>
    <row r="87" spans="1:19" ht="18.5">
      <c r="A87" s="65"/>
      <c r="B87" s="10" t="s">
        <v>102</v>
      </c>
      <c r="C87" s="80" t="s">
        <v>69</v>
      </c>
      <c r="D87" s="96" t="s">
        <v>247</v>
      </c>
      <c r="E87" s="86" t="s">
        <v>288</v>
      </c>
      <c r="F87" s="92">
        <v>1</v>
      </c>
      <c r="G87" s="85" t="s">
        <v>267</v>
      </c>
      <c r="H87" s="92" t="s">
        <v>260</v>
      </c>
      <c r="I87" s="68"/>
      <c r="J87" s="69"/>
      <c r="K87" s="69"/>
      <c r="L87" s="70"/>
      <c r="M87" s="125"/>
      <c r="N87" s="125"/>
      <c r="O87" s="125"/>
      <c r="P87" s="125"/>
      <c r="Q87" s="125"/>
      <c r="R87" s="125"/>
      <c r="S87" s="125"/>
    </row>
    <row r="88" spans="1:19" ht="18.5">
      <c r="A88" s="65"/>
      <c r="B88" s="10" t="s">
        <v>103</v>
      </c>
      <c r="C88" s="80" t="s">
        <v>69</v>
      </c>
      <c r="D88" s="96" t="s">
        <v>247</v>
      </c>
      <c r="E88" s="86" t="s">
        <v>288</v>
      </c>
      <c r="F88" s="68">
        <v>1</v>
      </c>
      <c r="G88" s="85" t="s">
        <v>268</v>
      </c>
      <c r="H88" s="92" t="s">
        <v>260</v>
      </c>
      <c r="I88" s="68"/>
      <c r="J88" s="69"/>
      <c r="K88" s="69"/>
      <c r="L88" s="70"/>
      <c r="M88" s="125"/>
      <c r="N88" s="125"/>
      <c r="O88" s="125"/>
      <c r="P88" s="125"/>
      <c r="Q88" s="125"/>
      <c r="R88" s="125"/>
      <c r="S88" s="125"/>
    </row>
    <row r="89" spans="1:19" ht="18.5">
      <c r="A89" s="65"/>
      <c r="B89" s="10" t="s">
        <v>108</v>
      </c>
      <c r="C89" s="80" t="s">
        <v>69</v>
      </c>
      <c r="D89" s="96" t="s">
        <v>247</v>
      </c>
      <c r="E89" s="86" t="s">
        <v>288</v>
      </c>
      <c r="F89" s="92">
        <v>1</v>
      </c>
      <c r="G89" s="85" t="s">
        <v>273</v>
      </c>
      <c r="H89" s="92" t="s">
        <v>260</v>
      </c>
      <c r="I89" s="68"/>
      <c r="J89" s="69"/>
      <c r="K89" s="69"/>
      <c r="L89" s="70"/>
      <c r="M89" s="125"/>
      <c r="N89" s="125"/>
      <c r="O89" s="125"/>
      <c r="P89" s="125"/>
      <c r="Q89" s="125"/>
      <c r="R89" s="125"/>
      <c r="S89" s="125"/>
    </row>
    <row r="90" spans="1:19" ht="18.5">
      <c r="A90" s="65"/>
      <c r="B90" s="10" t="s">
        <v>111</v>
      </c>
      <c r="C90" s="80" t="s">
        <v>69</v>
      </c>
      <c r="D90" s="96" t="s">
        <v>247</v>
      </c>
      <c r="E90" s="86" t="s">
        <v>288</v>
      </c>
      <c r="F90" s="68">
        <v>1</v>
      </c>
      <c r="G90" s="85" t="s">
        <v>277</v>
      </c>
      <c r="H90" s="68" t="s">
        <v>260</v>
      </c>
      <c r="I90" s="68"/>
      <c r="J90" s="69"/>
      <c r="K90" s="69"/>
      <c r="L90" s="70"/>
      <c r="M90" s="125"/>
      <c r="N90" s="125"/>
      <c r="O90" s="125"/>
      <c r="P90" s="125"/>
      <c r="Q90" s="125"/>
      <c r="R90" s="125"/>
      <c r="S90" s="125"/>
    </row>
    <row r="91" spans="1:19" ht="18.5">
      <c r="A91" s="65"/>
      <c r="B91" s="10" t="s">
        <v>114</v>
      </c>
      <c r="C91" s="80" t="s">
        <v>69</v>
      </c>
      <c r="D91" s="96" t="s">
        <v>247</v>
      </c>
      <c r="E91" s="86" t="s">
        <v>288</v>
      </c>
      <c r="F91" s="92">
        <v>1</v>
      </c>
      <c r="G91" s="85" t="s">
        <v>280</v>
      </c>
      <c r="H91" s="68" t="s">
        <v>260</v>
      </c>
      <c r="I91" s="68"/>
      <c r="J91" s="69"/>
      <c r="K91" s="69"/>
      <c r="L91" s="70"/>
      <c r="M91" s="125"/>
      <c r="N91" s="125"/>
      <c r="O91" s="125"/>
      <c r="P91" s="125"/>
      <c r="Q91" s="125"/>
      <c r="R91" s="125"/>
      <c r="S91" s="125"/>
    </row>
    <row r="92" spans="1:19" ht="18.5">
      <c r="A92" s="65"/>
      <c r="B92" s="10" t="s">
        <v>117</v>
      </c>
      <c r="C92" s="80" t="s">
        <v>69</v>
      </c>
      <c r="D92" s="96" t="s">
        <v>247</v>
      </c>
      <c r="E92" s="86" t="s">
        <v>288</v>
      </c>
      <c r="F92" s="68">
        <v>1</v>
      </c>
      <c r="G92" s="85" t="s">
        <v>284</v>
      </c>
      <c r="H92" s="68" t="s">
        <v>260</v>
      </c>
      <c r="I92" s="68"/>
      <c r="J92" s="69"/>
      <c r="K92" s="69"/>
      <c r="L92" s="70"/>
      <c r="M92" s="125"/>
      <c r="N92" s="125"/>
      <c r="O92" s="125"/>
      <c r="P92" s="125"/>
      <c r="Q92" s="125"/>
      <c r="R92" s="125"/>
      <c r="S92" s="125"/>
    </row>
    <row r="93" spans="1:19" ht="18.5">
      <c r="A93" s="65"/>
      <c r="B93" s="10" t="s">
        <v>118</v>
      </c>
      <c r="C93" s="80" t="s">
        <v>69</v>
      </c>
      <c r="D93" s="96" t="s">
        <v>247</v>
      </c>
      <c r="E93" s="86" t="s">
        <v>288</v>
      </c>
      <c r="F93" s="92">
        <v>1</v>
      </c>
      <c r="G93" s="85" t="s">
        <v>265</v>
      </c>
      <c r="H93" s="68" t="s">
        <v>260</v>
      </c>
      <c r="I93" s="68"/>
      <c r="J93" s="69"/>
      <c r="K93" s="69"/>
      <c r="L93" s="70"/>
      <c r="M93" s="125"/>
      <c r="N93" s="125"/>
      <c r="O93" s="125"/>
      <c r="P93" s="125"/>
      <c r="Q93" s="125"/>
      <c r="R93" s="125"/>
      <c r="S93" s="125"/>
    </row>
    <row r="94" spans="1:19" ht="18.5">
      <c r="A94" s="65"/>
      <c r="B94" s="10" t="s">
        <v>119</v>
      </c>
      <c r="C94" s="80" t="s">
        <v>69</v>
      </c>
      <c r="D94" s="96" t="s">
        <v>247</v>
      </c>
      <c r="E94" s="86" t="s">
        <v>288</v>
      </c>
      <c r="F94" s="68">
        <v>1</v>
      </c>
      <c r="G94" s="85" t="s">
        <v>266</v>
      </c>
      <c r="H94" s="92" t="s">
        <v>260</v>
      </c>
      <c r="I94" s="68"/>
      <c r="J94" s="69"/>
      <c r="K94" s="69"/>
      <c r="L94" s="70"/>
      <c r="M94" s="125"/>
      <c r="N94" s="125"/>
      <c r="O94" s="125"/>
      <c r="P94" s="125"/>
      <c r="Q94" s="125"/>
      <c r="R94" s="125"/>
      <c r="S94" s="125"/>
    </row>
    <row r="95" spans="1:19" ht="18.5">
      <c r="A95" s="65"/>
      <c r="B95" s="66"/>
      <c r="C95" s="66"/>
      <c r="D95" s="76"/>
      <c r="E95" s="77"/>
      <c r="F95" s="68"/>
      <c r="G95" s="68"/>
      <c r="H95" s="68"/>
      <c r="I95" s="68"/>
      <c r="J95" s="69"/>
      <c r="K95" s="69"/>
      <c r="L95" s="70"/>
      <c r="M95" s="125"/>
      <c r="N95" s="125"/>
      <c r="O95" s="125"/>
      <c r="P95" s="125"/>
      <c r="Q95" s="125"/>
      <c r="R95" s="125"/>
      <c r="S95" s="125"/>
    </row>
    <row r="96" spans="1:19" ht="23.5">
      <c r="A96" s="71"/>
      <c r="B96" s="72"/>
      <c r="C96" s="72"/>
      <c r="D96" s="97"/>
      <c r="E96" s="98" t="s">
        <v>256</v>
      </c>
      <c r="F96" s="73">
        <f>SUM(F85:F95)</f>
        <v>10</v>
      </c>
      <c r="G96" s="7"/>
      <c r="H96" s="73"/>
      <c r="I96" s="126" t="s">
        <v>302</v>
      </c>
      <c r="J96" s="74"/>
      <c r="K96" s="74"/>
      <c r="L96" s="75"/>
      <c r="M96" s="125"/>
      <c r="N96" s="125"/>
      <c r="O96" s="125"/>
      <c r="P96" s="125"/>
      <c r="Q96" s="125"/>
      <c r="R96" s="125"/>
      <c r="S96" s="125"/>
    </row>
    <row r="100" spans="1:19" s="186" customFormat="1" ht="28.5">
      <c r="A100" s="165" t="s">
        <v>289</v>
      </c>
      <c r="B100" s="166" t="s">
        <v>289</v>
      </c>
      <c r="C100" s="166"/>
      <c r="D100" s="166"/>
      <c r="E100" s="166"/>
      <c r="F100" s="166"/>
      <c r="G100" s="166"/>
      <c r="H100" s="166"/>
      <c r="I100" s="166"/>
      <c r="J100" s="166"/>
      <c r="K100" s="166"/>
      <c r="L100" s="167"/>
      <c r="M100" s="165"/>
      <c r="N100" s="166"/>
      <c r="O100" s="166"/>
      <c r="P100" s="166"/>
      <c r="Q100" s="166"/>
      <c r="R100" s="166"/>
      <c r="S100" s="166"/>
    </row>
    <row r="101" spans="1:19" ht="54">
      <c r="A101" s="88" t="s">
        <v>241</v>
      </c>
      <c r="B101" s="83" t="s">
        <v>0</v>
      </c>
      <c r="C101" s="83" t="s">
        <v>67</v>
      </c>
      <c r="D101" s="83" t="s">
        <v>221</v>
      </c>
      <c r="E101" s="84" t="s">
        <v>222</v>
      </c>
      <c r="F101" s="84" t="s">
        <v>249</v>
      </c>
      <c r="G101" s="84" t="s">
        <v>250</v>
      </c>
      <c r="H101" s="84" t="s">
        <v>242</v>
      </c>
      <c r="I101" s="84" t="s">
        <v>243</v>
      </c>
      <c r="J101" s="47" t="s">
        <v>40</v>
      </c>
      <c r="K101" s="47" t="s">
        <v>234</v>
      </c>
      <c r="L101" s="47" t="s">
        <v>189</v>
      </c>
      <c r="M101" s="60" t="s">
        <v>193</v>
      </c>
      <c r="N101" s="60" t="s">
        <v>20</v>
      </c>
      <c r="O101" s="60" t="s">
        <v>186</v>
      </c>
      <c r="P101" s="60" t="s">
        <v>181</v>
      </c>
      <c r="Q101" s="60" t="s">
        <v>187</v>
      </c>
      <c r="R101" s="60" t="s">
        <v>167</v>
      </c>
      <c r="S101" s="60" t="s">
        <v>188</v>
      </c>
    </row>
    <row r="102" spans="1:19" ht="18.5">
      <c r="A102" s="78"/>
      <c r="B102" s="90"/>
      <c r="C102" s="90"/>
      <c r="D102" s="91"/>
      <c r="E102" s="91"/>
      <c r="F102" s="92">
        <v>0</v>
      </c>
      <c r="G102" s="93"/>
      <c r="H102" s="92"/>
      <c r="I102" s="92"/>
      <c r="J102" s="94"/>
      <c r="K102" s="94"/>
      <c r="L102" s="95"/>
      <c r="M102" s="125"/>
      <c r="N102" s="125"/>
      <c r="O102" s="125"/>
      <c r="P102" s="125"/>
      <c r="Q102" s="125"/>
      <c r="R102" s="125"/>
      <c r="S102" s="125"/>
    </row>
    <row r="103" spans="1:19" ht="18.5">
      <c r="A103" s="65"/>
      <c r="B103" s="66"/>
      <c r="C103" s="66"/>
      <c r="D103" s="76"/>
      <c r="E103" s="77"/>
      <c r="F103" s="68"/>
      <c r="G103" s="68"/>
      <c r="H103" s="68"/>
      <c r="I103" s="68"/>
      <c r="J103" s="69"/>
      <c r="K103" s="69"/>
      <c r="L103" s="70"/>
      <c r="M103" s="125"/>
      <c r="N103" s="125"/>
      <c r="O103" s="125"/>
      <c r="P103" s="125"/>
      <c r="Q103" s="125"/>
      <c r="R103" s="125"/>
      <c r="S103" s="125"/>
    </row>
    <row r="104" spans="1:19" ht="18.5">
      <c r="A104" s="65"/>
      <c r="B104" s="66"/>
      <c r="C104" s="66"/>
      <c r="D104" s="76"/>
      <c r="E104" s="77"/>
      <c r="F104" s="68"/>
      <c r="G104" s="68"/>
      <c r="H104" s="68"/>
      <c r="I104" s="68"/>
      <c r="J104" s="69"/>
      <c r="K104" s="69"/>
      <c r="L104" s="70"/>
      <c r="M104" s="125"/>
      <c r="N104" s="125"/>
      <c r="O104" s="125"/>
      <c r="P104" s="125"/>
      <c r="Q104" s="125"/>
      <c r="R104" s="125"/>
      <c r="S104" s="125"/>
    </row>
    <row r="105" spans="1:19" ht="18.5">
      <c r="A105" s="65"/>
      <c r="B105" s="66"/>
      <c r="C105" s="66"/>
      <c r="D105" s="76"/>
      <c r="E105" s="77"/>
      <c r="F105" s="68"/>
      <c r="G105" s="68"/>
      <c r="H105" s="68"/>
      <c r="I105" s="68"/>
      <c r="J105" s="69"/>
      <c r="K105" s="69"/>
      <c r="L105" s="70"/>
      <c r="M105" s="125"/>
      <c r="N105" s="125"/>
      <c r="O105" s="125"/>
      <c r="P105" s="125"/>
      <c r="Q105" s="125"/>
      <c r="R105" s="125"/>
      <c r="S105" s="125"/>
    </row>
    <row r="106" spans="1:19" ht="18.5">
      <c r="A106" s="65"/>
      <c r="B106" s="66"/>
      <c r="C106" s="66"/>
      <c r="D106" s="76"/>
      <c r="E106" s="77"/>
      <c r="F106" s="68"/>
      <c r="G106" s="68"/>
      <c r="H106" s="68"/>
      <c r="I106" s="68"/>
      <c r="J106" s="69"/>
      <c r="K106" s="69"/>
      <c r="L106" s="70"/>
      <c r="M106" s="125"/>
      <c r="N106" s="125"/>
      <c r="O106" s="125"/>
      <c r="P106" s="125"/>
      <c r="Q106" s="125"/>
      <c r="R106" s="125"/>
      <c r="S106" s="125"/>
    </row>
    <row r="107" spans="1:19" ht="18.5">
      <c r="A107" s="65"/>
      <c r="B107" s="66"/>
      <c r="C107" s="66"/>
      <c r="D107" s="76"/>
      <c r="E107" s="77"/>
      <c r="F107" s="68"/>
      <c r="G107" s="68"/>
      <c r="H107" s="68"/>
      <c r="I107" s="68"/>
      <c r="J107" s="69"/>
      <c r="K107" s="69"/>
      <c r="L107" s="70"/>
      <c r="M107" s="125"/>
      <c r="N107" s="125"/>
      <c r="O107" s="125"/>
      <c r="P107" s="125"/>
      <c r="Q107" s="125"/>
      <c r="R107" s="125"/>
      <c r="S107" s="125"/>
    </row>
    <row r="108" spans="1:19" ht="23.5">
      <c r="A108" s="71"/>
      <c r="B108" s="72"/>
      <c r="C108" s="72"/>
      <c r="D108" s="97"/>
      <c r="E108" s="98" t="s">
        <v>256</v>
      </c>
      <c r="F108" s="73">
        <f>SUM(F102:F107)</f>
        <v>0</v>
      </c>
      <c r="G108" s="7"/>
      <c r="H108" s="73"/>
      <c r="I108" s="126" t="s">
        <v>302</v>
      </c>
      <c r="J108" s="74"/>
      <c r="K108" s="74"/>
      <c r="L108" s="75"/>
      <c r="M108" s="125"/>
      <c r="N108" s="125"/>
      <c r="O108" s="125"/>
      <c r="P108" s="125"/>
      <c r="Q108" s="125"/>
      <c r="R108" s="125"/>
      <c r="S108" s="125"/>
    </row>
    <row r="113" spans="2:19" s="186" customFormat="1" ht="28.5">
      <c r="B113" s="165" t="s">
        <v>257</v>
      </c>
      <c r="C113" s="166"/>
      <c r="D113" s="166"/>
      <c r="E113" s="166"/>
      <c r="F113" s="166"/>
      <c r="G113" s="166"/>
      <c r="H113" s="166"/>
      <c r="I113" s="166"/>
      <c r="J113" s="166"/>
      <c r="K113" s="166"/>
      <c r="L113" s="207"/>
      <c r="M113" s="208"/>
      <c r="N113" s="170"/>
      <c r="O113" s="170"/>
      <c r="P113" s="170"/>
      <c r="Q113" s="170"/>
      <c r="R113" s="170"/>
      <c r="S113" s="170"/>
    </row>
    <row r="114" spans="2:19" ht="57">
      <c r="B114" s="88" t="s">
        <v>241</v>
      </c>
      <c r="C114" s="83" t="s">
        <v>0</v>
      </c>
      <c r="D114" s="83" t="s">
        <v>67</v>
      </c>
      <c r="E114" s="83" t="s">
        <v>221</v>
      </c>
      <c r="F114" s="84" t="s">
        <v>222</v>
      </c>
      <c r="G114" s="84" t="s">
        <v>249</v>
      </c>
      <c r="H114" s="84" t="s">
        <v>250</v>
      </c>
      <c r="I114" s="84" t="s">
        <v>242</v>
      </c>
      <c r="J114" s="47" t="s">
        <v>40</v>
      </c>
      <c r="K114" s="47" t="s">
        <v>234</v>
      </c>
      <c r="L114" s="47" t="s">
        <v>189</v>
      </c>
      <c r="M114" s="47" t="s">
        <v>193</v>
      </c>
      <c r="N114" s="60" t="s">
        <v>20</v>
      </c>
      <c r="O114" s="60" t="s">
        <v>186</v>
      </c>
      <c r="P114" s="60" t="s">
        <v>181</v>
      </c>
      <c r="Q114" s="60" t="s">
        <v>187</v>
      </c>
      <c r="R114" s="60" t="s">
        <v>167</v>
      </c>
      <c r="S114" s="60" t="s">
        <v>188</v>
      </c>
    </row>
    <row r="115" spans="2:19" ht="18.5">
      <c r="B115" s="78"/>
      <c r="C115" s="90"/>
      <c r="D115" s="90"/>
      <c r="E115" s="91"/>
      <c r="F115" s="91"/>
      <c r="G115" s="92">
        <v>0</v>
      </c>
      <c r="H115" s="93"/>
      <c r="I115" s="92"/>
      <c r="J115" s="92"/>
      <c r="K115" s="94"/>
      <c r="L115" s="94"/>
      <c r="M115" s="95"/>
      <c r="N115" s="125"/>
      <c r="O115" s="125"/>
      <c r="P115" s="125"/>
      <c r="Q115" s="125"/>
      <c r="R115" s="125"/>
      <c r="S115" s="125"/>
    </row>
    <row r="116" spans="2:19" ht="18.5">
      <c r="B116" s="65"/>
      <c r="C116" s="66"/>
      <c r="D116" s="66"/>
      <c r="E116" s="76"/>
      <c r="F116" s="77"/>
      <c r="G116" s="68"/>
      <c r="H116" s="68"/>
      <c r="I116" s="68"/>
      <c r="J116" s="68"/>
      <c r="K116" s="69"/>
      <c r="L116" s="69"/>
      <c r="M116" s="70"/>
      <c r="N116" s="125"/>
      <c r="O116" s="125"/>
      <c r="P116" s="125"/>
      <c r="Q116" s="125"/>
      <c r="R116" s="125"/>
      <c r="S116" s="125"/>
    </row>
    <row r="117" spans="2:19" ht="18.5">
      <c r="B117" s="65"/>
      <c r="C117" s="66"/>
      <c r="D117" s="66"/>
      <c r="E117" s="76"/>
      <c r="F117" s="77"/>
      <c r="G117" s="68"/>
      <c r="H117" s="68"/>
      <c r="I117" s="68"/>
      <c r="J117" s="68"/>
      <c r="K117" s="69"/>
      <c r="L117" s="69"/>
      <c r="M117" s="70"/>
      <c r="N117" s="125"/>
      <c r="O117" s="125"/>
      <c r="P117" s="125"/>
      <c r="Q117" s="125"/>
      <c r="R117" s="125"/>
      <c r="S117" s="125"/>
    </row>
    <row r="118" spans="2:19" ht="18.5">
      <c r="B118" s="65"/>
      <c r="C118" s="66"/>
      <c r="D118" s="66"/>
      <c r="E118" s="76"/>
      <c r="F118" s="77"/>
      <c r="G118" s="68"/>
      <c r="H118" s="68"/>
      <c r="I118" s="68"/>
      <c r="J118" s="68"/>
      <c r="K118" s="69"/>
      <c r="L118" s="69"/>
      <c r="M118" s="70"/>
      <c r="N118" s="125"/>
      <c r="O118" s="125"/>
      <c r="P118" s="125"/>
      <c r="Q118" s="125"/>
      <c r="R118" s="125"/>
      <c r="S118" s="125"/>
    </row>
    <row r="119" spans="2:19" ht="18.5">
      <c r="B119" s="65"/>
      <c r="C119" s="66"/>
      <c r="D119" s="66"/>
      <c r="E119" s="76"/>
      <c r="F119" s="77"/>
      <c r="G119" s="68"/>
      <c r="H119" s="68"/>
      <c r="I119" s="68"/>
      <c r="J119" s="68"/>
      <c r="K119" s="69"/>
      <c r="L119" s="69"/>
      <c r="M119" s="70"/>
      <c r="N119" s="125"/>
      <c r="O119" s="125"/>
      <c r="P119" s="125"/>
      <c r="Q119" s="125"/>
      <c r="R119" s="125"/>
      <c r="S119" s="125"/>
    </row>
    <row r="120" spans="2:19" ht="18.5">
      <c r="B120" s="65"/>
      <c r="C120" s="66"/>
      <c r="D120" s="66"/>
      <c r="E120" s="76"/>
      <c r="F120" s="77"/>
      <c r="G120" s="68"/>
      <c r="H120" s="68"/>
      <c r="I120" s="68"/>
      <c r="J120" s="68"/>
      <c r="K120" s="69"/>
      <c r="L120" s="69"/>
      <c r="M120" s="70"/>
      <c r="N120" s="125"/>
      <c r="O120" s="125"/>
      <c r="P120" s="125"/>
      <c r="Q120" s="125"/>
      <c r="R120" s="125"/>
      <c r="S120" s="125"/>
    </row>
    <row r="121" spans="2:19" ht="23.5">
      <c r="B121" s="71"/>
      <c r="C121" s="72"/>
      <c r="D121" s="72"/>
      <c r="E121" s="97"/>
      <c r="F121" s="98" t="s">
        <v>256</v>
      </c>
      <c r="G121" s="73">
        <f>SUM(G115:G120)</f>
        <v>0</v>
      </c>
      <c r="H121" s="7"/>
      <c r="I121" s="126" t="s">
        <v>302</v>
      </c>
      <c r="J121" s="73"/>
      <c r="K121" s="74"/>
      <c r="L121" s="74"/>
      <c r="M121" s="75"/>
      <c r="N121" s="125"/>
      <c r="O121" s="125"/>
      <c r="P121" s="125"/>
      <c r="Q121" s="125"/>
      <c r="R121" s="125"/>
      <c r="S121" s="125"/>
    </row>
    <row r="125" spans="2:19" s="186" customFormat="1" ht="28.5">
      <c r="B125" s="165" t="s">
        <v>257</v>
      </c>
      <c r="C125" s="166"/>
      <c r="D125" s="166"/>
      <c r="E125" s="166"/>
      <c r="F125" s="166"/>
      <c r="G125" s="166"/>
      <c r="H125" s="166"/>
      <c r="I125" s="166"/>
      <c r="J125" s="166"/>
      <c r="K125" s="166"/>
      <c r="L125" s="207"/>
      <c r="M125" s="208"/>
      <c r="N125" s="170"/>
      <c r="O125" s="170"/>
      <c r="P125" s="170"/>
      <c r="Q125" s="170"/>
      <c r="R125" s="170"/>
      <c r="S125" s="170"/>
    </row>
    <row r="126" spans="2:19" ht="57">
      <c r="B126" s="88" t="s">
        <v>241</v>
      </c>
      <c r="C126" s="83" t="s">
        <v>0</v>
      </c>
      <c r="D126" s="83" t="s">
        <v>67</v>
      </c>
      <c r="E126" s="83" t="s">
        <v>221</v>
      </c>
      <c r="F126" s="84" t="s">
        <v>222</v>
      </c>
      <c r="G126" s="84" t="s">
        <v>249</v>
      </c>
      <c r="H126" s="84" t="s">
        <v>250</v>
      </c>
      <c r="I126" s="84" t="s">
        <v>242</v>
      </c>
      <c r="J126" s="47" t="s">
        <v>40</v>
      </c>
      <c r="K126" s="47" t="s">
        <v>234</v>
      </c>
      <c r="L126" s="47" t="s">
        <v>189</v>
      </c>
      <c r="M126" s="47" t="s">
        <v>193</v>
      </c>
      <c r="N126" s="60" t="s">
        <v>20</v>
      </c>
      <c r="O126" s="60" t="s">
        <v>186</v>
      </c>
      <c r="P126" s="60" t="s">
        <v>181</v>
      </c>
      <c r="Q126" s="60" t="s">
        <v>187</v>
      </c>
      <c r="R126" s="60" t="s">
        <v>167</v>
      </c>
      <c r="S126" s="60" t="s">
        <v>188</v>
      </c>
    </row>
    <row r="127" spans="2:19" ht="18.5">
      <c r="B127" s="78"/>
      <c r="C127" s="90"/>
      <c r="D127" s="90"/>
      <c r="E127" s="91"/>
      <c r="F127" s="91"/>
      <c r="G127" s="92">
        <v>0</v>
      </c>
      <c r="H127" s="93"/>
      <c r="I127" s="92"/>
      <c r="J127" s="92"/>
      <c r="K127" s="94"/>
      <c r="L127" s="94"/>
      <c r="M127" s="95"/>
      <c r="N127" s="125"/>
      <c r="O127" s="125"/>
      <c r="P127" s="125"/>
      <c r="Q127" s="125"/>
      <c r="R127" s="125"/>
      <c r="S127" s="125"/>
    </row>
    <row r="128" spans="2:19" ht="18.5">
      <c r="B128" s="65"/>
      <c r="C128" s="66"/>
      <c r="D128" s="66"/>
      <c r="E128" s="76"/>
      <c r="F128" s="77"/>
      <c r="G128" s="68"/>
      <c r="H128" s="68"/>
      <c r="I128" s="68"/>
      <c r="J128" s="68"/>
      <c r="K128" s="69"/>
      <c r="L128" s="69"/>
      <c r="M128" s="70"/>
      <c r="N128" s="125"/>
      <c r="O128" s="125"/>
      <c r="P128" s="125"/>
      <c r="Q128" s="125"/>
      <c r="R128" s="125"/>
      <c r="S128" s="125"/>
    </row>
    <row r="129" spans="2:19" ht="18.5">
      <c r="B129" s="65"/>
      <c r="C129" s="66"/>
      <c r="D129" s="66"/>
      <c r="E129" s="76"/>
      <c r="F129" s="77"/>
      <c r="G129" s="68"/>
      <c r="H129" s="68"/>
      <c r="I129" s="68"/>
      <c r="J129" s="68"/>
      <c r="K129" s="69"/>
      <c r="L129" s="69"/>
      <c r="M129" s="70"/>
      <c r="N129" s="125"/>
      <c r="O129" s="125"/>
      <c r="P129" s="125"/>
      <c r="Q129" s="125"/>
      <c r="R129" s="125"/>
      <c r="S129" s="125"/>
    </row>
    <row r="130" spans="2:19" ht="18.5">
      <c r="B130" s="65"/>
      <c r="C130" s="66"/>
      <c r="D130" s="66"/>
      <c r="E130" s="76"/>
      <c r="F130" s="77"/>
      <c r="G130" s="68"/>
      <c r="H130" s="68"/>
      <c r="I130" s="68"/>
      <c r="J130" s="68"/>
      <c r="K130" s="69"/>
      <c r="L130" s="69"/>
      <c r="M130" s="70"/>
      <c r="N130" s="125"/>
      <c r="O130" s="125"/>
      <c r="P130" s="125"/>
      <c r="Q130" s="125"/>
      <c r="R130" s="125"/>
      <c r="S130" s="125"/>
    </row>
    <row r="131" spans="2:19" ht="18.5">
      <c r="B131" s="65"/>
      <c r="C131" s="66"/>
      <c r="D131" s="66"/>
      <c r="E131" s="76"/>
      <c r="F131" s="77"/>
      <c r="G131" s="68"/>
      <c r="H131" s="68"/>
      <c r="I131" s="68"/>
      <c r="J131" s="68"/>
      <c r="K131" s="69"/>
      <c r="L131" s="69"/>
      <c r="M131" s="70"/>
      <c r="N131" s="125"/>
      <c r="O131" s="125"/>
      <c r="P131" s="125"/>
      <c r="Q131" s="125"/>
      <c r="R131" s="125"/>
      <c r="S131" s="125"/>
    </row>
    <row r="132" spans="2:19" ht="18.5">
      <c r="B132" s="65"/>
      <c r="C132" s="66"/>
      <c r="D132" s="66"/>
      <c r="E132" s="76"/>
      <c r="F132" s="77"/>
      <c r="G132" s="68"/>
      <c r="H132" s="68"/>
      <c r="I132" s="68"/>
      <c r="J132" s="68"/>
      <c r="K132" s="69"/>
      <c r="L132" s="69"/>
      <c r="M132" s="70"/>
      <c r="N132" s="125"/>
      <c r="O132" s="125"/>
      <c r="P132" s="125"/>
      <c r="Q132" s="125"/>
      <c r="R132" s="125"/>
      <c r="S132" s="125"/>
    </row>
    <row r="133" spans="2:19" ht="23.5">
      <c r="B133" s="71"/>
      <c r="C133" s="72"/>
      <c r="D133" s="72"/>
      <c r="E133" s="97"/>
      <c r="F133" s="98" t="s">
        <v>256</v>
      </c>
      <c r="G133" s="73">
        <f>SUM(G127:G132)</f>
        <v>0</v>
      </c>
      <c r="H133" s="7"/>
      <c r="I133" s="126" t="s">
        <v>302</v>
      </c>
      <c r="J133" s="73"/>
      <c r="K133" s="74"/>
      <c r="L133" s="74"/>
      <c r="M133" s="75"/>
      <c r="N133" s="125"/>
      <c r="O133" s="125"/>
      <c r="P133" s="125"/>
      <c r="Q133" s="125"/>
      <c r="R133" s="125"/>
      <c r="S133" s="125"/>
    </row>
    <row r="137" spans="2:19" s="186" customFormat="1" ht="28.5">
      <c r="B137" s="165"/>
      <c r="C137" s="166"/>
      <c r="D137" s="166"/>
      <c r="E137" s="166"/>
      <c r="F137" s="166"/>
      <c r="G137" s="166"/>
      <c r="H137" s="166"/>
      <c r="I137" s="166"/>
      <c r="J137" s="166"/>
      <c r="K137" s="166"/>
      <c r="L137" s="166"/>
      <c r="M137" s="208"/>
      <c r="N137" s="170"/>
      <c r="O137" s="170"/>
      <c r="P137" s="170"/>
      <c r="Q137" s="170"/>
      <c r="R137" s="170"/>
      <c r="S137" s="170"/>
    </row>
    <row r="138" spans="2:19" ht="57">
      <c r="B138" s="88" t="s">
        <v>241</v>
      </c>
      <c r="C138" s="83" t="s">
        <v>0</v>
      </c>
      <c r="D138" s="83" t="s">
        <v>67</v>
      </c>
      <c r="E138" s="83" t="s">
        <v>221</v>
      </c>
      <c r="F138" s="84" t="s">
        <v>222</v>
      </c>
      <c r="G138" s="84" t="s">
        <v>249</v>
      </c>
      <c r="H138" s="84" t="s">
        <v>250</v>
      </c>
      <c r="I138" s="84" t="s">
        <v>242</v>
      </c>
      <c r="J138" s="47" t="s">
        <v>40</v>
      </c>
      <c r="K138" s="47" t="s">
        <v>234</v>
      </c>
      <c r="L138" s="47" t="s">
        <v>189</v>
      </c>
      <c r="M138" s="47" t="s">
        <v>193</v>
      </c>
      <c r="N138" s="60" t="s">
        <v>20</v>
      </c>
      <c r="O138" s="60" t="s">
        <v>186</v>
      </c>
      <c r="P138" s="60" t="s">
        <v>181</v>
      </c>
      <c r="Q138" s="60" t="s">
        <v>187</v>
      </c>
      <c r="R138" s="60" t="s">
        <v>167</v>
      </c>
      <c r="S138" s="60" t="s">
        <v>188</v>
      </c>
    </row>
    <row r="139" spans="2:19" ht="18.5">
      <c r="B139" s="78"/>
      <c r="C139" s="90"/>
      <c r="D139" s="90"/>
      <c r="E139" s="91"/>
      <c r="F139" s="91"/>
      <c r="G139" s="92">
        <v>0</v>
      </c>
      <c r="H139" s="93"/>
      <c r="I139" s="92"/>
      <c r="J139" s="92"/>
      <c r="K139" s="94"/>
      <c r="L139" s="94"/>
      <c r="M139" s="95"/>
      <c r="N139" s="125"/>
      <c r="O139" s="125"/>
      <c r="P139" s="125"/>
      <c r="Q139" s="125"/>
      <c r="R139" s="125"/>
      <c r="S139" s="125"/>
    </row>
    <row r="140" spans="2:19" ht="18.5">
      <c r="B140" s="65"/>
      <c r="C140" s="66"/>
      <c r="D140" s="66"/>
      <c r="E140" s="76"/>
      <c r="F140" s="77"/>
      <c r="G140" s="68"/>
      <c r="H140" s="68"/>
      <c r="I140" s="68"/>
      <c r="J140" s="68"/>
      <c r="K140" s="69"/>
      <c r="L140" s="69"/>
      <c r="M140" s="70"/>
      <c r="N140" s="125"/>
      <c r="O140" s="125"/>
      <c r="P140" s="125"/>
      <c r="Q140" s="125"/>
      <c r="R140" s="125"/>
      <c r="S140" s="125"/>
    </row>
    <row r="141" spans="2:19" ht="18.5">
      <c r="B141" s="65"/>
      <c r="C141" s="66"/>
      <c r="D141" s="66"/>
      <c r="E141" s="76"/>
      <c r="F141" s="77"/>
      <c r="G141" s="68"/>
      <c r="H141" s="68"/>
      <c r="I141" s="68"/>
      <c r="J141" s="68"/>
      <c r="K141" s="69"/>
      <c r="L141" s="69"/>
      <c r="M141" s="70"/>
      <c r="N141" s="125"/>
      <c r="O141" s="125"/>
      <c r="P141" s="125"/>
      <c r="Q141" s="125"/>
      <c r="R141" s="125"/>
      <c r="S141" s="125"/>
    </row>
    <row r="142" spans="2:19" ht="18.5">
      <c r="B142" s="65"/>
      <c r="C142" s="66"/>
      <c r="D142" s="66"/>
      <c r="E142" s="76"/>
      <c r="F142" s="77"/>
      <c r="G142" s="68"/>
      <c r="H142" s="68"/>
      <c r="I142" s="68"/>
      <c r="J142" s="68"/>
      <c r="K142" s="69"/>
      <c r="L142" s="69"/>
      <c r="M142" s="70"/>
      <c r="N142" s="125"/>
      <c r="O142" s="125"/>
      <c r="P142" s="125"/>
      <c r="Q142" s="125"/>
      <c r="R142" s="125"/>
      <c r="S142" s="125"/>
    </row>
    <row r="143" spans="2:19" ht="18.5">
      <c r="B143" s="65"/>
      <c r="C143" s="66"/>
      <c r="D143" s="66"/>
      <c r="E143" s="76"/>
      <c r="F143" s="77"/>
      <c r="G143" s="68"/>
      <c r="H143" s="68"/>
      <c r="I143" s="68"/>
      <c r="J143" s="68"/>
      <c r="K143" s="69"/>
      <c r="L143" s="69"/>
      <c r="M143" s="70"/>
      <c r="N143" s="125"/>
      <c r="O143" s="125"/>
      <c r="P143" s="125"/>
      <c r="Q143" s="125"/>
      <c r="R143" s="125"/>
      <c r="S143" s="125"/>
    </row>
    <row r="144" spans="2:19" ht="18.5">
      <c r="B144" s="65"/>
      <c r="C144" s="66"/>
      <c r="D144" s="66"/>
      <c r="E144" s="76"/>
      <c r="F144" s="77"/>
      <c r="G144" s="68"/>
      <c r="H144" s="68"/>
      <c r="I144" s="68"/>
      <c r="J144" s="68"/>
      <c r="K144" s="69"/>
      <c r="L144" s="69"/>
      <c r="M144" s="70"/>
      <c r="N144" s="125"/>
      <c r="O144" s="125"/>
      <c r="P144" s="125"/>
      <c r="Q144" s="125"/>
      <c r="R144" s="125"/>
      <c r="S144" s="125"/>
    </row>
    <row r="145" spans="2:19" ht="23.5">
      <c r="B145" s="71"/>
      <c r="C145" s="72"/>
      <c r="D145" s="72"/>
      <c r="E145" s="97"/>
      <c r="F145" s="98" t="s">
        <v>256</v>
      </c>
      <c r="G145" s="73">
        <f>SUM(G139:G144)</f>
        <v>0</v>
      </c>
      <c r="H145" s="7"/>
      <c r="I145" s="126" t="s">
        <v>302</v>
      </c>
      <c r="J145" s="73"/>
      <c r="K145" s="74"/>
      <c r="L145" s="74"/>
      <c r="M145" s="75"/>
      <c r="N145" s="125"/>
      <c r="O145" s="125"/>
      <c r="P145" s="125"/>
      <c r="Q145" s="125"/>
      <c r="R145" s="125"/>
      <c r="S145" s="125"/>
    </row>
  </sheetData>
  <phoneticPr fontId="3" type="noConversion"/>
  <pageMargins left="0.7" right="0.7" top="0.75" bottom="0.75" header="0.3" footer="0.3"/>
  <pageSetup orientation="portrait" r:id="rId1"/>
  <tableParts count="9">
    <tablePart r:id="rId2"/>
    <tablePart r:id="rId3"/>
    <tablePart r:id="rId4"/>
    <tablePart r:id="rId5"/>
    <tablePart r:id="rId6"/>
    <tablePart r:id="rId7"/>
    <tablePart r:id="rId8"/>
    <tablePart r:id="rId9"/>
    <tablePart r:id="rId10"/>
  </tableParts>
  <extLst>
    <ext xmlns:x14="http://schemas.microsoft.com/office/spreadsheetml/2009/9/main" uri="{78C0D931-6437-407d-A8EE-F0AAD7539E65}">
      <x14:conditionalFormattings>
        <x14:conditionalFormatting xmlns:xm="http://schemas.microsoft.com/office/excel/2006/main">
          <x14:cfRule type="containsText" priority="38" operator="containsText" id="{408564C7-1E91-4C4B-8BBA-FB5FCCFA7444}">
            <xm:f>NOT(ISERROR(SEARCH(#REF!,A22)))</xm:f>
            <xm:f>#REF!</xm:f>
            <x14:dxf>
              <fill>
                <patternFill>
                  <bgColor theme="0" tint="-0.34998626667073579"/>
                </patternFill>
              </fill>
            </x14:dxf>
          </x14:cfRule>
          <xm:sqref>A22:B25</xm:sqref>
        </x14:conditionalFormatting>
        <x14:conditionalFormatting xmlns:xm="http://schemas.microsoft.com/office/excel/2006/main">
          <x14:cfRule type="containsText" priority="37" operator="containsText" id="{204E5812-E8A3-446E-A6BA-0E9BE4C291FB}">
            <xm:f>NOT(ISERROR(SEARCH(#REF!,C22)))</xm:f>
            <xm:f>#REF!</xm:f>
            <x14:dxf>
              <fill>
                <patternFill>
                  <bgColor theme="0" tint="-0.34998626667073579"/>
                </patternFill>
              </fill>
            </x14:dxf>
          </x14:cfRule>
          <xm:sqref>C22:C25</xm:sqref>
        </x14:conditionalFormatting>
        <x14:conditionalFormatting xmlns:xm="http://schemas.microsoft.com/office/excel/2006/main">
          <x14:cfRule type="containsText" priority="36" operator="containsText" id="{AA13E47C-BB49-4663-BB03-00131609FC94}">
            <xm:f>NOT(ISERROR(SEARCH(#REF!,G22)))</xm:f>
            <xm:f>#REF!</xm:f>
            <x14:dxf>
              <fill>
                <patternFill>
                  <bgColor theme="0" tint="-0.34998626667073579"/>
                </patternFill>
              </fill>
            </x14:dxf>
          </x14:cfRule>
          <xm:sqref>G22:G25</xm:sqref>
        </x14:conditionalFormatting>
        <x14:conditionalFormatting xmlns:xm="http://schemas.microsoft.com/office/excel/2006/main">
          <x14:cfRule type="containsText" priority="29" operator="containsText" id="{7DD6D90C-C1F8-45F7-81E3-F6D081E84BA5}">
            <xm:f>NOT(ISERROR(SEARCH(#REF!,B5)))</xm:f>
            <xm:f>#REF!</xm:f>
            <x14:dxf>
              <fill>
                <patternFill>
                  <bgColor theme="0" tint="-0.34998626667073579"/>
                </patternFill>
              </fill>
            </x14:dxf>
          </x14:cfRule>
          <xm:sqref>B5:B17</xm:sqref>
        </x14:conditionalFormatting>
        <x14:conditionalFormatting xmlns:xm="http://schemas.microsoft.com/office/excel/2006/main">
          <x14:cfRule type="containsText" priority="28" operator="containsText" id="{2684265B-A13C-4E1C-8DC1-5A3DFC2DA9BD}">
            <xm:f>NOT(ISERROR(SEARCH(#REF!,B5)))</xm:f>
            <xm:f>#REF!</xm:f>
            <x14:dxf>
              <fill>
                <patternFill>
                  <bgColor theme="0" tint="-0.34998626667073579"/>
                </patternFill>
              </fill>
            </x14:dxf>
          </x14:cfRule>
          <xm:sqref>C5:C17 B95:C96 G95:G96 B102:C108 G102:G108</xm:sqref>
        </x14:conditionalFormatting>
        <x14:conditionalFormatting xmlns:xm="http://schemas.microsoft.com/office/excel/2006/main">
          <x14:cfRule type="containsText" priority="27" operator="containsText" id="{68868396-2781-4FA4-8B40-9ACD1DD8B565}">
            <xm:f>NOT(ISERROR(SEARCH(#REF!,G5)))</xm:f>
            <xm:f>#REF!</xm:f>
            <x14:dxf>
              <fill>
                <patternFill>
                  <bgColor theme="0" tint="-0.34998626667073579"/>
                </patternFill>
              </fill>
            </x14:dxf>
          </x14:cfRule>
          <xm:sqref>G5:G14</xm:sqref>
        </x14:conditionalFormatting>
        <x14:conditionalFormatting xmlns:xm="http://schemas.microsoft.com/office/excel/2006/main">
          <x14:cfRule type="containsText" priority="26" operator="containsText" id="{A6465BE5-229F-4470-9261-3DC0E2A5283D}">
            <xm:f>NOT(ISERROR(SEARCH(#REF!,B48)))</xm:f>
            <xm:f>#REF!</xm:f>
            <x14:dxf>
              <fill>
                <patternFill>
                  <bgColor theme="0" tint="-0.34998626667073579"/>
                </patternFill>
              </fill>
            </x14:dxf>
          </x14:cfRule>
          <xm:sqref>B48:B57</xm:sqref>
        </x14:conditionalFormatting>
        <x14:conditionalFormatting xmlns:xm="http://schemas.microsoft.com/office/excel/2006/main">
          <x14:cfRule type="containsText" priority="25" operator="containsText" id="{10357195-7434-4DCC-96CF-61E2AF73DD8D}">
            <xm:f>NOT(ISERROR(SEARCH(#REF!,C48)))</xm:f>
            <xm:f>#REF!</xm:f>
            <x14:dxf>
              <fill>
                <patternFill>
                  <bgColor theme="0" tint="-0.34998626667073579"/>
                </patternFill>
              </fill>
            </x14:dxf>
          </x14:cfRule>
          <xm:sqref>C48:C57</xm:sqref>
        </x14:conditionalFormatting>
        <x14:conditionalFormatting xmlns:xm="http://schemas.microsoft.com/office/excel/2006/main">
          <x14:cfRule type="containsText" priority="24" operator="containsText" id="{F955D487-F741-41D8-950D-71B8070B394B}">
            <xm:f>NOT(ISERROR(SEARCH(#REF!,G48)))</xm:f>
            <xm:f>#REF!</xm:f>
            <x14:dxf>
              <fill>
                <patternFill>
                  <bgColor theme="0" tint="-0.34998626667073579"/>
                </patternFill>
              </fill>
            </x14:dxf>
          </x14:cfRule>
          <xm:sqref>G48:G56</xm:sqref>
        </x14:conditionalFormatting>
        <x14:conditionalFormatting xmlns:xm="http://schemas.microsoft.com/office/excel/2006/main">
          <x14:cfRule type="containsText" priority="23" operator="containsText" id="{97437266-2082-49B8-A18C-26D2A9BA572C}">
            <xm:f>NOT(ISERROR(SEARCH(#REF!,B77)))</xm:f>
            <xm:f>#REF!</xm:f>
            <x14:dxf>
              <fill>
                <patternFill>
                  <bgColor theme="0" tint="-0.34998626667073579"/>
                </patternFill>
              </fill>
            </x14:dxf>
          </x14:cfRule>
          <xm:sqref>B77:B80</xm:sqref>
        </x14:conditionalFormatting>
        <x14:conditionalFormatting xmlns:xm="http://schemas.microsoft.com/office/excel/2006/main">
          <x14:cfRule type="containsText" priority="22" operator="containsText" id="{57765B0E-54BF-4C9A-9DA9-442FBBA9A9F8}">
            <xm:f>NOT(ISERROR(SEARCH(#REF!,C77)))</xm:f>
            <xm:f>#REF!</xm:f>
            <x14:dxf>
              <fill>
                <patternFill>
                  <bgColor theme="0" tint="-0.34998626667073579"/>
                </patternFill>
              </fill>
            </x14:dxf>
          </x14:cfRule>
          <xm:sqref>C77:C80</xm:sqref>
        </x14:conditionalFormatting>
        <x14:conditionalFormatting xmlns:xm="http://schemas.microsoft.com/office/excel/2006/main">
          <x14:cfRule type="containsText" priority="21" operator="containsText" id="{7670160F-8611-4832-980D-DBAA12F70FC7}">
            <xm:f>NOT(ISERROR(SEARCH(#REF!,G77)))</xm:f>
            <xm:f>#REF!</xm:f>
            <x14:dxf>
              <fill>
                <patternFill>
                  <bgColor theme="0" tint="-0.34998626667073579"/>
                </patternFill>
              </fill>
            </x14:dxf>
          </x14:cfRule>
          <xm:sqref>G77:G80</xm:sqref>
        </x14:conditionalFormatting>
        <x14:conditionalFormatting xmlns:xm="http://schemas.microsoft.com/office/excel/2006/main">
          <x14:cfRule type="containsText" priority="14" operator="containsText" id="{E0C21E8A-D8D1-43FA-BDAF-0D1A53B52EAB}">
            <xm:f>NOT(ISERROR(SEARCH(#REF!,C115)))</xm:f>
            <xm:f>#REF!</xm:f>
            <x14:dxf>
              <fill>
                <patternFill>
                  <bgColor theme="0" tint="-0.34998626667073579"/>
                </patternFill>
              </fill>
            </x14:dxf>
          </x14:cfRule>
          <xm:sqref>C115:D121 H115:H121</xm:sqref>
        </x14:conditionalFormatting>
        <x14:conditionalFormatting xmlns:xm="http://schemas.microsoft.com/office/excel/2006/main">
          <x14:cfRule type="containsText" priority="13" operator="containsText" id="{FB73ED1F-CA4C-444E-97DC-BBF5AD41C6EA}">
            <xm:f>NOT(ISERROR(SEARCH(#REF!,C127)))</xm:f>
            <xm:f>#REF!</xm:f>
            <x14:dxf>
              <fill>
                <patternFill>
                  <bgColor theme="0" tint="-0.34998626667073579"/>
                </patternFill>
              </fill>
            </x14:dxf>
          </x14:cfRule>
          <xm:sqref>C127:D133 H127:H133</xm:sqref>
        </x14:conditionalFormatting>
        <x14:conditionalFormatting xmlns:xm="http://schemas.microsoft.com/office/excel/2006/main">
          <x14:cfRule type="containsText" priority="12" operator="containsText" id="{6CB9FD4B-7E33-49F9-B0DD-CF3796770A0F}">
            <xm:f>NOT(ISERROR(SEARCH(#REF!,C139)))</xm:f>
            <xm:f>#REF!</xm:f>
            <x14:dxf>
              <fill>
                <patternFill>
                  <bgColor theme="0" tint="-0.34998626667073579"/>
                </patternFill>
              </fill>
            </x14:dxf>
          </x14:cfRule>
          <xm:sqref>C139:D145 H139:H145</xm:sqref>
        </x14:conditionalFormatting>
        <x14:conditionalFormatting xmlns:xm="http://schemas.microsoft.com/office/excel/2006/main">
          <x14:cfRule type="containsText" priority="11" operator="containsText" id="{CD6339B0-7D4E-4547-8DDB-1CD054D741D0}">
            <xm:f>NOT(ISERROR(SEARCH($G$2,J4)))</xm:f>
            <xm:f>$G$2</xm:f>
            <x14:dxf>
              <fill>
                <patternFill>
                  <bgColor theme="0" tint="-0.34998626667073579"/>
                </patternFill>
              </fill>
            </x14:dxf>
          </x14:cfRule>
          <xm:sqref>J4:S4</xm:sqref>
        </x14:conditionalFormatting>
        <x14:conditionalFormatting xmlns:xm="http://schemas.microsoft.com/office/excel/2006/main">
          <x14:cfRule type="containsText" priority="10" operator="containsText" id="{5640334B-AC36-4CB4-A227-C9FCAE4C3853}">
            <xm:f>NOT(ISERROR(SEARCH($G$2,J21)))</xm:f>
            <xm:f>$G$2</xm:f>
            <x14:dxf>
              <fill>
                <patternFill>
                  <bgColor theme="0" tint="-0.34998626667073579"/>
                </patternFill>
              </fill>
            </x14:dxf>
          </x14:cfRule>
          <xm:sqref>J21:S21</xm:sqref>
        </x14:conditionalFormatting>
        <x14:conditionalFormatting xmlns:xm="http://schemas.microsoft.com/office/excel/2006/main">
          <x14:cfRule type="containsText" priority="9" operator="containsText" id="{E936F883-32C5-4223-A110-18953A24FE9B}">
            <xm:f>NOT(ISERROR(SEARCH($G$2,J29)))</xm:f>
            <xm:f>$G$2</xm:f>
            <x14:dxf>
              <fill>
                <patternFill>
                  <bgColor theme="0" tint="-0.34998626667073579"/>
                </patternFill>
              </fill>
            </x14:dxf>
          </x14:cfRule>
          <xm:sqref>J29:S29</xm:sqref>
        </x14:conditionalFormatting>
        <x14:conditionalFormatting xmlns:xm="http://schemas.microsoft.com/office/excel/2006/main">
          <x14:cfRule type="containsText" priority="8" operator="containsText" id="{44D7264C-9828-4AEF-B550-05D18691796B}">
            <xm:f>NOT(ISERROR(SEARCH($G$2,J63)))</xm:f>
            <xm:f>$G$2</xm:f>
            <x14:dxf>
              <fill>
                <patternFill>
                  <bgColor theme="0" tint="-0.34998626667073579"/>
                </patternFill>
              </fill>
            </x14:dxf>
          </x14:cfRule>
          <xm:sqref>J63:S63</xm:sqref>
        </x14:conditionalFormatting>
        <x14:conditionalFormatting xmlns:xm="http://schemas.microsoft.com/office/excel/2006/main">
          <x14:cfRule type="containsText" priority="7" operator="containsText" id="{ACCEEF09-0362-4BB0-ACD4-C7B45AC83C5A}">
            <xm:f>NOT(ISERROR(SEARCH($G$2,J84)))</xm:f>
            <xm:f>$G$2</xm:f>
            <x14:dxf>
              <fill>
                <patternFill>
                  <bgColor theme="0" tint="-0.34998626667073579"/>
                </patternFill>
              </fill>
            </x14:dxf>
          </x14:cfRule>
          <xm:sqref>J84:S84</xm:sqref>
        </x14:conditionalFormatting>
        <x14:conditionalFormatting xmlns:xm="http://schemas.microsoft.com/office/excel/2006/main">
          <x14:cfRule type="containsText" priority="6" operator="containsText" id="{F2B20FE9-0661-4556-B889-ED7068434639}">
            <xm:f>NOT(ISERROR(SEARCH($G$2,J101)))</xm:f>
            <xm:f>$G$2</xm:f>
            <x14:dxf>
              <fill>
                <patternFill>
                  <bgColor theme="0" tint="-0.34998626667073579"/>
                </patternFill>
              </fill>
            </x14:dxf>
          </x14:cfRule>
          <xm:sqref>J101:S101</xm:sqref>
        </x14:conditionalFormatting>
        <x14:conditionalFormatting xmlns:xm="http://schemas.microsoft.com/office/excel/2006/main">
          <x14:cfRule type="containsText" priority="5" operator="containsText" id="{AF3C31E0-8BBE-4EDE-9C64-8D1AA93D9B7C}">
            <xm:f>NOT(ISERROR(SEARCH($G$2,J114)))</xm:f>
            <xm:f>$G$2</xm:f>
            <x14:dxf>
              <fill>
                <patternFill>
                  <bgColor theme="0" tint="-0.34998626667073579"/>
                </patternFill>
              </fill>
            </x14:dxf>
          </x14:cfRule>
          <xm:sqref>J114:S114</xm:sqref>
        </x14:conditionalFormatting>
        <x14:conditionalFormatting xmlns:xm="http://schemas.microsoft.com/office/excel/2006/main">
          <x14:cfRule type="containsText" priority="4" operator="containsText" id="{FCB32272-78D4-402C-A851-CE5D958D9F1F}">
            <xm:f>NOT(ISERROR(SEARCH($G$2,J126)))</xm:f>
            <xm:f>$G$2</xm:f>
            <x14:dxf>
              <fill>
                <patternFill>
                  <bgColor theme="0" tint="-0.34998626667073579"/>
                </patternFill>
              </fill>
            </x14:dxf>
          </x14:cfRule>
          <xm:sqref>J126:S126</xm:sqref>
        </x14:conditionalFormatting>
        <x14:conditionalFormatting xmlns:xm="http://schemas.microsoft.com/office/excel/2006/main">
          <x14:cfRule type="containsText" priority="3" operator="containsText" id="{268136A7-574C-478F-890E-4C4FC5F8557F}">
            <xm:f>NOT(ISERROR(SEARCH($G$2,J138)))</xm:f>
            <xm:f>$G$2</xm:f>
            <x14:dxf>
              <fill>
                <patternFill>
                  <bgColor theme="0" tint="-0.34998626667073579"/>
                </patternFill>
              </fill>
            </x14:dxf>
          </x14:cfRule>
          <xm:sqref>J138:S138</xm:sqref>
        </x14:conditionalFormatting>
        <x14:conditionalFormatting xmlns:xm="http://schemas.microsoft.com/office/excel/2006/main">
          <x14:cfRule type="containsText" priority="2" operator="containsText" id="{30CE2BD5-55A7-438E-9486-5D5DAFEE35FC}">
            <xm:f>NOT(ISERROR(SEARCH($G$2,K5)))</xm:f>
            <xm:f>$G$2</xm:f>
            <x14:dxf>
              <fill>
                <patternFill>
                  <bgColor theme="0" tint="-0.34998626667073579"/>
                </patternFill>
              </fill>
            </x14:dxf>
          </x14:cfRule>
          <xm:sqref>K5:K12</xm:sqref>
        </x14:conditionalFormatting>
        <x14:conditionalFormatting xmlns:xm="http://schemas.microsoft.com/office/excel/2006/main">
          <x14:cfRule type="containsText" priority="1" operator="containsText" id="{D1166AB5-52CB-4B10-8E88-5E4DAC076B5B}">
            <xm:f>NOT(ISERROR(SEARCH($G$2,O30)))</xm:f>
            <xm:f>$G$2</xm:f>
            <x14:dxf>
              <fill>
                <patternFill>
                  <bgColor theme="0" tint="-0.34998626667073579"/>
                </patternFill>
              </fill>
            </x14:dxf>
          </x14:cfRule>
          <xm:sqref>O30:O47</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C09A0-28D8-4F07-90D2-C3B656818DAD}">
  <sheetPr codeName="Sheet191"/>
  <dimension ref="A1:L61"/>
  <sheetViews>
    <sheetView workbookViewId="0">
      <selection sqref="A1:L61"/>
    </sheetView>
  </sheetViews>
  <sheetFormatPr defaultRowHeight="14.5"/>
  <sheetData>
    <row r="1" spans="1:12" ht="28.5">
      <c r="A1" s="389" t="s">
        <v>257</v>
      </c>
      <c r="B1" s="390"/>
      <c r="C1" s="390"/>
      <c r="D1" s="390"/>
      <c r="E1" s="390"/>
      <c r="F1" s="390"/>
      <c r="G1" s="390"/>
      <c r="H1" s="390"/>
      <c r="I1" s="390"/>
      <c r="J1" s="390"/>
      <c r="K1" s="390"/>
      <c r="L1" s="391"/>
    </row>
    <row r="2" spans="1:12" ht="29">
      <c r="A2" s="88" t="s">
        <v>241</v>
      </c>
      <c r="B2" s="83" t="s">
        <v>0</v>
      </c>
      <c r="C2" s="83" t="s">
        <v>67</v>
      </c>
      <c r="D2" s="83" t="s">
        <v>221</v>
      </c>
      <c r="E2" s="84" t="s">
        <v>222</v>
      </c>
      <c r="F2" s="84" t="s">
        <v>249</v>
      </c>
      <c r="G2" s="84" t="s">
        <v>250</v>
      </c>
      <c r="H2" s="84" t="s">
        <v>242</v>
      </c>
      <c r="I2" s="84" t="s">
        <v>243</v>
      </c>
      <c r="J2" s="83" t="s">
        <v>244</v>
      </c>
      <c r="K2" s="83" t="s">
        <v>245</v>
      </c>
      <c r="L2" s="89" t="s">
        <v>246</v>
      </c>
    </row>
    <row r="3" spans="1:12" ht="18.5">
      <c r="A3" s="78"/>
      <c r="B3" s="90"/>
      <c r="C3" s="90"/>
      <c r="D3" s="91"/>
      <c r="E3" s="91"/>
      <c r="F3" s="92">
        <v>0</v>
      </c>
      <c r="G3" s="93"/>
      <c r="H3" s="92"/>
      <c r="I3" s="92"/>
      <c r="J3" s="94"/>
      <c r="K3" s="94"/>
      <c r="L3" s="95"/>
    </row>
    <row r="4" spans="1:12" ht="18.5">
      <c r="A4" s="65"/>
      <c r="B4" s="66"/>
      <c r="C4" s="66"/>
      <c r="D4" s="76"/>
      <c r="E4" s="77"/>
      <c r="F4" s="68"/>
      <c r="G4" s="68"/>
      <c r="H4" s="68"/>
      <c r="I4" s="68"/>
      <c r="J4" s="69"/>
      <c r="K4" s="69"/>
      <c r="L4" s="70"/>
    </row>
    <row r="5" spans="1:12" ht="18.5">
      <c r="A5" s="65"/>
      <c r="B5" s="66"/>
      <c r="C5" s="66"/>
      <c r="D5" s="76"/>
      <c r="E5" s="77"/>
      <c r="F5" s="68"/>
      <c r="G5" s="68"/>
      <c r="H5" s="68"/>
      <c r="I5" s="68"/>
      <c r="J5" s="69"/>
      <c r="K5" s="69"/>
      <c r="L5" s="70"/>
    </row>
    <row r="6" spans="1:12" ht="18.5">
      <c r="A6" s="65"/>
      <c r="B6" s="66"/>
      <c r="C6" s="66"/>
      <c r="D6" s="76"/>
      <c r="E6" s="77"/>
      <c r="F6" s="68"/>
      <c r="G6" s="68"/>
      <c r="H6" s="68"/>
      <c r="I6" s="68"/>
      <c r="J6" s="69"/>
      <c r="K6" s="69"/>
      <c r="L6" s="70"/>
    </row>
    <row r="7" spans="1:12" ht="18.5">
      <c r="A7" s="65"/>
      <c r="B7" s="66"/>
      <c r="C7" s="66"/>
      <c r="D7" s="76"/>
      <c r="E7" s="77"/>
      <c r="F7" s="68"/>
      <c r="G7" s="68"/>
      <c r="H7" s="68"/>
      <c r="I7" s="68"/>
      <c r="J7" s="69"/>
      <c r="K7" s="69"/>
      <c r="L7" s="70"/>
    </row>
    <row r="8" spans="1:12" ht="18.5">
      <c r="A8" s="65"/>
      <c r="B8" s="66"/>
      <c r="C8" s="66"/>
      <c r="D8" s="76"/>
      <c r="E8" s="77"/>
      <c r="F8" s="68"/>
      <c r="G8" s="68"/>
      <c r="H8" s="68"/>
      <c r="I8" s="68"/>
      <c r="J8" s="69"/>
      <c r="K8" s="69"/>
      <c r="L8" s="70"/>
    </row>
    <row r="9" spans="1:12" ht="18.5">
      <c r="A9" s="65"/>
      <c r="B9" s="66"/>
      <c r="C9" s="66"/>
      <c r="D9" s="76"/>
      <c r="E9" s="77"/>
      <c r="F9" s="68"/>
      <c r="G9" s="68"/>
      <c r="H9" s="68"/>
      <c r="I9" s="68"/>
      <c r="J9" s="69"/>
      <c r="K9" s="69"/>
      <c r="L9" s="70"/>
    </row>
    <row r="10" spans="1:12" ht="18.5">
      <c r="A10" s="65"/>
      <c r="B10" s="66"/>
      <c r="C10" s="66"/>
      <c r="D10" s="76"/>
      <c r="E10" s="77"/>
      <c r="F10" s="68"/>
      <c r="G10" s="68"/>
      <c r="H10" s="68"/>
      <c r="I10" s="68"/>
      <c r="J10" s="69"/>
      <c r="K10" s="69"/>
      <c r="L10" s="70"/>
    </row>
    <row r="11" spans="1:12" ht="18.5">
      <c r="A11" s="65"/>
      <c r="B11" s="66"/>
      <c r="C11" s="66"/>
      <c r="D11" s="76"/>
      <c r="E11" s="77"/>
      <c r="F11" s="68"/>
      <c r="G11" s="68"/>
      <c r="H11" s="68"/>
      <c r="I11" s="68"/>
      <c r="J11" s="69"/>
      <c r="K11" s="69"/>
      <c r="L11" s="70"/>
    </row>
    <row r="12" spans="1:12" ht="18.5">
      <c r="A12" s="65"/>
      <c r="B12" s="66"/>
      <c r="C12" s="66"/>
      <c r="D12" s="76"/>
      <c r="E12" s="77"/>
      <c r="F12" s="68"/>
      <c r="G12" s="68"/>
      <c r="H12" s="68"/>
      <c r="I12" s="68"/>
      <c r="J12" s="69"/>
      <c r="K12" s="69"/>
      <c r="L12" s="70"/>
    </row>
    <row r="13" spans="1:12" ht="18.5">
      <c r="A13" s="65"/>
      <c r="B13" s="66"/>
      <c r="C13" s="66"/>
      <c r="D13" s="76"/>
      <c r="E13" s="77"/>
      <c r="F13" s="68"/>
      <c r="G13" s="68"/>
      <c r="H13" s="68"/>
      <c r="I13" s="68"/>
      <c r="J13" s="69"/>
      <c r="K13" s="69"/>
      <c r="L13" s="70"/>
    </row>
    <row r="14" spans="1:12" ht="18.5">
      <c r="A14" s="65"/>
      <c r="B14" s="66"/>
      <c r="C14" s="66"/>
      <c r="D14" s="76"/>
      <c r="E14" s="77"/>
      <c r="F14" s="68"/>
      <c r="G14" s="68"/>
      <c r="H14" s="68"/>
      <c r="I14" s="68"/>
      <c r="J14" s="69"/>
      <c r="K14" s="69"/>
      <c r="L14" s="70"/>
    </row>
    <row r="15" spans="1:12" ht="18.5">
      <c r="A15" s="65"/>
      <c r="B15" s="66"/>
      <c r="C15" s="66"/>
      <c r="D15" s="76"/>
      <c r="E15" s="77"/>
      <c r="F15" s="68"/>
      <c r="G15" s="68"/>
      <c r="H15" s="68"/>
      <c r="I15" s="68"/>
      <c r="J15" s="69"/>
      <c r="K15" s="69"/>
      <c r="L15" s="70"/>
    </row>
    <row r="16" spans="1:12" ht="18.5">
      <c r="A16" s="65"/>
      <c r="B16" s="66"/>
      <c r="C16" s="66"/>
      <c r="D16" s="76"/>
      <c r="E16" s="77"/>
      <c r="F16" s="68"/>
      <c r="G16" s="68"/>
      <c r="H16" s="68"/>
      <c r="I16" s="68"/>
      <c r="J16" s="69"/>
      <c r="K16" s="69"/>
      <c r="L16" s="70"/>
    </row>
    <row r="17" spans="1:12" ht="18.5">
      <c r="A17" s="65"/>
      <c r="B17" s="66"/>
      <c r="C17" s="66"/>
      <c r="D17" s="96"/>
      <c r="E17" s="96"/>
      <c r="F17" s="68"/>
      <c r="G17" s="13"/>
      <c r="H17" s="68"/>
      <c r="I17" s="68"/>
      <c r="J17" s="69"/>
      <c r="K17" s="69"/>
      <c r="L17" s="70"/>
    </row>
    <row r="18" spans="1:12" ht="18.5">
      <c r="A18" s="65"/>
      <c r="B18" s="66"/>
      <c r="C18" s="66"/>
      <c r="D18" s="76"/>
      <c r="E18" s="77"/>
      <c r="F18" s="68"/>
      <c r="G18" s="68"/>
      <c r="H18" s="68"/>
      <c r="I18" s="68"/>
      <c r="J18" s="69"/>
      <c r="K18" s="69"/>
      <c r="L18" s="70"/>
    </row>
    <row r="19" spans="1:12" ht="18.5">
      <c r="A19" s="65"/>
      <c r="B19" s="66"/>
      <c r="C19" s="66"/>
      <c r="D19" s="76"/>
      <c r="E19" s="77"/>
      <c r="F19" s="68"/>
      <c r="G19" s="68"/>
      <c r="H19" s="68"/>
      <c r="I19" s="68"/>
      <c r="J19" s="69"/>
      <c r="K19" s="69"/>
      <c r="L19" s="70"/>
    </row>
    <row r="20" spans="1:12" ht="18.5">
      <c r="A20" s="65"/>
      <c r="B20" s="66"/>
      <c r="C20" s="66"/>
      <c r="D20" s="76"/>
      <c r="E20" s="77"/>
      <c r="F20" s="68"/>
      <c r="G20" s="68"/>
      <c r="H20" s="68"/>
      <c r="I20" s="68"/>
      <c r="J20" s="69"/>
      <c r="K20" s="69"/>
      <c r="L20" s="70"/>
    </row>
    <row r="21" spans="1:12" ht="18.5">
      <c r="A21" s="65"/>
      <c r="B21" s="66"/>
      <c r="C21" s="66"/>
      <c r="D21" s="76"/>
      <c r="E21" s="77"/>
      <c r="F21" s="68"/>
      <c r="G21" s="68"/>
      <c r="H21" s="68"/>
      <c r="I21" s="68"/>
      <c r="J21" s="69"/>
      <c r="K21" s="69"/>
      <c r="L21" s="70"/>
    </row>
    <row r="22" spans="1:12" ht="18.5">
      <c r="A22" s="65"/>
      <c r="B22" s="66"/>
      <c r="C22" s="66"/>
      <c r="D22" s="76"/>
      <c r="E22" s="77"/>
      <c r="F22" s="68"/>
      <c r="G22" s="68"/>
      <c r="H22" s="68"/>
      <c r="I22" s="68"/>
      <c r="J22" s="69"/>
      <c r="K22" s="69"/>
      <c r="L22" s="70"/>
    </row>
    <row r="23" spans="1:12" ht="18.5">
      <c r="A23" s="65"/>
      <c r="B23" s="66"/>
      <c r="C23" s="66"/>
      <c r="D23" s="76"/>
      <c r="E23" s="77"/>
      <c r="F23" s="68"/>
      <c r="G23" s="68"/>
      <c r="H23" s="68"/>
      <c r="I23" s="68"/>
      <c r="J23" s="69"/>
      <c r="K23" s="69"/>
      <c r="L23" s="70"/>
    </row>
    <row r="24" spans="1:12" ht="18.5">
      <c r="A24" s="65"/>
      <c r="B24" s="66"/>
      <c r="C24" s="66"/>
      <c r="D24" s="96"/>
      <c r="E24" s="96"/>
      <c r="F24" s="68"/>
      <c r="G24" s="13"/>
      <c r="H24" s="68"/>
      <c r="I24" s="68"/>
      <c r="J24" s="69"/>
      <c r="K24" s="69"/>
      <c r="L24" s="70"/>
    </row>
    <row r="25" spans="1:12" ht="18.5">
      <c r="A25" s="65"/>
      <c r="B25" s="66"/>
      <c r="C25" s="66"/>
      <c r="D25" s="96"/>
      <c r="E25" s="96"/>
      <c r="F25" s="68"/>
      <c r="G25" s="13"/>
      <c r="H25" s="68"/>
      <c r="I25" s="68"/>
      <c r="J25" s="69"/>
      <c r="K25" s="69"/>
      <c r="L25" s="70"/>
    </row>
    <row r="26" spans="1:12" ht="18.5">
      <c r="A26" s="65"/>
      <c r="B26" s="66"/>
      <c r="C26" s="66"/>
      <c r="D26" s="96"/>
      <c r="E26" s="96"/>
      <c r="F26" s="68"/>
      <c r="G26" s="13"/>
      <c r="H26" s="68"/>
      <c r="I26" s="68"/>
      <c r="J26" s="69"/>
      <c r="K26" s="69"/>
      <c r="L26" s="70"/>
    </row>
    <row r="27" spans="1:12" ht="18.5">
      <c r="A27" s="65"/>
      <c r="B27" s="66"/>
      <c r="C27" s="66"/>
      <c r="D27" s="96"/>
      <c r="E27" s="96"/>
      <c r="F27" s="68"/>
      <c r="G27" s="13"/>
      <c r="H27" s="68"/>
      <c r="I27" s="68"/>
      <c r="J27" s="69"/>
      <c r="K27" s="69"/>
      <c r="L27" s="70"/>
    </row>
    <row r="28" spans="1:12" ht="18.5">
      <c r="A28" s="65"/>
      <c r="B28" s="66"/>
      <c r="C28" s="66"/>
      <c r="D28" s="76"/>
      <c r="E28" s="77"/>
      <c r="F28" s="68"/>
      <c r="G28" s="68"/>
      <c r="H28" s="68"/>
      <c r="I28" s="68"/>
      <c r="J28" s="69"/>
      <c r="K28" s="69"/>
      <c r="L28" s="70"/>
    </row>
    <row r="29" spans="1:12" ht="18.5">
      <c r="A29" s="71"/>
      <c r="B29" s="72"/>
      <c r="C29" s="72"/>
      <c r="D29" s="97"/>
      <c r="E29" s="98" t="s">
        <v>256</v>
      </c>
      <c r="F29" s="73">
        <f>SUM(F3:F28)</f>
        <v>0</v>
      </c>
      <c r="G29" s="7"/>
      <c r="H29" s="73"/>
      <c r="I29" s="73"/>
      <c r="J29" s="74"/>
      <c r="K29" s="74"/>
      <c r="L29" s="75"/>
    </row>
    <row r="33" spans="1:12" ht="28.5">
      <c r="A33" s="389" t="s">
        <v>257</v>
      </c>
      <c r="B33" s="390"/>
      <c r="C33" s="390"/>
      <c r="D33" s="390"/>
      <c r="E33" s="390"/>
      <c r="F33" s="390"/>
      <c r="G33" s="390"/>
      <c r="H33" s="390"/>
      <c r="I33" s="390"/>
      <c r="J33" s="390"/>
      <c r="K33" s="390"/>
      <c r="L33" s="391"/>
    </row>
    <row r="34" spans="1:12" ht="29">
      <c r="A34" s="88" t="s">
        <v>241</v>
      </c>
      <c r="B34" s="83" t="s">
        <v>0</v>
      </c>
      <c r="C34" s="83" t="s">
        <v>67</v>
      </c>
      <c r="D34" s="83" t="s">
        <v>221</v>
      </c>
      <c r="E34" s="84" t="s">
        <v>222</v>
      </c>
      <c r="F34" s="84" t="s">
        <v>249</v>
      </c>
      <c r="G34" s="84" t="s">
        <v>250</v>
      </c>
      <c r="H34" s="84" t="s">
        <v>242</v>
      </c>
      <c r="I34" s="84" t="s">
        <v>243</v>
      </c>
      <c r="J34" s="83" t="s">
        <v>244</v>
      </c>
      <c r="K34" s="83" t="s">
        <v>245</v>
      </c>
      <c r="L34" s="89" t="s">
        <v>246</v>
      </c>
    </row>
    <row r="35" spans="1:12" ht="18.5">
      <c r="A35" s="78"/>
      <c r="B35" s="90"/>
      <c r="C35" s="90"/>
      <c r="D35" s="91"/>
      <c r="E35" s="91"/>
      <c r="F35" s="92">
        <v>0</v>
      </c>
      <c r="G35" s="93"/>
      <c r="H35" s="92"/>
      <c r="I35" s="92"/>
      <c r="J35" s="94"/>
      <c r="K35" s="94"/>
      <c r="L35" s="95"/>
    </row>
    <row r="36" spans="1:12" ht="18.5">
      <c r="A36" s="65"/>
      <c r="B36" s="66"/>
      <c r="C36" s="66"/>
      <c r="D36" s="76"/>
      <c r="E36" s="77"/>
      <c r="F36" s="68"/>
      <c r="G36" s="68"/>
      <c r="H36" s="68"/>
      <c r="I36" s="68"/>
      <c r="J36" s="69"/>
      <c r="K36" s="69"/>
      <c r="L36" s="70"/>
    </row>
    <row r="37" spans="1:12" ht="18.5">
      <c r="A37" s="65"/>
      <c r="B37" s="66"/>
      <c r="C37" s="66"/>
      <c r="D37" s="76"/>
      <c r="E37" s="77"/>
      <c r="F37" s="68"/>
      <c r="G37" s="68"/>
      <c r="H37" s="68"/>
      <c r="I37" s="68"/>
      <c r="J37" s="69"/>
      <c r="K37" s="69"/>
      <c r="L37" s="70"/>
    </row>
    <row r="38" spans="1:12" ht="18.5">
      <c r="A38" s="65"/>
      <c r="B38" s="66"/>
      <c r="C38" s="66"/>
      <c r="D38" s="76"/>
      <c r="E38" s="77"/>
      <c r="F38" s="68"/>
      <c r="G38" s="68"/>
      <c r="H38" s="68"/>
      <c r="I38" s="68"/>
      <c r="J38" s="69"/>
      <c r="K38" s="69"/>
      <c r="L38" s="70"/>
    </row>
    <row r="39" spans="1:12" ht="18.5">
      <c r="A39" s="65"/>
      <c r="B39" s="66"/>
      <c r="C39" s="66"/>
      <c r="D39" s="76"/>
      <c r="E39" s="77"/>
      <c r="F39" s="68"/>
      <c r="G39" s="68"/>
      <c r="H39" s="68"/>
      <c r="I39" s="68"/>
      <c r="J39" s="69"/>
      <c r="K39" s="69"/>
      <c r="L39" s="70"/>
    </row>
    <row r="40" spans="1:12" ht="18.5">
      <c r="A40" s="65"/>
      <c r="B40" s="66"/>
      <c r="C40" s="66"/>
      <c r="D40" s="76"/>
      <c r="E40" s="77"/>
      <c r="F40" s="68"/>
      <c r="G40" s="68"/>
      <c r="H40" s="68"/>
      <c r="I40" s="68"/>
      <c r="J40" s="69"/>
      <c r="K40" s="69"/>
      <c r="L40" s="70"/>
    </row>
    <row r="41" spans="1:12" ht="18.5">
      <c r="A41" s="65"/>
      <c r="B41" s="66"/>
      <c r="C41" s="66"/>
      <c r="D41" s="76"/>
      <c r="E41" s="77"/>
      <c r="F41" s="68"/>
      <c r="G41" s="68"/>
      <c r="H41" s="68"/>
      <c r="I41" s="68"/>
      <c r="J41" s="69"/>
      <c r="K41" s="69"/>
      <c r="L41" s="70"/>
    </row>
    <row r="42" spans="1:12" ht="18.5">
      <c r="A42" s="65"/>
      <c r="B42" s="66"/>
      <c r="C42" s="66"/>
      <c r="D42" s="76"/>
      <c r="E42" s="77"/>
      <c r="F42" s="68"/>
      <c r="G42" s="68"/>
      <c r="H42" s="68"/>
      <c r="I42" s="68"/>
      <c r="J42" s="69"/>
      <c r="K42" s="69"/>
      <c r="L42" s="70"/>
    </row>
    <row r="43" spans="1:12" ht="18.5">
      <c r="A43" s="65"/>
      <c r="B43" s="66"/>
      <c r="C43" s="66"/>
      <c r="D43" s="76"/>
      <c r="E43" s="77"/>
      <c r="F43" s="68"/>
      <c r="G43" s="68"/>
      <c r="H43" s="68"/>
      <c r="I43" s="68"/>
      <c r="J43" s="69"/>
      <c r="K43" s="69"/>
      <c r="L43" s="70"/>
    </row>
    <row r="44" spans="1:12" ht="18.5">
      <c r="A44" s="65"/>
      <c r="B44" s="66"/>
      <c r="C44" s="66"/>
      <c r="D44" s="76"/>
      <c r="E44" s="77"/>
      <c r="F44" s="68"/>
      <c r="G44" s="68"/>
      <c r="H44" s="68"/>
      <c r="I44" s="68"/>
      <c r="J44" s="69"/>
      <c r="K44" s="69"/>
      <c r="L44" s="70"/>
    </row>
    <row r="45" spans="1:12" ht="18.5">
      <c r="A45" s="65"/>
      <c r="B45" s="66"/>
      <c r="C45" s="66"/>
      <c r="D45" s="76"/>
      <c r="E45" s="77"/>
      <c r="F45" s="68"/>
      <c r="G45" s="68"/>
      <c r="H45" s="68"/>
      <c r="I45" s="68"/>
      <c r="J45" s="69"/>
      <c r="K45" s="69"/>
      <c r="L45" s="70"/>
    </row>
    <row r="46" spans="1:12" ht="18.5">
      <c r="A46" s="65"/>
      <c r="B46" s="66"/>
      <c r="C46" s="66"/>
      <c r="D46" s="76"/>
      <c r="E46" s="77"/>
      <c r="F46" s="68"/>
      <c r="G46" s="68"/>
      <c r="H46" s="68"/>
      <c r="I46" s="68"/>
      <c r="J46" s="69"/>
      <c r="K46" s="69"/>
      <c r="L46" s="70"/>
    </row>
    <row r="47" spans="1:12" ht="18.5">
      <c r="A47" s="65"/>
      <c r="B47" s="66"/>
      <c r="C47" s="66"/>
      <c r="D47" s="76"/>
      <c r="E47" s="77"/>
      <c r="F47" s="68"/>
      <c r="G47" s="68"/>
      <c r="H47" s="68"/>
      <c r="I47" s="68"/>
      <c r="J47" s="69"/>
      <c r="K47" s="69"/>
      <c r="L47" s="70"/>
    </row>
    <row r="48" spans="1:12" ht="18.5">
      <c r="A48" s="65"/>
      <c r="B48" s="66"/>
      <c r="C48" s="66"/>
      <c r="D48" s="76"/>
      <c r="E48" s="77"/>
      <c r="F48" s="68"/>
      <c r="G48" s="68"/>
      <c r="H48" s="68"/>
      <c r="I48" s="68"/>
      <c r="J48" s="69"/>
      <c r="K48" s="69"/>
      <c r="L48" s="70"/>
    </row>
    <row r="49" spans="1:12" ht="18.5">
      <c r="A49" s="65"/>
      <c r="B49" s="66"/>
      <c r="C49" s="66"/>
      <c r="D49" s="96"/>
      <c r="E49" s="96"/>
      <c r="F49" s="68"/>
      <c r="G49" s="13"/>
      <c r="H49" s="68"/>
      <c r="I49" s="68"/>
      <c r="J49" s="69"/>
      <c r="K49" s="69"/>
      <c r="L49" s="70"/>
    </row>
    <row r="50" spans="1:12" ht="18.5">
      <c r="A50" s="65"/>
      <c r="B50" s="66"/>
      <c r="C50" s="66"/>
      <c r="D50" s="76"/>
      <c r="E50" s="77"/>
      <c r="F50" s="68"/>
      <c r="G50" s="68"/>
      <c r="H50" s="68"/>
      <c r="I50" s="68"/>
      <c r="J50" s="69"/>
      <c r="K50" s="69"/>
      <c r="L50" s="70"/>
    </row>
    <row r="51" spans="1:12" ht="18.5">
      <c r="A51" s="65"/>
      <c r="B51" s="66"/>
      <c r="C51" s="66"/>
      <c r="D51" s="76"/>
      <c r="E51" s="77"/>
      <c r="F51" s="68"/>
      <c r="G51" s="68"/>
      <c r="H51" s="68"/>
      <c r="I51" s="68"/>
      <c r="J51" s="69"/>
      <c r="K51" s="69"/>
      <c r="L51" s="70"/>
    </row>
    <row r="52" spans="1:12" ht="18.5">
      <c r="A52" s="65"/>
      <c r="B52" s="66"/>
      <c r="C52" s="66"/>
      <c r="D52" s="76"/>
      <c r="E52" s="77"/>
      <c r="F52" s="68"/>
      <c r="G52" s="68"/>
      <c r="H52" s="68"/>
      <c r="I52" s="68"/>
      <c r="J52" s="69"/>
      <c r="K52" s="69"/>
      <c r="L52" s="70"/>
    </row>
    <row r="53" spans="1:12" ht="18.5">
      <c r="A53" s="65"/>
      <c r="B53" s="66"/>
      <c r="C53" s="66"/>
      <c r="D53" s="76"/>
      <c r="E53" s="77"/>
      <c r="F53" s="68"/>
      <c r="G53" s="68"/>
      <c r="H53" s="68"/>
      <c r="I53" s="68"/>
      <c r="J53" s="69"/>
      <c r="K53" s="69"/>
      <c r="L53" s="70"/>
    </row>
    <row r="54" spans="1:12" ht="18.5">
      <c r="A54" s="65"/>
      <c r="B54" s="66"/>
      <c r="C54" s="66"/>
      <c r="D54" s="76"/>
      <c r="E54" s="77"/>
      <c r="F54" s="68"/>
      <c r="G54" s="68"/>
      <c r="H54" s="68"/>
      <c r="I54" s="68"/>
      <c r="J54" s="69"/>
      <c r="K54" s="69"/>
      <c r="L54" s="70"/>
    </row>
    <row r="55" spans="1:12" ht="18.5">
      <c r="A55" s="65"/>
      <c r="B55" s="66"/>
      <c r="C55" s="66"/>
      <c r="D55" s="76"/>
      <c r="E55" s="77"/>
      <c r="F55" s="68"/>
      <c r="G55" s="68"/>
      <c r="H55" s="68"/>
      <c r="I55" s="68"/>
      <c r="J55" s="69"/>
      <c r="K55" s="69"/>
      <c r="L55" s="70"/>
    </row>
    <row r="56" spans="1:12" ht="18.5">
      <c r="A56" s="65"/>
      <c r="B56" s="66"/>
      <c r="C56" s="66"/>
      <c r="D56" s="96"/>
      <c r="E56" s="96"/>
      <c r="F56" s="68"/>
      <c r="G56" s="13"/>
      <c r="H56" s="68"/>
      <c r="I56" s="68"/>
      <c r="J56" s="69"/>
      <c r="K56" s="69"/>
      <c r="L56" s="70"/>
    </row>
    <row r="57" spans="1:12" ht="18.5">
      <c r="A57" s="65"/>
      <c r="B57" s="66"/>
      <c r="C57" s="66"/>
      <c r="D57" s="96"/>
      <c r="E57" s="96"/>
      <c r="F57" s="68"/>
      <c r="G57" s="13"/>
      <c r="H57" s="68"/>
      <c r="I57" s="68"/>
      <c r="J57" s="69"/>
      <c r="K57" s="69"/>
      <c r="L57" s="70"/>
    </row>
    <row r="58" spans="1:12" ht="18.5">
      <c r="A58" s="65"/>
      <c r="B58" s="66"/>
      <c r="C58" s="66"/>
      <c r="D58" s="96"/>
      <c r="E58" s="96"/>
      <c r="F58" s="68"/>
      <c r="G58" s="13"/>
      <c r="H58" s="68"/>
      <c r="I58" s="68"/>
      <c r="J58" s="69"/>
      <c r="K58" s="69"/>
      <c r="L58" s="70"/>
    </row>
    <row r="59" spans="1:12" ht="18.5">
      <c r="A59" s="65"/>
      <c r="B59" s="66"/>
      <c r="C59" s="66"/>
      <c r="D59" s="96"/>
      <c r="E59" s="96"/>
      <c r="F59" s="68"/>
      <c r="G59" s="13"/>
      <c r="H59" s="68"/>
      <c r="I59" s="68"/>
      <c r="J59" s="69"/>
      <c r="K59" s="69"/>
      <c r="L59" s="70"/>
    </row>
    <row r="60" spans="1:12" ht="18.5">
      <c r="A60" s="65"/>
      <c r="B60" s="66"/>
      <c r="C60" s="66"/>
      <c r="D60" s="76"/>
      <c r="E60" s="77"/>
      <c r="F60" s="68"/>
      <c r="G60" s="68"/>
      <c r="H60" s="68"/>
      <c r="I60" s="68"/>
      <c r="J60" s="69"/>
      <c r="K60" s="69"/>
      <c r="L60" s="70"/>
    </row>
    <row r="61" spans="1:12" ht="18.5">
      <c r="A61" s="71"/>
      <c r="B61" s="72"/>
      <c r="C61" s="72"/>
      <c r="D61" s="97"/>
      <c r="E61" s="98" t="s">
        <v>256</v>
      </c>
      <c r="F61" s="73">
        <f>SUM(F35:F60)</f>
        <v>0</v>
      </c>
      <c r="G61" s="7"/>
      <c r="H61" s="73"/>
      <c r="I61" s="73"/>
      <c r="J61" s="74"/>
      <c r="K61" s="74"/>
      <c r="L61" s="75"/>
    </row>
  </sheetData>
  <mergeCells count="2">
    <mergeCell ref="A1:L1"/>
    <mergeCell ref="A33:L33"/>
  </mergeCells>
  <pageMargins left="0.7" right="0.7" top="0.75" bottom="0.75" header="0.3" footer="0.3"/>
  <tableParts count="2">
    <tablePart r:id="rId1"/>
    <tablePart r:id="rId2"/>
  </tableParts>
  <extLst>
    <ext xmlns:x14="http://schemas.microsoft.com/office/spreadsheetml/2009/9/main" uri="{78C0D931-6437-407d-A8EE-F0AAD7539E65}">
      <x14:conditionalFormattings>
        <x14:conditionalFormatting xmlns:xm="http://schemas.microsoft.com/office/excel/2006/main">
          <x14:cfRule type="containsText" priority="6" operator="containsText" id="{EA95ABC6-4F0F-4263-BD38-2E26C166FCC7}">
            <xm:f>NOT(ISERROR(SEARCH($G$2,B3)))</xm:f>
            <xm:f>$G$2</xm:f>
            <x14:dxf>
              <fill>
                <patternFill>
                  <bgColor theme="0" tint="-0.34998626667073579"/>
                </patternFill>
              </fill>
            </x14:dxf>
          </x14:cfRule>
          <xm:sqref>B3:B29</xm:sqref>
        </x14:conditionalFormatting>
        <x14:conditionalFormatting xmlns:xm="http://schemas.microsoft.com/office/excel/2006/main">
          <x14:cfRule type="containsText" priority="5" operator="containsText" id="{578484AE-EB27-49DA-B41F-57BF88258F5A}">
            <xm:f>NOT(ISERROR(SEARCH($G$2,C3)))</xm:f>
            <xm:f>$G$2</xm:f>
            <x14:dxf>
              <fill>
                <patternFill>
                  <bgColor theme="0" tint="-0.34998626667073579"/>
                </patternFill>
              </fill>
            </x14:dxf>
          </x14:cfRule>
          <xm:sqref>C3:C29</xm:sqref>
        </x14:conditionalFormatting>
        <x14:conditionalFormatting xmlns:xm="http://schemas.microsoft.com/office/excel/2006/main">
          <x14:cfRule type="containsText" priority="4" operator="containsText" id="{A60A1895-19B6-4BD7-AE7E-B65A26C208FC}">
            <xm:f>NOT(ISERROR(SEARCH($G$2,G3)))</xm:f>
            <xm:f>$G$2</xm:f>
            <x14:dxf>
              <fill>
                <patternFill>
                  <bgColor theme="0" tint="-0.34998626667073579"/>
                </patternFill>
              </fill>
            </x14:dxf>
          </x14:cfRule>
          <xm:sqref>G3:G29</xm:sqref>
        </x14:conditionalFormatting>
        <x14:conditionalFormatting xmlns:xm="http://schemas.microsoft.com/office/excel/2006/main">
          <x14:cfRule type="containsText" priority="3" operator="containsText" id="{88DDE15D-6D82-4E23-8943-8202FEC5FE81}">
            <xm:f>NOT(ISERROR(SEARCH($G$2,B35)))</xm:f>
            <xm:f>$G$2</xm:f>
            <x14:dxf>
              <fill>
                <patternFill>
                  <bgColor theme="0" tint="-0.34998626667073579"/>
                </patternFill>
              </fill>
            </x14:dxf>
          </x14:cfRule>
          <xm:sqref>B35:B61</xm:sqref>
        </x14:conditionalFormatting>
        <x14:conditionalFormatting xmlns:xm="http://schemas.microsoft.com/office/excel/2006/main">
          <x14:cfRule type="containsText" priority="2" operator="containsText" id="{7AE13124-A672-44BA-9F78-2FF1BB7DA4C4}">
            <xm:f>NOT(ISERROR(SEARCH($G$2,C35)))</xm:f>
            <xm:f>$G$2</xm:f>
            <x14:dxf>
              <fill>
                <patternFill>
                  <bgColor theme="0" tint="-0.34998626667073579"/>
                </patternFill>
              </fill>
            </x14:dxf>
          </x14:cfRule>
          <xm:sqref>C35:C61</xm:sqref>
        </x14:conditionalFormatting>
        <x14:conditionalFormatting xmlns:xm="http://schemas.microsoft.com/office/excel/2006/main">
          <x14:cfRule type="containsText" priority="1" operator="containsText" id="{1EA8B625-9430-49D2-A053-95EBE4E84209}">
            <xm:f>NOT(ISERROR(SEARCH($G$2,G35)))</xm:f>
            <xm:f>$G$2</xm:f>
            <x14:dxf>
              <fill>
                <patternFill>
                  <bgColor theme="0" tint="-0.34998626667073579"/>
                </patternFill>
              </fill>
            </x14:dxf>
          </x14:cfRule>
          <xm:sqref>G35:G61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1E87B-3791-459F-9762-0D4519419967}">
  <sheetPr codeName="Sheet2">
    <tabColor theme="3" tint="0.39997558519241921"/>
    <pageSetUpPr fitToPage="1"/>
  </sheetPr>
  <dimension ref="B1:K48"/>
  <sheetViews>
    <sheetView showGridLines="0" tabSelected="1" topLeftCell="A24" zoomScale="55" zoomScaleNormal="55" workbookViewId="0">
      <selection activeCell="O17" sqref="O17"/>
    </sheetView>
  </sheetViews>
  <sheetFormatPr defaultColWidth="11.26953125" defaultRowHeight="24" customHeight="1"/>
  <cols>
    <col min="1" max="1" width="2.26953125" style="26" customWidth="1"/>
    <col min="2" max="2" width="17.08984375" style="29" bestFit="1" customWidth="1"/>
    <col min="3" max="3" width="29.1796875" style="29" customWidth="1"/>
    <col min="4" max="4" width="54.453125" style="27" bestFit="1" customWidth="1"/>
    <col min="5" max="5" width="106.54296875" style="29" bestFit="1" customWidth="1"/>
    <col min="6" max="6" width="19.26953125" style="28" bestFit="1" customWidth="1"/>
    <col min="7" max="7" width="19.26953125" style="28" customWidth="1"/>
    <col min="8" max="8" width="17" style="26" bestFit="1" customWidth="1"/>
    <col min="9" max="9" width="17" style="26" customWidth="1"/>
    <col min="10" max="10" width="17" style="26" bestFit="1" customWidth="1"/>
    <col min="11" max="11" width="24.08984375" style="26" customWidth="1"/>
    <col min="12" max="16384" width="11.26953125" style="26"/>
  </cols>
  <sheetData>
    <row r="1" spans="2:11" ht="44" customHeight="1"/>
    <row r="2" spans="2:11" s="32" customFormat="1" ht="116.25" customHeight="1">
      <c r="B2" s="37"/>
      <c r="C2" s="37"/>
      <c r="D2" s="34"/>
      <c r="E2" s="37"/>
      <c r="F2" s="33"/>
      <c r="G2" s="33"/>
    </row>
    <row r="3" spans="2:11" ht="23.25" customHeight="1">
      <c r="B3" s="382" t="s">
        <v>616</v>
      </c>
      <c r="C3" s="382"/>
      <c r="D3" s="382"/>
      <c r="E3" s="382"/>
      <c r="F3" s="382"/>
      <c r="G3" s="382"/>
      <c r="H3" s="382"/>
      <c r="I3" s="382"/>
      <c r="J3" s="382"/>
      <c r="K3" s="382"/>
    </row>
    <row r="4" spans="2:11" s="29" customFormat="1" ht="50.15" customHeight="1">
      <c r="B4" s="30" t="s">
        <v>340</v>
      </c>
      <c r="C4" s="30" t="s">
        <v>221</v>
      </c>
      <c r="D4" s="30" t="s">
        <v>222</v>
      </c>
      <c r="E4" s="36" t="s">
        <v>223</v>
      </c>
      <c r="F4" s="31" t="s">
        <v>225</v>
      </c>
      <c r="G4" s="31" t="s">
        <v>470</v>
      </c>
      <c r="H4" s="30" t="s">
        <v>227</v>
      </c>
      <c r="I4" s="30" t="s">
        <v>472</v>
      </c>
      <c r="J4" s="31" t="s">
        <v>224</v>
      </c>
      <c r="K4" s="31" t="s">
        <v>471</v>
      </c>
    </row>
    <row r="5" spans="2:11" ht="24" customHeight="1">
      <c r="B5" s="286" t="str">
        <f>LSH!A1</f>
        <v>LSH</v>
      </c>
      <c r="C5" s="287" t="str">
        <f>LSH!D3</f>
        <v>Magnetrol</v>
      </c>
      <c r="D5" s="288" t="str">
        <f>LSH!E3</f>
        <v>961-2DA1-030 w/ 9A1-A21A-012</v>
      </c>
      <c r="E5" s="289" t="str">
        <f>LSH!F3</f>
        <v>Echotel Model 961 Ultrasonic Level Switch</v>
      </c>
      <c r="F5" s="290">
        <v>625</v>
      </c>
      <c r="G5" s="291">
        <v>0</v>
      </c>
      <c r="H5" s="292">
        <f>LSH!T30</f>
        <v>18</v>
      </c>
      <c r="I5" s="293">
        <f t="shared" ref="I5:I10" si="0">F5/(1-G5)</f>
        <v>625</v>
      </c>
      <c r="J5" s="293">
        <f>Inventory_List_Table[[#This Row],[Unit Price]]*Inventory_List_Table[[#This Row],[Quantity]]</f>
        <v>11250</v>
      </c>
      <c r="K5" s="285">
        <f>Inventory_List_Table[[#This Row],[Cost ea.]]*Inventory_List_Table[[#This Row],[Quantity]]</f>
        <v>11250</v>
      </c>
    </row>
    <row r="6" spans="2:11" ht="24" customHeight="1">
      <c r="B6" s="286" t="str">
        <f>LIT!B1</f>
        <v>LIT</v>
      </c>
      <c r="C6" s="288" t="str">
        <f>LIT!D3</f>
        <v>Magnetrol</v>
      </c>
      <c r="D6" s="288" t="str">
        <f>LIT!E3</f>
        <v>706-540A-310</v>
      </c>
      <c r="E6" s="289" t="str">
        <f>LIT!H3</f>
        <v>ECLIPSE 4th Generation Guided Wave Radar Modbus</v>
      </c>
      <c r="F6" s="290">
        <v>2032</v>
      </c>
      <c r="G6" s="291">
        <v>0</v>
      </c>
      <c r="H6" s="292">
        <v>7</v>
      </c>
      <c r="I6" s="293">
        <f t="shared" si="0"/>
        <v>2032</v>
      </c>
      <c r="J6" s="293">
        <f>Inventory_List_Table[[#This Row],[Unit Price]]*Inventory_List_Table[[#This Row],[Quantity]]</f>
        <v>14224</v>
      </c>
      <c r="K6" s="285">
        <f>Inventory_List_Table[[#This Row],[Cost ea.]]*Inventory_List_Table[[#This Row],[Quantity]]</f>
        <v>14224</v>
      </c>
    </row>
    <row r="7" spans="2:11" ht="24" customHeight="1">
      <c r="B7" s="286" t="str">
        <f>PIT!A1</f>
        <v>PIT-1</v>
      </c>
      <c r="C7" s="288" t="str">
        <f>PIT!D3</f>
        <v>Yokogawa</v>
      </c>
      <c r="D7" s="287" t="str">
        <f>PIT!E3</f>
        <v>EJA530E-JBS7N-012EL/FU1/D1</v>
      </c>
      <c r="E7" s="294" t="str">
        <f>PIT!F3</f>
        <v>Yokogawa DPharp Digital Direct Mount Gauge Pressure
Transmitter 0-290 PSI Min</v>
      </c>
      <c r="F7" s="290">
        <v>732</v>
      </c>
      <c r="G7" s="291">
        <v>0</v>
      </c>
      <c r="H7" s="292">
        <f>PIT!S31</f>
        <v>13</v>
      </c>
      <c r="I7" s="293">
        <f t="shared" si="0"/>
        <v>732</v>
      </c>
      <c r="J7" s="293">
        <f>Inventory_List_Table[[#This Row],[Unit Price]]*Inventory_List_Table[[#This Row],[Quantity]]</f>
        <v>9516</v>
      </c>
      <c r="K7" s="285">
        <f>Inventory_List_Table[[#This Row],[Cost ea.]]*Inventory_List_Table[[#This Row],[Quantity]]</f>
        <v>9516</v>
      </c>
    </row>
    <row r="8" spans="2:11" ht="24" customHeight="1">
      <c r="B8" s="286" t="str">
        <f>PIT!A35</f>
        <v>PIT-2</v>
      </c>
      <c r="C8" s="288" t="str">
        <f>PIT!D37</f>
        <v>Yokogawa</v>
      </c>
      <c r="D8" s="288" t="str">
        <f>PIT!E37</f>
        <v>EJA530E-JDS7N-012EL/FU1/D1</v>
      </c>
      <c r="E8" s="294" t="str">
        <f>PIT!F37</f>
        <v>Yokogawa DPharp Digital Direct Mount Gauge Pressure
Transmitter 0-7200 PSI Min</v>
      </c>
      <c r="F8" s="290">
        <v>732</v>
      </c>
      <c r="G8" s="291">
        <v>0</v>
      </c>
      <c r="H8" s="292">
        <f>PIT!S49</f>
        <v>10</v>
      </c>
      <c r="I8" s="293">
        <f t="shared" si="0"/>
        <v>732</v>
      </c>
      <c r="J8" s="293">
        <f>Inventory_List_Table[[#This Row],[Unit Price]]*Inventory_List_Table[[#This Row],[Quantity]]</f>
        <v>7320</v>
      </c>
      <c r="K8" s="285">
        <f>Inventory_List_Table[[#This Row],[Cost ea.]]*Inventory_List_Table[[#This Row],[Quantity]]</f>
        <v>7320</v>
      </c>
    </row>
    <row r="9" spans="2:11" ht="24" customHeight="1">
      <c r="B9" s="286" t="str">
        <f>FIT!A1</f>
        <v>FIT</v>
      </c>
      <c r="C9" s="288" t="str">
        <f>FIT!D3</f>
        <v>Yokogawa</v>
      </c>
      <c r="D9" s="288" t="str">
        <f>FIT!E3</f>
        <v>AXG150-CASF2BA1AL212B-2M011/GRL/MC</v>
      </c>
      <c r="E9" s="289" t="str">
        <f>FIT!F3</f>
        <v xml:space="preserve">ADMAG TI Series Magnetic Flowmeter 150mm (6 in.) </v>
      </c>
      <c r="F9" s="290">
        <v>3474</v>
      </c>
      <c r="G9" s="291">
        <v>0</v>
      </c>
      <c r="H9" s="292">
        <f>FIT!T8</f>
        <v>4</v>
      </c>
      <c r="I9" s="293">
        <f t="shared" si="0"/>
        <v>3474</v>
      </c>
      <c r="J9" s="293">
        <f>Inventory_List_Table[[#This Row],[Unit Price]]*Inventory_List_Table[[#This Row],[Quantity]]</f>
        <v>13896</v>
      </c>
      <c r="K9" s="285">
        <f>Inventory_List_Table[[#This Row],[Cost ea.]]*Inventory_List_Table[[#This Row],[Quantity]]</f>
        <v>13896</v>
      </c>
    </row>
    <row r="10" spans="2:11" ht="24" customHeight="1">
      <c r="B10" s="286" t="str">
        <f>MOV!A1</f>
        <v>MOV</v>
      </c>
      <c r="C10" s="288" t="str">
        <f>MOV!D3</f>
        <v>J-Flow Controls</v>
      </c>
      <c r="D10" s="288" t="str">
        <f>MOV!E3</f>
        <v>C-2F33FTTTF1LD</v>
      </c>
      <c r="E10" s="289" t="str">
        <f>MOV!F3</f>
        <v xml:space="preserve"> 6", Ball Valve, ANSI 150, TRIAC ACTUATOR 7000 MOV</v>
      </c>
      <c r="F10" s="290">
        <v>6470</v>
      </c>
      <c r="G10" s="291">
        <v>0</v>
      </c>
      <c r="H10" s="292">
        <f>MOV!Q20</f>
        <v>14</v>
      </c>
      <c r="I10" s="293">
        <f t="shared" si="0"/>
        <v>6470</v>
      </c>
      <c r="J10" s="293">
        <f>Inventory_List_Table[[#This Row],[Unit Price]]*Inventory_List_Table[[#This Row],[Quantity]]</f>
        <v>90580</v>
      </c>
      <c r="K10" s="285">
        <f>Inventory_List_Table[[#This Row],[Cost ea.]]*Inventory_List_Table[[#This Row],[Quantity]]</f>
        <v>90580</v>
      </c>
    </row>
    <row r="11" spans="2:11" ht="24" customHeight="1">
      <c r="B11" s="286"/>
      <c r="C11" s="288"/>
      <c r="D11" s="288"/>
      <c r="E11" s="289"/>
      <c r="F11" s="290"/>
      <c r="G11" s="290"/>
      <c r="H11" s="292"/>
      <c r="I11" s="293"/>
      <c r="J11" s="293"/>
      <c r="K11" s="285"/>
    </row>
    <row r="12" spans="2:11" ht="24" customHeight="1">
      <c r="B12" s="286"/>
      <c r="C12" s="288"/>
      <c r="D12" s="288"/>
      <c r="E12" s="289"/>
      <c r="F12" s="290"/>
      <c r="G12" s="290"/>
      <c r="H12" s="292"/>
      <c r="I12" s="293"/>
      <c r="J12" s="293"/>
      <c r="K12" s="285"/>
    </row>
    <row r="13" spans="2:11" ht="24" customHeight="1">
      <c r="B13" s="284"/>
      <c r="C13" s="295"/>
      <c r="D13" s="295"/>
      <c r="E13" s="296"/>
      <c r="F13" s="297"/>
      <c r="G13" s="297"/>
      <c r="H13" s="298" t="s">
        <v>183</v>
      </c>
      <c r="I13" s="299">
        <f>SUM(I5:I10)</f>
        <v>14065</v>
      </c>
      <c r="J13" s="300">
        <f>SUM(J5:J10)</f>
        <v>146786</v>
      </c>
      <c r="K13" s="285">
        <f>SUM(K5:K10)</f>
        <v>146786</v>
      </c>
    </row>
    <row r="15" spans="2:11" ht="24" hidden="1" customHeight="1"/>
    <row r="16" spans="2:11" ht="24" customHeight="1">
      <c r="B16" s="382" t="s">
        <v>617</v>
      </c>
      <c r="C16" s="382"/>
      <c r="D16" s="382"/>
      <c r="E16" s="382"/>
      <c r="F16" s="382"/>
      <c r="G16" s="382"/>
      <c r="H16" s="382"/>
      <c r="I16" s="382"/>
      <c r="J16" s="382"/>
      <c r="K16" s="382"/>
    </row>
    <row r="17" spans="2:11" ht="24" customHeight="1">
      <c r="B17" s="30" t="s">
        <v>340</v>
      </c>
      <c r="C17" s="30" t="s">
        <v>221</v>
      </c>
      <c r="D17" s="30" t="s">
        <v>222</v>
      </c>
      <c r="E17" s="36" t="s">
        <v>223</v>
      </c>
      <c r="F17" s="31" t="s">
        <v>225</v>
      </c>
      <c r="G17" s="31" t="s">
        <v>470</v>
      </c>
      <c r="H17" s="30" t="s">
        <v>227</v>
      </c>
      <c r="I17" s="30" t="s">
        <v>472</v>
      </c>
      <c r="J17" s="31" t="s">
        <v>224</v>
      </c>
      <c r="K17" s="31" t="s">
        <v>471</v>
      </c>
    </row>
    <row r="18" spans="2:11" ht="24" customHeight="1">
      <c r="B18" s="286" t="s">
        <v>622</v>
      </c>
      <c r="C18" s="287" t="s">
        <v>618</v>
      </c>
      <c r="D18" s="288" t="s">
        <v>11</v>
      </c>
      <c r="E18" s="289" t="s">
        <v>619</v>
      </c>
      <c r="F18" s="290">
        <f>'Main Panel'!H55</f>
        <v>27031.841666666667</v>
      </c>
      <c r="G18" s="291">
        <v>0</v>
      </c>
      <c r="H18" s="292">
        <v>1</v>
      </c>
      <c r="I18" s="293">
        <f t="shared" ref="I18:I19" si="1">F18/(1-G18)</f>
        <v>27031.841666666667</v>
      </c>
      <c r="J18" s="293">
        <f>Inventory_List_Table33[[#This Row],[Unit Price]]*Inventory_List_Table33[[#This Row],[Quantity]]</f>
        <v>27031.841666666667</v>
      </c>
      <c r="K18" s="285">
        <f>Inventory_List_Table33[[#This Row],[Cost ea.]]*Inventory_List_Table33[[#This Row],[Quantity]]</f>
        <v>27031.841666666667</v>
      </c>
    </row>
    <row r="19" spans="2:11" ht="24" customHeight="1">
      <c r="B19" s="286"/>
      <c r="C19" s="288"/>
      <c r="D19" s="288"/>
      <c r="E19" s="289"/>
      <c r="F19" s="290">
        <f>'Main Panel'!H56</f>
        <v>0</v>
      </c>
      <c r="G19" s="291">
        <v>0</v>
      </c>
      <c r="H19" s="292"/>
      <c r="I19" s="293">
        <f t="shared" si="1"/>
        <v>0</v>
      </c>
      <c r="J19" s="293">
        <f>Inventory_List_Table33[[#This Row],[Unit Price]]*Inventory_List_Table33[[#This Row],[Quantity]]</f>
        <v>0</v>
      </c>
      <c r="K19" s="285">
        <f>Inventory_List_Table33[[#This Row],[Cost ea.]]*Inventory_List_Table33[[#This Row],[Quantity]]</f>
        <v>0</v>
      </c>
    </row>
    <row r="20" spans="2:11" ht="24" customHeight="1">
      <c r="B20" s="284"/>
      <c r="C20" s="295"/>
      <c r="D20" s="295"/>
      <c r="E20" s="296"/>
      <c r="F20" s="297">
        <f>'Main Panel'!H63</f>
        <v>0</v>
      </c>
      <c r="G20" s="297"/>
      <c r="H20" s="298" t="s">
        <v>183</v>
      </c>
      <c r="I20" s="299">
        <f>SUM(I18:I19)</f>
        <v>27031.841666666667</v>
      </c>
      <c r="J20" s="300">
        <f>SUM(J18:J19)</f>
        <v>27031.841666666667</v>
      </c>
      <c r="K20" s="285">
        <f>SUM(K18:K19)</f>
        <v>27031.841666666667</v>
      </c>
    </row>
    <row r="21" spans="2:11" ht="24" hidden="1" customHeight="1"/>
    <row r="23" spans="2:11" ht="24" customHeight="1">
      <c r="B23" s="382" t="s">
        <v>620</v>
      </c>
      <c r="C23" s="382"/>
      <c r="D23" s="382"/>
      <c r="E23" s="382"/>
      <c r="F23" s="382"/>
      <c r="G23" s="382"/>
      <c r="H23" s="382"/>
      <c r="I23" s="382"/>
      <c r="J23" s="382"/>
      <c r="K23" s="382"/>
    </row>
    <row r="24" spans="2:11" ht="24" customHeight="1">
      <c r="B24" s="30" t="s">
        <v>340</v>
      </c>
      <c r="C24" s="30" t="s">
        <v>221</v>
      </c>
      <c r="D24" s="30" t="s">
        <v>222</v>
      </c>
      <c r="E24" s="36" t="s">
        <v>223</v>
      </c>
      <c r="F24" s="31" t="s">
        <v>225</v>
      </c>
      <c r="G24" s="31" t="s">
        <v>470</v>
      </c>
      <c r="H24" s="30" t="s">
        <v>227</v>
      </c>
      <c r="I24" s="30" t="s">
        <v>472</v>
      </c>
      <c r="J24" s="31" t="s">
        <v>224</v>
      </c>
      <c r="K24" s="31" t="s">
        <v>471</v>
      </c>
    </row>
    <row r="25" spans="2:11" ht="24" customHeight="1">
      <c r="B25" s="286" t="s">
        <v>620</v>
      </c>
      <c r="C25" s="287" t="s">
        <v>618</v>
      </c>
      <c r="D25" s="288" t="s">
        <v>11</v>
      </c>
      <c r="E25" s="289" t="s">
        <v>621</v>
      </c>
      <c r="F25" s="290">
        <f>UPS!H88</f>
        <v>3511.4533333333334</v>
      </c>
      <c r="G25" s="291">
        <v>0</v>
      </c>
      <c r="H25" s="292">
        <v>1</v>
      </c>
      <c r="I25" s="293">
        <f t="shared" ref="I25:I26" si="2">F25/(1-G25)</f>
        <v>3511.4533333333334</v>
      </c>
      <c r="J25" s="293">
        <f>Inventory_List_Table3334[[#This Row],[Unit Price]]*Inventory_List_Table3334[[#This Row],[Quantity]]</f>
        <v>3511.4533333333334</v>
      </c>
      <c r="K25" s="285">
        <f>Inventory_List_Table3334[[#This Row],[Cost ea.]]*Inventory_List_Table3334[[#This Row],[Quantity]]</f>
        <v>3511.4533333333334</v>
      </c>
    </row>
    <row r="26" spans="2:11" ht="24" customHeight="1">
      <c r="B26" s="286"/>
      <c r="C26" s="288"/>
      <c r="D26" s="288"/>
      <c r="E26" s="289"/>
      <c r="F26" s="290">
        <f>UPS!H89</f>
        <v>0</v>
      </c>
      <c r="G26" s="291">
        <v>0</v>
      </c>
      <c r="H26" s="292"/>
      <c r="I26" s="293">
        <f t="shared" si="2"/>
        <v>0</v>
      </c>
      <c r="J26" s="293">
        <f>Inventory_List_Table3334[[#This Row],[Unit Price]]*Inventory_List_Table3334[[#This Row],[Quantity]]</f>
        <v>0</v>
      </c>
      <c r="K26" s="285">
        <f>Inventory_List_Table3334[[#This Row],[Cost ea.]]*Inventory_List_Table3334[[#This Row],[Quantity]]</f>
        <v>0</v>
      </c>
    </row>
    <row r="27" spans="2:11" ht="24" customHeight="1">
      <c r="B27" s="284"/>
      <c r="C27" s="295"/>
      <c r="D27" s="295"/>
      <c r="E27" s="296"/>
      <c r="F27" s="297">
        <f>UPS!H96</f>
        <v>0</v>
      </c>
      <c r="G27" s="297"/>
      <c r="H27" s="298" t="s">
        <v>183</v>
      </c>
      <c r="I27" s="299">
        <f>SUM(I25:I26)</f>
        <v>3511.4533333333334</v>
      </c>
      <c r="J27" s="300">
        <f>SUM(J25:J26)</f>
        <v>3511.4533333333334</v>
      </c>
      <c r="K27" s="285">
        <f>SUM(K25:K26)</f>
        <v>3511.4533333333334</v>
      </c>
    </row>
    <row r="29" spans="2:11" ht="24" customHeight="1">
      <c r="B29" s="382" t="s">
        <v>623</v>
      </c>
      <c r="C29" s="382"/>
      <c r="D29" s="382"/>
      <c r="E29" s="382"/>
      <c r="F29" s="382"/>
      <c r="G29" s="382"/>
      <c r="H29" s="382"/>
      <c r="I29" s="382"/>
      <c r="J29" s="382"/>
      <c r="K29" s="382"/>
    </row>
    <row r="30" spans="2:11" ht="24" customHeight="1">
      <c r="B30" s="30" t="s">
        <v>340</v>
      </c>
      <c r="C30" s="30" t="s">
        <v>221</v>
      </c>
      <c r="D30" s="30" t="s">
        <v>222</v>
      </c>
      <c r="E30" s="36" t="s">
        <v>223</v>
      </c>
      <c r="F30" s="31" t="s">
        <v>225</v>
      </c>
      <c r="G30" s="31" t="s">
        <v>470</v>
      </c>
      <c r="H30" s="30" t="s">
        <v>227</v>
      </c>
      <c r="I30" s="30" t="s">
        <v>472</v>
      </c>
      <c r="J30" s="31" t="s">
        <v>224</v>
      </c>
      <c r="K30" s="31" t="s">
        <v>471</v>
      </c>
    </row>
    <row r="31" spans="2:11" ht="24" customHeight="1">
      <c r="B31" s="286"/>
      <c r="C31" s="287" t="s">
        <v>624</v>
      </c>
      <c r="D31" s="288"/>
      <c r="E31" s="289" t="s">
        <v>625</v>
      </c>
      <c r="F31" s="290">
        <f>UPS!H101</f>
        <v>0</v>
      </c>
      <c r="G31" s="291">
        <v>0</v>
      </c>
      <c r="H31" s="292">
        <v>1</v>
      </c>
      <c r="I31" s="293">
        <f t="shared" ref="I31:I33" si="3">F31/(1-G31)</f>
        <v>0</v>
      </c>
      <c r="J31" s="293">
        <f>Inventory_List_Table333435[[#This Row],[Unit Price]]*Inventory_List_Table333435[[#This Row],[Quantity]]</f>
        <v>0</v>
      </c>
      <c r="K31" s="285">
        <f>Inventory_List_Table333435[[#This Row],[Cost ea.]]*Inventory_List_Table333435[[#This Row],[Quantity]]</f>
        <v>0</v>
      </c>
    </row>
    <row r="32" spans="2:11" ht="24" customHeight="1">
      <c r="B32" s="286" t="s">
        <v>633</v>
      </c>
      <c r="C32" s="288" t="s">
        <v>629</v>
      </c>
      <c r="D32" s="288" t="s">
        <v>11</v>
      </c>
      <c r="E32" s="289" t="s">
        <v>634</v>
      </c>
      <c r="F32" s="290">
        <f>UPS!H102</f>
        <v>0</v>
      </c>
      <c r="G32" s="290"/>
      <c r="H32" s="292"/>
      <c r="I32" s="293">
        <f>F32/(1-G32)</f>
        <v>0</v>
      </c>
      <c r="J32" s="293">
        <f>Inventory_List_Table333435[[#This Row],[Unit Price]]*Inventory_List_Table333435[[#This Row],[Quantity]]</f>
        <v>0</v>
      </c>
      <c r="K32" s="285">
        <f>Inventory_List_Table333435[[#This Row],[Cost ea.]]*Inventory_List_Table333435[[#This Row],[Quantity]]</f>
        <v>0</v>
      </c>
    </row>
    <row r="33" spans="2:11" ht="24" customHeight="1">
      <c r="B33" s="286"/>
      <c r="C33" s="288"/>
      <c r="D33" s="288"/>
      <c r="E33" s="289"/>
      <c r="F33" s="290">
        <f>UPS!H102</f>
        <v>0</v>
      </c>
      <c r="G33" s="291">
        <v>0</v>
      </c>
      <c r="H33" s="292"/>
      <c r="I33" s="293">
        <f t="shared" si="3"/>
        <v>0</v>
      </c>
      <c r="J33" s="293">
        <f>Inventory_List_Table333435[[#This Row],[Unit Price]]*Inventory_List_Table333435[[#This Row],[Quantity]]</f>
        <v>0</v>
      </c>
      <c r="K33" s="285">
        <f>Inventory_List_Table333435[[#This Row],[Cost ea.]]*Inventory_List_Table333435[[#This Row],[Quantity]]</f>
        <v>0</v>
      </c>
    </row>
    <row r="34" spans="2:11" ht="24" customHeight="1">
      <c r="B34" s="284"/>
      <c r="C34" s="295"/>
      <c r="D34" s="295"/>
      <c r="E34" s="296"/>
      <c r="F34" s="297">
        <f>UPS!H109</f>
        <v>0</v>
      </c>
      <c r="G34" s="297"/>
      <c r="H34" s="298" t="s">
        <v>183</v>
      </c>
      <c r="I34" s="299">
        <f>SUM(I31:I33)</f>
        <v>0</v>
      </c>
      <c r="J34" s="300">
        <f>SUM(J31:J33)</f>
        <v>0</v>
      </c>
      <c r="K34" s="285">
        <f>SUM(K31:K33)</f>
        <v>0</v>
      </c>
    </row>
    <row r="36" spans="2:11" ht="24" customHeight="1">
      <c r="B36" s="382" t="s">
        <v>626</v>
      </c>
      <c r="C36" s="382"/>
      <c r="D36" s="382"/>
      <c r="E36" s="382"/>
      <c r="F36" s="382"/>
      <c r="G36" s="382"/>
      <c r="H36" s="382"/>
      <c r="I36" s="382"/>
      <c r="J36" s="382"/>
      <c r="K36" s="382"/>
    </row>
    <row r="37" spans="2:11" ht="24" customHeight="1">
      <c r="B37" s="30" t="s">
        <v>340</v>
      </c>
      <c r="C37" s="30" t="s">
        <v>221</v>
      </c>
      <c r="D37" s="30" t="s">
        <v>222</v>
      </c>
      <c r="E37" s="36" t="s">
        <v>223</v>
      </c>
      <c r="F37" s="31" t="s">
        <v>225</v>
      </c>
      <c r="G37" s="31" t="s">
        <v>470</v>
      </c>
      <c r="H37" s="30" t="s">
        <v>227</v>
      </c>
      <c r="I37" s="30" t="s">
        <v>472</v>
      </c>
      <c r="J37" s="31" t="s">
        <v>224</v>
      </c>
      <c r="K37" s="31" t="s">
        <v>471</v>
      </c>
    </row>
    <row r="38" spans="2:11" ht="24" customHeight="1">
      <c r="B38" s="286"/>
      <c r="C38" s="287"/>
      <c r="D38" s="288"/>
      <c r="E38" s="289"/>
      <c r="F38" s="290">
        <f>UPS!H107</f>
        <v>0</v>
      </c>
      <c r="G38" s="291">
        <v>0</v>
      </c>
      <c r="H38" s="292">
        <v>1</v>
      </c>
      <c r="I38" s="293">
        <f t="shared" ref="I38:I39" si="4">F38/(1-G38)</f>
        <v>0</v>
      </c>
      <c r="J38" s="293">
        <f>Inventory_List_Table33343536[[#This Row],[Unit Price]]*Inventory_List_Table33343536[[#This Row],[Quantity]]</f>
        <v>0</v>
      </c>
      <c r="K38" s="285">
        <f>Inventory_List_Table33343536[[#This Row],[Cost ea.]]*Inventory_List_Table33343536[[#This Row],[Quantity]]</f>
        <v>0</v>
      </c>
    </row>
    <row r="39" spans="2:11" ht="24" customHeight="1">
      <c r="B39" s="286"/>
      <c r="C39" s="288"/>
      <c r="D39" s="288"/>
      <c r="E39" s="289"/>
      <c r="F39" s="290">
        <f>UPS!H108</f>
        <v>0</v>
      </c>
      <c r="G39" s="291">
        <v>0</v>
      </c>
      <c r="H39" s="292"/>
      <c r="I39" s="293">
        <f t="shared" si="4"/>
        <v>0</v>
      </c>
      <c r="J39" s="293">
        <f>Inventory_List_Table33343536[[#This Row],[Unit Price]]*Inventory_List_Table33343536[[#This Row],[Quantity]]</f>
        <v>0</v>
      </c>
      <c r="K39" s="285">
        <f>Inventory_List_Table33343536[[#This Row],[Cost ea.]]*Inventory_List_Table33343536[[#This Row],[Quantity]]</f>
        <v>0</v>
      </c>
    </row>
    <row r="40" spans="2:11" ht="24" customHeight="1">
      <c r="B40" s="284"/>
      <c r="C40" s="295"/>
      <c r="D40" s="295"/>
      <c r="E40" s="296"/>
      <c r="F40" s="297">
        <f>UPS!H115</f>
        <v>0</v>
      </c>
      <c r="G40" s="297"/>
      <c r="H40" s="298" t="s">
        <v>183</v>
      </c>
      <c r="I40" s="299">
        <f>SUM(I38:I39)</f>
        <v>0</v>
      </c>
      <c r="J40" s="300">
        <f>SUM(J38:J39)</f>
        <v>0</v>
      </c>
      <c r="K40" s="285">
        <f>SUM(K38:K39)</f>
        <v>0</v>
      </c>
    </row>
    <row r="43" spans="2:11" ht="24" customHeight="1">
      <c r="B43" s="382" t="s">
        <v>628</v>
      </c>
      <c r="C43" s="382"/>
      <c r="D43" s="382"/>
      <c r="E43" s="382"/>
      <c r="F43" s="382"/>
      <c r="G43" s="382"/>
      <c r="H43" s="382"/>
      <c r="I43" s="382"/>
      <c r="J43" s="382"/>
      <c r="K43" s="382"/>
    </row>
    <row r="44" spans="2:11" ht="24" customHeight="1">
      <c r="B44" s="30" t="s">
        <v>340</v>
      </c>
      <c r="C44" s="30" t="s">
        <v>221</v>
      </c>
      <c r="D44" s="30" t="s">
        <v>222</v>
      </c>
      <c r="E44" s="36" t="s">
        <v>223</v>
      </c>
      <c r="F44" s="31" t="s">
        <v>225</v>
      </c>
      <c r="G44" s="31" t="s">
        <v>470</v>
      </c>
      <c r="H44" s="30" t="s">
        <v>227</v>
      </c>
      <c r="I44" s="30" t="s">
        <v>472</v>
      </c>
      <c r="J44" s="31" t="s">
        <v>224</v>
      </c>
      <c r="K44" s="31" t="s">
        <v>471</v>
      </c>
    </row>
    <row r="45" spans="2:11" ht="24" customHeight="1">
      <c r="B45" s="286"/>
      <c r="C45" s="287"/>
      <c r="D45" s="288"/>
      <c r="E45" s="289"/>
      <c r="F45" s="290">
        <f>UPS!H114</f>
        <v>0</v>
      </c>
      <c r="G45" s="291">
        <v>0</v>
      </c>
      <c r="H45" s="292">
        <v>0</v>
      </c>
      <c r="I45" s="293">
        <f t="shared" ref="I45:I47" si="5">F45/(1-G45)</f>
        <v>0</v>
      </c>
      <c r="J45" s="293">
        <f>Inventory_List_Table3334353637[[#This Row],[Unit Price]]*Inventory_List_Table3334353637[[#This Row],[Quantity]]</f>
        <v>0</v>
      </c>
      <c r="K45" s="285">
        <f>Inventory_List_Table3334353637[[#This Row],[Cost ea.]]*Inventory_List_Table3334353637[[#This Row],[Quantity]]</f>
        <v>0</v>
      </c>
    </row>
    <row r="46" spans="2:11" ht="24" customHeight="1">
      <c r="B46" s="286"/>
      <c r="C46" s="288"/>
      <c r="D46" s="288"/>
      <c r="E46" s="289"/>
      <c r="F46" s="290">
        <f>UPS!H115</f>
        <v>0</v>
      </c>
      <c r="G46" s="290">
        <v>0</v>
      </c>
      <c r="H46" s="292"/>
      <c r="I46" s="293">
        <f>F46/(1-G46)</f>
        <v>0</v>
      </c>
      <c r="J46" s="293">
        <f>Inventory_List_Table3334353637[[#This Row],[Unit Price]]*Inventory_List_Table3334353637[[#This Row],[Quantity]]</f>
        <v>0</v>
      </c>
      <c r="K46" s="285">
        <f>Inventory_List_Table3334353637[[#This Row],[Cost ea.]]*Inventory_List_Table3334353637[[#This Row],[Quantity]]</f>
        <v>0</v>
      </c>
    </row>
    <row r="47" spans="2:11" ht="24" customHeight="1">
      <c r="B47" s="286"/>
      <c r="C47" s="288"/>
      <c r="D47" s="288"/>
      <c r="E47" s="289"/>
      <c r="F47" s="290">
        <f>UPS!H115</f>
        <v>0</v>
      </c>
      <c r="G47" s="291">
        <v>0</v>
      </c>
      <c r="H47" s="292"/>
      <c r="I47" s="293">
        <f t="shared" si="5"/>
        <v>0</v>
      </c>
      <c r="J47" s="293">
        <f>Inventory_List_Table3334353637[[#This Row],[Unit Price]]*Inventory_List_Table3334353637[[#This Row],[Quantity]]</f>
        <v>0</v>
      </c>
      <c r="K47" s="285">
        <f>Inventory_List_Table3334353637[[#This Row],[Cost ea.]]*Inventory_List_Table3334353637[[#This Row],[Quantity]]</f>
        <v>0</v>
      </c>
    </row>
    <row r="48" spans="2:11" ht="24" customHeight="1">
      <c r="B48" s="284"/>
      <c r="C48" s="295"/>
      <c r="D48" s="295"/>
      <c r="E48" s="296"/>
      <c r="F48" s="297">
        <f>UPS!H122</f>
        <v>0</v>
      </c>
      <c r="G48" s="297"/>
      <c r="H48" s="298" t="s">
        <v>183</v>
      </c>
      <c r="I48" s="299">
        <f>SUM(I45:I47)</f>
        <v>0</v>
      </c>
      <c r="J48" s="300">
        <f>SUM(J45:J47)</f>
        <v>0</v>
      </c>
      <c r="K48" s="285">
        <f>SUM(K45:K47)</f>
        <v>0</v>
      </c>
    </row>
  </sheetData>
  <phoneticPr fontId="3" type="noConversion"/>
  <conditionalFormatting sqref="B7:C7 D5:E5 B6:E6 B9:E12 B8:D8 F5:K12">
    <cfRule type="expression" dxfId="100" priority="27">
      <formula>#REF!="Yes"</formula>
    </cfRule>
    <cfRule type="expression" dxfId="99" priority="28">
      <formula>#REF!=1</formula>
    </cfRule>
  </conditionalFormatting>
  <conditionalFormatting sqref="D18:E18 B19:E19 F18:K19">
    <cfRule type="expression" dxfId="98" priority="9">
      <formula>#REF!="Yes"</formula>
    </cfRule>
    <cfRule type="expression" dxfId="97" priority="10">
      <formula>#REF!=1</formula>
    </cfRule>
  </conditionalFormatting>
  <conditionalFormatting sqref="D25:E25 B26:E26 F25:K26">
    <cfRule type="expression" dxfId="96" priority="7">
      <formula>#REF!="Yes"</formula>
    </cfRule>
    <cfRule type="expression" dxfId="95" priority="8">
      <formula>#REF!=1</formula>
    </cfRule>
  </conditionalFormatting>
  <conditionalFormatting sqref="D31:E32 B33:E33 F31:K33">
    <cfRule type="expression" dxfId="94" priority="5">
      <formula>#REF!="Yes"</formula>
    </cfRule>
    <cfRule type="expression" dxfId="93" priority="6">
      <formula>#REF!=1</formula>
    </cfRule>
  </conditionalFormatting>
  <conditionalFormatting sqref="D38:E38 B39:E39 F38:K39">
    <cfRule type="expression" dxfId="92" priority="3">
      <formula>#REF!="Yes"</formula>
    </cfRule>
    <cfRule type="expression" dxfId="91" priority="4">
      <formula>#REF!=1</formula>
    </cfRule>
  </conditionalFormatting>
  <conditionalFormatting sqref="D45:E46 B47:E47 F45:K47">
    <cfRule type="expression" dxfId="90" priority="1">
      <formula>#REF!="Yes"</formula>
    </cfRule>
    <cfRule type="expression" dxfId="89" priority="2">
      <formula>#REF!=1</formula>
    </cfRule>
  </conditionalFormatting>
  <dataValidations count="8">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2" xr:uid="{8F182C1C-C305-48BB-889F-2AD958D3312B}"/>
    <dataValidation allowBlank="1" showInputMessage="1" showErrorMessage="1" prompt="Enter a description of the item in this column" sqref="E4 E17 E24 E30 E37 E44" xr:uid="{00000000-0002-0000-0000-00000B000000}"/>
    <dataValidation allowBlank="1" showInputMessage="1" showErrorMessage="1" prompt="Enter the unit price of each item in this column" sqref="F4:G4 F17:G17 F24:G24 F30:G30 F37:G37 F44:G44" xr:uid="{00000000-0002-0000-0000-00000A000000}"/>
    <dataValidation allowBlank="1" showInputMessage="1" showErrorMessage="1" prompt="Enter the quantity in stock for each item in this column" sqref="H4:I4 H17:I17 H24:I24 H30:I30 H37:I37 H44:I44" xr:uid="{00000000-0002-0000-0000-000009000000}"/>
    <dataValidation allowBlank="1" showInputMessage="1" showErrorMessage="1" prompt="Enter the name of the item in this column" sqref="D4 D17 D24 D30 D37 D44" xr:uid="{00000000-0002-0000-0000-000003000000}"/>
    <dataValidation allowBlank="1" showInputMessage="1" showErrorMessage="1" prompt="Enter the item inventory ID in this column" sqref="B4:C4 B17:C17 B24:C24 B30:C30 B37:C37 B44:C44" xr:uid="{00000000-0002-0000-0000-000002000000}"/>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3" xr:uid="{00000000-0002-0000-0000-000000000000}"/>
    <dataValidation allowBlank="1" showInputMessage="1" showErrorMessage="1" prompt="This is an automated column._x000a__x000a_The inventory value for each item is automatically calculated in this column." sqref="J4:K4 J17:K17 J24:K24 J30:K30 J37:K37 J44:K44" xr:uid="{00000000-0002-0000-0000-000008000000}"/>
  </dataValidations>
  <pageMargins left="0.25" right="0.25" top="0.75" bottom="0.75" header="0.3" footer="0.3"/>
  <pageSetup scale="67" fitToHeight="0" orientation="portrait" r:id="rId1"/>
  <drawing r:id="rId2"/>
  <tableParts count="6">
    <tablePart r:id="rId3"/>
    <tablePart r:id="rId4"/>
    <tablePart r:id="rId5"/>
    <tablePart r:id="rId6"/>
    <tablePart r:id="rId7"/>
    <tablePart r:id="rId8"/>
  </tableParts>
  <extLst>
    <ext xmlns:x14="http://schemas.microsoft.com/office/spreadsheetml/2009/9/main" uri="{CCE6A557-97BC-4b89-ADB6-D9C93CAAB3DF}">
      <x14:dataValidations xmlns:xm="http://schemas.microsoft.com/office/excel/2006/main" count="1">
        <x14:dataValidation type="list" allowBlank="1" showInputMessage="1" showErrorMessage="1" xr:uid="{187418C3-9E68-4D65-9942-580CB34EB263}">
          <x14:formula1>
            <xm:f>'Additional List'!$A$3:$A$26</xm:f>
          </x14:formula1>
          <xm:sqref>G5:G12 G18:G19 G25:G26 G31:G33 G38:G39 G45:G47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19F81-52C7-42ED-BEC9-D13A32FE3DD4}">
  <sheetPr codeName="Sheet3">
    <tabColor theme="7" tint="0.39997558519241921"/>
  </sheetPr>
  <dimension ref="A1:G25"/>
  <sheetViews>
    <sheetView showGridLines="0" zoomScaleNormal="100" workbookViewId="0">
      <selection activeCell="J27" sqref="J27"/>
    </sheetView>
  </sheetViews>
  <sheetFormatPr defaultRowHeight="14.5"/>
  <cols>
    <col min="1" max="1" width="9.54296875" bestFit="1" customWidth="1"/>
    <col min="7" max="7" width="21" bestFit="1" customWidth="1"/>
    <col min="10" max="10" width="10.453125" bestFit="1" customWidth="1"/>
    <col min="16" max="16" width="21" bestFit="1" customWidth="1"/>
    <col min="19" max="24" width="11" customWidth="1"/>
    <col min="25" max="25" width="21" bestFit="1" customWidth="1"/>
  </cols>
  <sheetData>
    <row r="1" spans="1:7">
      <c r="A1" s="169"/>
      <c r="B1" s="169"/>
      <c r="C1" s="169"/>
      <c r="D1" s="169"/>
      <c r="E1" s="169"/>
      <c r="F1" s="169"/>
      <c r="G1" s="169"/>
    </row>
    <row r="2" spans="1:7" ht="30" customHeight="1">
      <c r="A2" s="169"/>
      <c r="B2" s="169"/>
      <c r="C2" s="169"/>
      <c r="D2" s="169"/>
      <c r="E2" s="169"/>
      <c r="F2" s="169"/>
      <c r="G2" s="169"/>
    </row>
    <row r="3" spans="1:7" ht="15.5">
      <c r="A3" s="376" t="s">
        <v>373</v>
      </c>
      <c r="B3" s="376" t="s">
        <v>40</v>
      </c>
      <c r="C3" s="376" t="s">
        <v>189</v>
      </c>
      <c r="D3" s="376" t="s">
        <v>20</v>
      </c>
      <c r="E3" s="376" t="s">
        <v>181</v>
      </c>
      <c r="F3" s="376" t="s">
        <v>167</v>
      </c>
      <c r="G3" s="376" t="s">
        <v>340</v>
      </c>
    </row>
    <row r="4" spans="1:7" ht="15.5">
      <c r="A4" s="376" t="s">
        <v>296</v>
      </c>
      <c r="B4" s="376">
        <f>PIT!C50</f>
        <v>23</v>
      </c>
      <c r="C4" s="376"/>
      <c r="D4" s="376"/>
      <c r="E4" s="376"/>
      <c r="F4" s="376"/>
      <c r="G4" s="376" t="s">
        <v>379</v>
      </c>
    </row>
    <row r="5" spans="1:7" ht="15.5">
      <c r="A5" s="376" t="s">
        <v>291</v>
      </c>
      <c r="B5" s="376"/>
      <c r="C5" s="376"/>
      <c r="D5" s="376">
        <f>LSH!D31</f>
        <v>18</v>
      </c>
      <c r="E5" s="376"/>
      <c r="F5" s="376"/>
      <c r="G5" s="376" t="s">
        <v>376</v>
      </c>
    </row>
    <row r="6" spans="1:7" ht="15.5">
      <c r="A6" s="376" t="s">
        <v>258</v>
      </c>
      <c r="B6" s="376"/>
      <c r="C6" s="376"/>
      <c r="D6" s="376"/>
      <c r="E6" s="376"/>
      <c r="F6" s="376">
        <f>Table3718[[#Totals],[MB]]</f>
        <v>7</v>
      </c>
      <c r="G6" s="376" t="s">
        <v>377</v>
      </c>
    </row>
    <row r="7" spans="1:7" ht="15.5">
      <c r="A7" s="376" t="s">
        <v>297</v>
      </c>
      <c r="B7" s="376"/>
      <c r="C7" s="376"/>
      <c r="D7" s="376"/>
      <c r="E7" s="376"/>
      <c r="F7" s="376">
        <f>FIT!T8</f>
        <v>4</v>
      </c>
      <c r="G7" s="376" t="s">
        <v>378</v>
      </c>
    </row>
    <row r="8" spans="1:7" ht="15.5">
      <c r="A8" s="376" t="s">
        <v>289</v>
      </c>
      <c r="B8" s="376"/>
      <c r="C8" s="376"/>
      <c r="D8" s="376">
        <f>MOV!O20</f>
        <v>13</v>
      </c>
      <c r="E8" s="376">
        <f>MOV!Q20</f>
        <v>14</v>
      </c>
      <c r="F8" s="376"/>
      <c r="G8" s="376" t="s">
        <v>380</v>
      </c>
    </row>
    <row r="9" spans="1:7" ht="15.5">
      <c r="A9" s="376" t="s">
        <v>384</v>
      </c>
      <c r="B9" s="376"/>
      <c r="C9" s="376"/>
      <c r="D9" s="376">
        <f>OLS!C18</f>
        <v>6</v>
      </c>
      <c r="E9" s="376"/>
      <c r="F9" s="376"/>
      <c r="G9" s="376" t="s">
        <v>381</v>
      </c>
    </row>
    <row r="10" spans="1:7" ht="15.5">
      <c r="A10" s="376" t="s">
        <v>371</v>
      </c>
      <c r="B10" s="376"/>
      <c r="C10" s="376"/>
      <c r="D10" s="376">
        <f>VS!C18</f>
        <v>6</v>
      </c>
      <c r="E10" s="376"/>
      <c r="F10" s="376"/>
      <c r="G10" s="376" t="s">
        <v>382</v>
      </c>
    </row>
    <row r="11" spans="1:7" ht="15.5">
      <c r="A11" s="376" t="s">
        <v>385</v>
      </c>
      <c r="B11" s="376"/>
      <c r="C11" s="376"/>
      <c r="D11" s="376">
        <f>LLS!C18</f>
        <v>6</v>
      </c>
      <c r="E11" s="376"/>
      <c r="F11" s="376"/>
      <c r="G11" s="376" t="s">
        <v>383</v>
      </c>
    </row>
    <row r="12" spans="1:7" ht="15.5">
      <c r="A12" s="376" t="s">
        <v>399</v>
      </c>
      <c r="B12" s="376"/>
      <c r="C12" s="376"/>
      <c r="D12" s="376">
        <v>5</v>
      </c>
      <c r="E12" s="376">
        <v>5</v>
      </c>
      <c r="F12" s="376"/>
      <c r="G12" s="376" t="s">
        <v>400</v>
      </c>
    </row>
    <row r="13" spans="1:7" ht="15.5">
      <c r="A13" s="376" t="s">
        <v>401</v>
      </c>
      <c r="B13" s="376"/>
      <c r="C13" s="376"/>
      <c r="D13" s="376">
        <f>PMPP!O16</f>
        <v>5</v>
      </c>
      <c r="E13" s="376">
        <f>PMPP!Q16</f>
        <v>7</v>
      </c>
      <c r="F13" s="376"/>
      <c r="G13" s="376" t="s">
        <v>432</v>
      </c>
    </row>
    <row r="14" spans="1:7" ht="15.5">
      <c r="A14" s="376" t="s">
        <v>433</v>
      </c>
      <c r="B14" s="376"/>
      <c r="C14" s="376"/>
      <c r="D14" s="376"/>
      <c r="E14" s="376">
        <v>1</v>
      </c>
      <c r="F14" s="376"/>
      <c r="G14" s="376" t="s">
        <v>434</v>
      </c>
    </row>
    <row r="15" spans="1:7" ht="15.5">
      <c r="A15" s="376" t="s">
        <v>436</v>
      </c>
      <c r="B15" s="376"/>
      <c r="C15" s="376"/>
      <c r="D15" s="376"/>
      <c r="E15" s="376">
        <v>1</v>
      </c>
      <c r="F15" s="376"/>
      <c r="G15" s="376" t="s">
        <v>435</v>
      </c>
    </row>
    <row r="16" spans="1:7" ht="15.5">
      <c r="A16" s="376" t="s">
        <v>437</v>
      </c>
      <c r="B16" s="376"/>
      <c r="C16" s="376"/>
      <c r="D16" s="376">
        <v>4</v>
      </c>
      <c r="E16" s="376"/>
      <c r="F16" s="376"/>
      <c r="G16" s="376" t="s">
        <v>438</v>
      </c>
    </row>
    <row r="17" spans="1:7" ht="15.5">
      <c r="A17" s="376" t="s">
        <v>439</v>
      </c>
      <c r="B17" s="376"/>
      <c r="C17" s="376"/>
      <c r="D17" s="376"/>
      <c r="E17" s="376"/>
      <c r="F17" s="376">
        <f>'Drive-VFD'!S16</f>
        <v>6</v>
      </c>
      <c r="G17" s="376"/>
    </row>
    <row r="18" spans="1:7" ht="15.5">
      <c r="A18" s="376"/>
      <c r="B18" s="376"/>
      <c r="C18" s="376"/>
      <c r="D18" s="376"/>
      <c r="E18" s="376"/>
      <c r="F18" s="376"/>
      <c r="G18" s="376"/>
    </row>
    <row r="19" spans="1:7" ht="15.5">
      <c r="A19" s="376"/>
      <c r="B19" s="376"/>
      <c r="C19" s="376"/>
      <c r="D19" s="376"/>
      <c r="E19" s="376"/>
      <c r="F19" s="376"/>
      <c r="G19" s="376"/>
    </row>
    <row r="20" spans="1:7" ht="15.5">
      <c r="A20" s="377"/>
      <c r="B20" s="377"/>
      <c r="C20" s="377"/>
      <c r="D20" s="377"/>
      <c r="E20" s="377"/>
      <c r="F20" s="377"/>
      <c r="G20" s="377"/>
    </row>
    <row r="21" spans="1:7" ht="15.5">
      <c r="A21" s="378" t="s">
        <v>302</v>
      </c>
      <c r="B21" s="379">
        <f>SUM(Table27[AI])</f>
        <v>23</v>
      </c>
      <c r="C21" s="380"/>
      <c r="D21" s="380"/>
      <c r="E21" s="380"/>
      <c r="F21" s="380"/>
      <c r="G21" s="380"/>
    </row>
    <row r="22" spans="1:7" ht="15.5">
      <c r="A22" s="378" t="s">
        <v>468</v>
      </c>
      <c r="B22" s="379">
        <f>SUM(Table27[AO])</f>
        <v>0</v>
      </c>
      <c r="C22" s="381"/>
      <c r="D22" s="381"/>
      <c r="E22" s="381"/>
      <c r="F22" s="381"/>
      <c r="G22" s="381"/>
    </row>
    <row r="23" spans="1:7" ht="15.5">
      <c r="A23" s="378" t="s">
        <v>305</v>
      </c>
      <c r="B23" s="379">
        <f>SUM(Table27[DI])</f>
        <v>63</v>
      </c>
      <c r="C23" s="381"/>
      <c r="D23" s="381"/>
      <c r="E23" s="381"/>
      <c r="F23" s="381"/>
      <c r="G23" s="381"/>
    </row>
    <row r="24" spans="1:7" ht="15.5">
      <c r="A24" s="378" t="s">
        <v>615</v>
      </c>
      <c r="B24" s="379">
        <f>SUM(Table27[DO])</f>
        <v>28</v>
      </c>
      <c r="C24" s="381"/>
      <c r="D24" s="381"/>
      <c r="E24" s="381"/>
      <c r="F24" s="381"/>
      <c r="G24" s="381"/>
    </row>
    <row r="25" spans="1:7" ht="15.5">
      <c r="A25" s="378" t="s">
        <v>303</v>
      </c>
      <c r="B25" s="379">
        <f>SUM(Table27[MB])</f>
        <v>17</v>
      </c>
      <c r="C25" s="381"/>
      <c r="D25" s="381"/>
      <c r="E25" s="381"/>
      <c r="F25" s="381"/>
      <c r="G25" s="38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0982B-8904-46E2-B444-80AE4841325A}">
  <sheetPr codeName="Sheet5"/>
  <dimension ref="A1:U143"/>
  <sheetViews>
    <sheetView zoomScale="70" zoomScaleNormal="70" workbookViewId="0">
      <selection activeCell="D46" sqref="D46:D63"/>
    </sheetView>
  </sheetViews>
  <sheetFormatPr defaultRowHeight="14.5"/>
  <cols>
    <col min="1" max="1" width="9.54296875" customWidth="1"/>
    <col min="2" max="2" width="21" bestFit="1" customWidth="1"/>
    <col min="3" max="3" width="11.54296875" bestFit="1" customWidth="1"/>
    <col min="4" max="4" width="73.1796875" bestFit="1" customWidth="1"/>
    <col min="5" max="5" width="9.1796875" hidden="1" customWidth="1"/>
    <col min="6" max="6" width="9.54296875" customWidth="1"/>
    <col min="7" max="7" width="55.54296875" customWidth="1"/>
    <col min="8" max="8" width="14.453125" hidden="1" customWidth="1"/>
    <col min="9" max="9" width="23" hidden="1" customWidth="1"/>
    <col min="10" max="10" width="9.54296875" bestFit="1" customWidth="1"/>
    <col min="11" max="11" width="41.54296875" bestFit="1" customWidth="1"/>
    <col min="12" max="12" width="9.54296875" bestFit="1" customWidth="1"/>
    <col min="13" max="13" width="41.54296875" style="2" bestFit="1" customWidth="1"/>
    <col min="14" max="14" width="16.26953125" bestFit="1" customWidth="1"/>
    <col min="15" max="15" width="37.453125" bestFit="1" customWidth="1"/>
    <col min="16" max="16" width="19.453125" hidden="1" customWidth="1"/>
    <col min="17" max="17" width="66.54296875" hidden="1" customWidth="1"/>
    <col min="18" max="18" width="66.54296875" customWidth="1"/>
    <col min="19" max="19" width="42.81640625" bestFit="1" customWidth="1"/>
    <col min="20" max="20" width="48.453125" customWidth="1"/>
    <col min="21" max="21" width="80.1796875" bestFit="1" customWidth="1"/>
  </cols>
  <sheetData>
    <row r="1" spans="1:21" ht="83">
      <c r="A1" s="48" t="s">
        <v>229</v>
      </c>
      <c r="B1" s="46" t="s">
        <v>0</v>
      </c>
      <c r="C1" s="46" t="s">
        <v>67</v>
      </c>
      <c r="D1" s="46" t="s">
        <v>39</v>
      </c>
      <c r="E1" s="47" t="s">
        <v>37</v>
      </c>
      <c r="F1" s="47" t="s">
        <v>40</v>
      </c>
      <c r="G1" s="47" t="s">
        <v>234</v>
      </c>
      <c r="H1" s="47" t="s">
        <v>189</v>
      </c>
      <c r="I1" s="47" t="s">
        <v>193</v>
      </c>
      <c r="J1" s="47" t="s">
        <v>20</v>
      </c>
      <c r="K1" s="47" t="s">
        <v>186</v>
      </c>
      <c r="L1" s="47" t="s">
        <v>181</v>
      </c>
      <c r="M1" s="47" t="s">
        <v>187</v>
      </c>
      <c r="N1" s="47" t="s">
        <v>167</v>
      </c>
      <c r="O1" s="46" t="s">
        <v>188</v>
      </c>
      <c r="P1" s="46" t="s">
        <v>205</v>
      </c>
      <c r="Q1" s="46" t="s">
        <v>13</v>
      </c>
      <c r="R1" s="46" t="s">
        <v>221</v>
      </c>
      <c r="S1" s="46" t="s">
        <v>222</v>
      </c>
      <c r="T1" s="46" t="s">
        <v>223</v>
      </c>
      <c r="U1" s="46" t="s">
        <v>4</v>
      </c>
    </row>
    <row r="2" spans="1:21" ht="23.5">
      <c r="A2" s="40"/>
      <c r="B2" s="10" t="s">
        <v>1</v>
      </c>
      <c r="C2" s="11" t="s">
        <v>68</v>
      </c>
      <c r="D2" s="12" t="s">
        <v>197</v>
      </c>
      <c r="E2" s="13" t="s">
        <v>5</v>
      </c>
      <c r="F2" s="13">
        <v>0</v>
      </c>
      <c r="G2" s="13" t="s">
        <v>11</v>
      </c>
      <c r="H2" s="13">
        <v>0</v>
      </c>
      <c r="I2" s="13" t="s">
        <v>11</v>
      </c>
      <c r="J2" s="13">
        <v>0</v>
      </c>
      <c r="K2" s="19" t="s">
        <v>200</v>
      </c>
      <c r="L2" s="13">
        <v>1</v>
      </c>
      <c r="M2" s="13" t="s">
        <v>202</v>
      </c>
      <c r="N2" s="25">
        <v>0</v>
      </c>
      <c r="O2" s="14" t="s">
        <v>11</v>
      </c>
      <c r="P2" s="14" t="s">
        <v>199</v>
      </c>
      <c r="Q2" s="14" t="s">
        <v>201</v>
      </c>
      <c r="R2" s="15"/>
      <c r="S2" s="15"/>
      <c r="T2" s="15"/>
      <c r="U2" s="15" t="s">
        <v>203</v>
      </c>
    </row>
    <row r="3" spans="1:21" ht="23.5">
      <c r="A3" s="40"/>
      <c r="B3" s="10" t="s">
        <v>77</v>
      </c>
      <c r="C3" s="11" t="s">
        <v>68</v>
      </c>
      <c r="D3" s="12" t="s">
        <v>197</v>
      </c>
      <c r="E3" s="13"/>
      <c r="F3" s="13">
        <v>0</v>
      </c>
      <c r="G3" s="13" t="s">
        <v>11</v>
      </c>
      <c r="H3" s="13">
        <v>0</v>
      </c>
      <c r="I3" s="7"/>
      <c r="J3" s="13">
        <v>0</v>
      </c>
      <c r="K3" s="6" t="s">
        <v>202</v>
      </c>
      <c r="L3" s="13">
        <v>1</v>
      </c>
      <c r="M3" s="7"/>
      <c r="N3" s="25"/>
      <c r="O3" s="14"/>
      <c r="P3" s="8"/>
      <c r="Q3" s="14"/>
      <c r="R3" s="15"/>
      <c r="S3" s="15"/>
      <c r="T3" s="15"/>
      <c r="U3" s="15"/>
    </row>
    <row r="4" spans="1:21" ht="23.5">
      <c r="A4" s="40"/>
      <c r="B4" s="10" t="s">
        <v>77</v>
      </c>
      <c r="C4" s="18" t="s">
        <v>68</v>
      </c>
      <c r="D4" s="12" t="s">
        <v>197</v>
      </c>
      <c r="E4" s="13" t="s">
        <v>6</v>
      </c>
      <c r="F4" s="13">
        <v>0</v>
      </c>
      <c r="G4" s="13" t="s">
        <v>11</v>
      </c>
      <c r="H4" s="13">
        <v>0</v>
      </c>
      <c r="I4" s="13" t="s">
        <v>11</v>
      </c>
      <c r="J4" s="13">
        <v>1</v>
      </c>
      <c r="K4" s="19" t="s">
        <v>204</v>
      </c>
      <c r="L4" s="13">
        <v>0</v>
      </c>
      <c r="M4" s="13" t="s">
        <v>11</v>
      </c>
      <c r="N4" s="25">
        <v>0</v>
      </c>
      <c r="O4" s="14" t="s">
        <v>11</v>
      </c>
      <c r="P4" s="14" t="s">
        <v>199</v>
      </c>
      <c r="Q4" s="14" t="s">
        <v>45</v>
      </c>
      <c r="R4" s="15"/>
      <c r="S4" s="15"/>
      <c r="T4" s="15"/>
      <c r="U4" s="15" t="s">
        <v>168</v>
      </c>
    </row>
    <row r="5" spans="1:21" ht="23.5">
      <c r="A5" s="40"/>
      <c r="B5" s="10" t="s">
        <v>8</v>
      </c>
      <c r="C5" s="18" t="s">
        <v>68</v>
      </c>
      <c r="D5" s="12" t="s">
        <v>197</v>
      </c>
      <c r="E5" s="13" t="s">
        <v>5</v>
      </c>
      <c r="F5" s="13">
        <v>0</v>
      </c>
      <c r="G5" s="13" t="s">
        <v>11</v>
      </c>
      <c r="H5" s="13">
        <v>0</v>
      </c>
      <c r="I5" s="13" t="s">
        <v>11</v>
      </c>
      <c r="J5" s="13">
        <v>0</v>
      </c>
      <c r="K5" s="19" t="s">
        <v>200</v>
      </c>
      <c r="L5" s="13">
        <v>1</v>
      </c>
      <c r="M5" s="13" t="s">
        <v>202</v>
      </c>
      <c r="N5" s="25">
        <v>0</v>
      </c>
      <c r="O5" s="14" t="s">
        <v>11</v>
      </c>
      <c r="P5" s="14" t="s">
        <v>199</v>
      </c>
      <c r="Q5" s="14" t="s">
        <v>14</v>
      </c>
      <c r="R5" s="15"/>
      <c r="S5" s="15"/>
      <c r="T5" s="15"/>
      <c r="U5" s="15" t="s">
        <v>168</v>
      </c>
    </row>
    <row r="6" spans="1:21" ht="23.5">
      <c r="A6" s="40"/>
      <c r="B6" s="10" t="s">
        <v>78</v>
      </c>
      <c r="C6" s="11" t="s">
        <v>68</v>
      </c>
      <c r="D6" s="12" t="s">
        <v>197</v>
      </c>
      <c r="E6" s="13"/>
      <c r="F6" s="13">
        <v>0</v>
      </c>
      <c r="G6" s="13" t="s">
        <v>11</v>
      </c>
      <c r="H6" s="13">
        <v>0</v>
      </c>
      <c r="I6" s="13" t="s">
        <v>11</v>
      </c>
      <c r="J6" s="13">
        <v>0</v>
      </c>
      <c r="K6" s="6" t="s">
        <v>202</v>
      </c>
      <c r="L6" s="13">
        <v>1</v>
      </c>
      <c r="M6" s="7"/>
      <c r="N6" s="25"/>
      <c r="O6" s="14"/>
      <c r="P6" s="8"/>
      <c r="Q6" s="14"/>
      <c r="R6" s="15"/>
      <c r="S6" s="15"/>
      <c r="T6" s="15"/>
      <c r="U6" s="15"/>
    </row>
    <row r="7" spans="1:21" ht="23.5">
      <c r="A7" s="40"/>
      <c r="B7" s="10" t="s">
        <v>78</v>
      </c>
      <c r="C7" s="11" t="s">
        <v>68</v>
      </c>
      <c r="D7" s="12" t="s">
        <v>197</v>
      </c>
      <c r="E7" s="13" t="s">
        <v>6</v>
      </c>
      <c r="F7" s="13">
        <v>0</v>
      </c>
      <c r="G7" s="13" t="s">
        <v>11</v>
      </c>
      <c r="H7" s="13">
        <v>0</v>
      </c>
      <c r="I7" s="13" t="s">
        <v>11</v>
      </c>
      <c r="J7" s="13">
        <v>1</v>
      </c>
      <c r="K7" s="19" t="s">
        <v>204</v>
      </c>
      <c r="L7" s="13">
        <v>0</v>
      </c>
      <c r="M7" s="13" t="s">
        <v>11</v>
      </c>
      <c r="N7" s="25">
        <v>0</v>
      </c>
      <c r="O7" s="14" t="s">
        <v>11</v>
      </c>
      <c r="P7" s="14" t="s">
        <v>199</v>
      </c>
      <c r="Q7" s="14" t="s">
        <v>45</v>
      </c>
      <c r="R7" s="15"/>
      <c r="S7" s="15"/>
      <c r="T7" s="15"/>
      <c r="U7" s="15" t="s">
        <v>168</v>
      </c>
    </row>
    <row r="8" spans="1:21" ht="23.5">
      <c r="A8" s="40"/>
      <c r="B8" s="10" t="s">
        <v>9</v>
      </c>
      <c r="C8" s="11" t="s">
        <v>68</v>
      </c>
      <c r="D8" s="19"/>
      <c r="E8" s="13" t="s">
        <v>5</v>
      </c>
      <c r="F8" s="13">
        <v>0</v>
      </c>
      <c r="G8" s="7"/>
      <c r="H8" s="7"/>
      <c r="I8" s="13" t="s">
        <v>11</v>
      </c>
      <c r="J8" s="13">
        <v>0</v>
      </c>
      <c r="K8" s="19" t="s">
        <v>200</v>
      </c>
      <c r="L8" s="13">
        <v>1</v>
      </c>
      <c r="M8" s="13" t="s">
        <v>202</v>
      </c>
      <c r="N8" s="25">
        <v>0</v>
      </c>
      <c r="O8" s="14" t="s">
        <v>11</v>
      </c>
      <c r="P8" s="14" t="s">
        <v>199</v>
      </c>
      <c r="Q8" s="14" t="s">
        <v>14</v>
      </c>
      <c r="R8" s="15"/>
      <c r="S8" s="15"/>
      <c r="T8" s="15"/>
      <c r="U8" s="15" t="s">
        <v>168</v>
      </c>
    </row>
    <row r="9" spans="1:21" ht="23.5">
      <c r="A9" s="40"/>
      <c r="B9" s="10" t="s">
        <v>79</v>
      </c>
      <c r="C9" s="11" t="s">
        <v>68</v>
      </c>
      <c r="D9" s="12" t="s">
        <v>197</v>
      </c>
      <c r="E9" s="13"/>
      <c r="F9" s="13">
        <v>0</v>
      </c>
      <c r="G9" s="13" t="s">
        <v>11</v>
      </c>
      <c r="H9" s="13">
        <v>0</v>
      </c>
      <c r="I9" s="13" t="s">
        <v>11</v>
      </c>
      <c r="J9" s="13">
        <v>0</v>
      </c>
      <c r="K9" s="19" t="s">
        <v>200</v>
      </c>
      <c r="L9" s="13">
        <v>1</v>
      </c>
      <c r="M9" s="7"/>
      <c r="N9" s="25"/>
      <c r="O9" s="14"/>
      <c r="P9" s="8"/>
      <c r="Q9" s="14"/>
      <c r="R9" s="15"/>
      <c r="S9" s="15"/>
      <c r="T9" s="15"/>
      <c r="U9" s="15"/>
    </row>
    <row r="10" spans="1:21" ht="23.5">
      <c r="A10" s="40"/>
      <c r="B10" s="10" t="s">
        <v>79</v>
      </c>
      <c r="C10" s="11" t="s">
        <v>68</v>
      </c>
      <c r="D10" s="12" t="s">
        <v>197</v>
      </c>
      <c r="E10" s="13" t="s">
        <v>6</v>
      </c>
      <c r="F10" s="13">
        <v>0</v>
      </c>
      <c r="G10" s="13" t="s">
        <v>11</v>
      </c>
      <c r="H10" s="13">
        <v>0</v>
      </c>
      <c r="I10" s="13" t="s">
        <v>11</v>
      </c>
      <c r="J10" s="13">
        <v>1</v>
      </c>
      <c r="K10" s="19" t="s">
        <v>204</v>
      </c>
      <c r="L10" s="13">
        <v>0</v>
      </c>
      <c r="M10" s="13" t="s">
        <v>11</v>
      </c>
      <c r="N10" s="25">
        <v>0</v>
      </c>
      <c r="O10" s="14" t="s">
        <v>11</v>
      </c>
      <c r="P10" s="14" t="s">
        <v>199</v>
      </c>
      <c r="Q10" s="14" t="s">
        <v>45</v>
      </c>
      <c r="R10" s="15"/>
      <c r="S10" s="15"/>
      <c r="T10" s="15"/>
      <c r="U10" s="15" t="s">
        <v>168</v>
      </c>
    </row>
    <row r="11" spans="1:21" ht="23.5">
      <c r="A11" s="49"/>
      <c r="B11" s="50"/>
      <c r="C11" s="51"/>
      <c r="D11" s="52"/>
      <c r="E11" s="42"/>
      <c r="F11" s="42"/>
      <c r="G11" s="53"/>
      <c r="H11" s="53"/>
      <c r="I11" s="53"/>
      <c r="J11" s="42"/>
      <c r="K11" s="54"/>
      <c r="L11" s="42"/>
      <c r="M11" s="53"/>
      <c r="N11" s="42"/>
      <c r="O11" s="43"/>
      <c r="P11" s="55"/>
      <c r="Q11" s="43"/>
      <c r="R11" s="44"/>
      <c r="S11" s="44"/>
      <c r="T11" s="44"/>
      <c r="U11" s="44"/>
    </row>
    <row r="12" spans="1:21" ht="23.5">
      <c r="A12" s="40"/>
      <c r="B12" s="10" t="s">
        <v>124</v>
      </c>
      <c r="C12" s="11" t="s">
        <v>68</v>
      </c>
      <c r="D12" s="12" t="s">
        <v>208</v>
      </c>
      <c r="E12" s="13" t="s">
        <v>5</v>
      </c>
      <c r="F12" s="13">
        <v>0</v>
      </c>
      <c r="G12" s="13" t="s">
        <v>11</v>
      </c>
      <c r="H12" s="13">
        <v>0</v>
      </c>
      <c r="I12" s="13" t="s">
        <v>11</v>
      </c>
      <c r="J12" s="13">
        <v>1</v>
      </c>
      <c r="K12" s="19" t="s">
        <v>206</v>
      </c>
      <c r="L12" s="13">
        <v>1</v>
      </c>
      <c r="M12" s="13" t="s">
        <v>207</v>
      </c>
      <c r="N12" s="25">
        <v>0</v>
      </c>
      <c r="O12" s="14" t="s">
        <v>11</v>
      </c>
      <c r="P12" s="14"/>
      <c r="Q12" s="14" t="s">
        <v>14</v>
      </c>
      <c r="R12" s="15"/>
      <c r="S12" s="15"/>
      <c r="T12" s="15"/>
      <c r="U12" s="15" t="s">
        <v>168</v>
      </c>
    </row>
    <row r="13" spans="1:21" ht="23.5">
      <c r="A13" s="40"/>
      <c r="B13" s="10" t="s">
        <v>125</v>
      </c>
      <c r="C13" s="11" t="s">
        <v>68</v>
      </c>
      <c r="D13" s="12" t="s">
        <v>208</v>
      </c>
      <c r="E13" s="13" t="s">
        <v>6</v>
      </c>
      <c r="F13" s="13">
        <v>0</v>
      </c>
      <c r="G13" s="13" t="s">
        <v>11</v>
      </c>
      <c r="H13" s="13">
        <v>0</v>
      </c>
      <c r="I13" s="13" t="s">
        <v>11</v>
      </c>
      <c r="J13" s="13">
        <v>1</v>
      </c>
      <c r="K13" s="19" t="s">
        <v>198</v>
      </c>
      <c r="L13" s="13">
        <v>0</v>
      </c>
      <c r="M13" s="13" t="s">
        <v>11</v>
      </c>
      <c r="N13" s="25">
        <v>0</v>
      </c>
      <c r="O13" s="14" t="s">
        <v>11</v>
      </c>
      <c r="P13" s="14"/>
      <c r="Q13" s="14" t="s">
        <v>45</v>
      </c>
      <c r="R13" s="15"/>
      <c r="S13" s="15"/>
      <c r="T13" s="15"/>
      <c r="U13" s="15" t="s">
        <v>168</v>
      </c>
    </row>
    <row r="14" spans="1:21" ht="23.5">
      <c r="A14" s="40"/>
      <c r="B14" s="10" t="s">
        <v>126</v>
      </c>
      <c r="C14" s="11" t="s">
        <v>68</v>
      </c>
      <c r="D14" s="12" t="s">
        <v>208</v>
      </c>
      <c r="E14" s="13" t="s">
        <v>5</v>
      </c>
      <c r="F14" s="13">
        <v>0</v>
      </c>
      <c r="G14" s="13" t="s">
        <v>11</v>
      </c>
      <c r="H14" s="13">
        <v>0</v>
      </c>
      <c r="I14" s="13" t="s">
        <v>11</v>
      </c>
      <c r="J14" s="13">
        <v>1</v>
      </c>
      <c r="K14" s="19" t="s">
        <v>206</v>
      </c>
      <c r="L14" s="13">
        <v>1</v>
      </c>
      <c r="M14" s="13" t="s">
        <v>207</v>
      </c>
      <c r="N14" s="25">
        <v>0</v>
      </c>
      <c r="O14" s="14" t="s">
        <v>11</v>
      </c>
      <c r="P14" s="14"/>
      <c r="Q14" s="14" t="s">
        <v>14</v>
      </c>
      <c r="R14" s="15"/>
      <c r="S14" s="15"/>
      <c r="T14" s="15"/>
      <c r="U14" s="15" t="s">
        <v>168</v>
      </c>
    </row>
    <row r="15" spans="1:21" ht="23.5">
      <c r="A15" s="40"/>
      <c r="B15" s="10" t="s">
        <v>127</v>
      </c>
      <c r="C15" s="11" t="s">
        <v>68</v>
      </c>
      <c r="D15" s="12" t="s">
        <v>208</v>
      </c>
      <c r="E15" s="13" t="s">
        <v>6</v>
      </c>
      <c r="F15" s="13">
        <v>0</v>
      </c>
      <c r="G15" s="13" t="s">
        <v>11</v>
      </c>
      <c r="H15" s="13">
        <v>0</v>
      </c>
      <c r="I15" s="13" t="s">
        <v>11</v>
      </c>
      <c r="J15" s="13">
        <v>1</v>
      </c>
      <c r="K15" s="19" t="s">
        <v>198</v>
      </c>
      <c r="L15" s="13">
        <v>0</v>
      </c>
      <c r="M15" s="13" t="s">
        <v>11</v>
      </c>
      <c r="N15" s="25">
        <v>0</v>
      </c>
      <c r="O15" s="14" t="s">
        <v>11</v>
      </c>
      <c r="P15" s="14"/>
      <c r="Q15" s="14" t="s">
        <v>45</v>
      </c>
      <c r="R15" s="15"/>
      <c r="S15" s="15"/>
      <c r="T15" s="15"/>
      <c r="U15" s="15" t="s">
        <v>168</v>
      </c>
    </row>
    <row r="16" spans="1:21" ht="23.5">
      <c r="A16" s="56"/>
      <c r="B16" s="50"/>
      <c r="C16" s="51"/>
      <c r="D16" s="52"/>
      <c r="E16" s="42"/>
      <c r="F16" s="42"/>
      <c r="G16" s="42"/>
      <c r="H16" s="42"/>
      <c r="I16" s="42"/>
      <c r="J16" s="42"/>
      <c r="K16" s="57"/>
      <c r="L16" s="42"/>
      <c r="M16" s="42"/>
      <c r="N16" s="42"/>
      <c r="O16" s="43"/>
      <c r="P16" s="43"/>
      <c r="Q16" s="43"/>
      <c r="R16" s="44"/>
      <c r="S16" s="44"/>
      <c r="T16" s="44"/>
      <c r="U16" s="44"/>
    </row>
    <row r="17" spans="1:21" ht="23.5">
      <c r="A17" s="40"/>
      <c r="B17" s="10" t="s">
        <v>134</v>
      </c>
      <c r="C17" s="11" t="s">
        <v>69</v>
      </c>
      <c r="D17" s="12" t="s">
        <v>194</v>
      </c>
      <c r="E17" s="13" t="s">
        <v>20</v>
      </c>
      <c r="F17" s="13">
        <v>0</v>
      </c>
      <c r="G17" s="13" t="s">
        <v>11</v>
      </c>
      <c r="H17" s="13">
        <v>0</v>
      </c>
      <c r="I17" s="13" t="s">
        <v>11</v>
      </c>
      <c r="J17" s="13">
        <v>0</v>
      </c>
      <c r="K17" s="19" t="s">
        <v>16</v>
      </c>
      <c r="L17" s="13">
        <v>1</v>
      </c>
      <c r="M17" s="13" t="s">
        <v>16</v>
      </c>
      <c r="N17" s="13">
        <v>0</v>
      </c>
      <c r="O17" s="14" t="s">
        <v>11</v>
      </c>
      <c r="P17" s="14"/>
      <c r="Q17" s="14" t="s">
        <v>14</v>
      </c>
      <c r="R17" s="15"/>
      <c r="S17" s="15"/>
      <c r="T17" s="15"/>
      <c r="U17" s="15" t="s">
        <v>170</v>
      </c>
    </row>
    <row r="18" spans="1:21" ht="23.5">
      <c r="A18" s="40"/>
      <c r="B18" s="10" t="s">
        <v>135</v>
      </c>
      <c r="C18" s="11" t="s">
        <v>69</v>
      </c>
      <c r="D18" s="12" t="s">
        <v>194</v>
      </c>
      <c r="E18" s="13" t="s">
        <v>20</v>
      </c>
      <c r="F18" s="13">
        <v>0</v>
      </c>
      <c r="G18" s="13" t="s">
        <v>11</v>
      </c>
      <c r="H18" s="13">
        <v>0</v>
      </c>
      <c r="I18" s="13" t="s">
        <v>11</v>
      </c>
      <c r="J18" s="13">
        <v>1</v>
      </c>
      <c r="K18" s="19" t="s">
        <v>209</v>
      </c>
      <c r="L18" s="13">
        <v>0</v>
      </c>
      <c r="M18" s="13" t="s">
        <v>11</v>
      </c>
      <c r="N18" s="13">
        <v>0</v>
      </c>
      <c r="O18" s="14" t="s">
        <v>11</v>
      </c>
      <c r="P18" s="14"/>
      <c r="Q18" s="14" t="s">
        <v>45</v>
      </c>
      <c r="R18" s="15"/>
      <c r="S18" s="15"/>
      <c r="T18" s="15"/>
      <c r="U18" s="15" t="s">
        <v>169</v>
      </c>
    </row>
    <row r="19" spans="1:21" ht="23.5">
      <c r="A19" s="40"/>
      <c r="B19" s="10" t="s">
        <v>136</v>
      </c>
      <c r="C19" s="11" t="s">
        <v>69</v>
      </c>
      <c r="D19" s="12" t="s">
        <v>195</v>
      </c>
      <c r="E19" s="13" t="s">
        <v>167</v>
      </c>
      <c r="F19" s="13">
        <v>0</v>
      </c>
      <c r="G19" s="13" t="s">
        <v>11</v>
      </c>
      <c r="H19" s="13">
        <v>0</v>
      </c>
      <c r="I19" s="13" t="s">
        <v>11</v>
      </c>
      <c r="J19" s="13">
        <v>0</v>
      </c>
      <c r="K19" s="19" t="s">
        <v>11</v>
      </c>
      <c r="L19" s="13">
        <v>0</v>
      </c>
      <c r="M19" s="13" t="s">
        <v>11</v>
      </c>
      <c r="N19" s="13">
        <v>1</v>
      </c>
      <c r="O19" s="14" t="s">
        <v>185</v>
      </c>
      <c r="P19" s="14"/>
      <c r="Q19" s="14" t="s">
        <v>14</v>
      </c>
      <c r="R19" s="15"/>
      <c r="S19" s="15"/>
      <c r="T19" s="15"/>
      <c r="U19" s="15" t="s">
        <v>169</v>
      </c>
    </row>
    <row r="20" spans="1:21" ht="23.5">
      <c r="A20" s="40"/>
      <c r="B20" s="10" t="s">
        <v>137</v>
      </c>
      <c r="C20" s="11" t="s">
        <v>69</v>
      </c>
      <c r="D20" s="12" t="s">
        <v>195</v>
      </c>
      <c r="E20" s="13" t="s">
        <v>167</v>
      </c>
      <c r="F20" s="13">
        <v>0</v>
      </c>
      <c r="G20" s="13" t="s">
        <v>11</v>
      </c>
      <c r="H20" s="13">
        <v>0</v>
      </c>
      <c r="I20" s="13" t="s">
        <v>11</v>
      </c>
      <c r="J20" s="13">
        <v>1</v>
      </c>
      <c r="K20" s="35" t="s">
        <v>210</v>
      </c>
      <c r="L20" s="13">
        <v>0</v>
      </c>
      <c r="M20" s="13" t="s">
        <v>11</v>
      </c>
      <c r="N20" s="13">
        <v>1</v>
      </c>
      <c r="O20" s="14" t="s">
        <v>184</v>
      </c>
      <c r="P20" s="14"/>
      <c r="Q20" s="14" t="s">
        <v>45</v>
      </c>
      <c r="R20" s="15"/>
      <c r="S20" s="15"/>
      <c r="T20" s="15"/>
      <c r="U20" s="15" t="s">
        <v>169</v>
      </c>
    </row>
    <row r="21" spans="1:21" ht="23.5">
      <c r="A21" s="40"/>
      <c r="B21" s="10" t="s">
        <v>138</v>
      </c>
      <c r="C21" s="11" t="s">
        <v>69</v>
      </c>
      <c r="D21" s="12" t="s">
        <v>196</v>
      </c>
      <c r="E21" s="13" t="s">
        <v>167</v>
      </c>
      <c r="F21" s="13">
        <v>0</v>
      </c>
      <c r="G21" s="13" t="s">
        <v>11</v>
      </c>
      <c r="H21" s="13">
        <v>0</v>
      </c>
      <c r="I21" s="13" t="s">
        <v>11</v>
      </c>
      <c r="J21" s="13">
        <v>0</v>
      </c>
      <c r="K21" s="19" t="s">
        <v>11</v>
      </c>
      <c r="L21" s="13">
        <v>0</v>
      </c>
      <c r="M21" s="13" t="s">
        <v>11</v>
      </c>
      <c r="N21" s="13">
        <v>1</v>
      </c>
      <c r="O21" s="14" t="s">
        <v>16</v>
      </c>
      <c r="P21" s="14"/>
      <c r="Q21" s="14" t="s">
        <v>14</v>
      </c>
      <c r="R21" s="15"/>
      <c r="S21" s="15"/>
      <c r="T21" s="15"/>
      <c r="U21" s="15" t="s">
        <v>169</v>
      </c>
    </row>
    <row r="22" spans="1:21" ht="23.5">
      <c r="A22" s="40"/>
      <c r="B22" s="10" t="s">
        <v>139</v>
      </c>
      <c r="C22" s="11" t="s">
        <v>69</v>
      </c>
      <c r="D22" s="12" t="s">
        <v>196</v>
      </c>
      <c r="E22" s="13" t="s">
        <v>167</v>
      </c>
      <c r="F22" s="13">
        <v>0</v>
      </c>
      <c r="G22" s="13" t="s">
        <v>11</v>
      </c>
      <c r="H22" s="13">
        <v>0</v>
      </c>
      <c r="I22" s="13" t="s">
        <v>11</v>
      </c>
      <c r="J22" s="13">
        <v>1</v>
      </c>
      <c r="K22" s="35" t="s">
        <v>211</v>
      </c>
      <c r="L22" s="13">
        <v>0</v>
      </c>
      <c r="M22" s="13" t="s">
        <v>11</v>
      </c>
      <c r="N22" s="13">
        <v>1</v>
      </c>
      <c r="O22" s="14" t="s">
        <v>7</v>
      </c>
      <c r="P22" s="14"/>
      <c r="Q22" s="14" t="s">
        <v>45</v>
      </c>
      <c r="R22" s="15"/>
      <c r="S22" s="15"/>
      <c r="T22" s="15"/>
      <c r="U22" s="15" t="s">
        <v>169</v>
      </c>
    </row>
    <row r="23" spans="1:21" ht="23.5">
      <c r="A23" s="40"/>
      <c r="B23" s="10" t="s">
        <v>143</v>
      </c>
      <c r="C23" s="11" t="s">
        <v>69</v>
      </c>
      <c r="D23" s="12" t="s">
        <v>142</v>
      </c>
      <c r="E23" s="13" t="s">
        <v>20</v>
      </c>
      <c r="F23" s="13">
        <v>0</v>
      </c>
      <c r="G23" s="13" t="s">
        <v>11</v>
      </c>
      <c r="H23" s="13">
        <v>0</v>
      </c>
      <c r="I23" s="13" t="s">
        <v>11</v>
      </c>
      <c r="J23" s="13">
        <v>0</v>
      </c>
      <c r="K23" s="19" t="s">
        <v>11</v>
      </c>
      <c r="L23" s="13">
        <v>1</v>
      </c>
      <c r="M23" s="13" t="s">
        <v>16</v>
      </c>
      <c r="N23" s="13">
        <v>0</v>
      </c>
      <c r="O23" s="14"/>
      <c r="P23" s="14"/>
      <c r="Q23" s="14" t="s">
        <v>14</v>
      </c>
      <c r="R23" s="15"/>
      <c r="S23" s="15"/>
      <c r="T23" s="15"/>
      <c r="U23" s="15" t="s">
        <v>169</v>
      </c>
    </row>
    <row r="24" spans="1:21" ht="23.5">
      <c r="A24" s="40"/>
      <c r="B24" s="10" t="s">
        <v>144</v>
      </c>
      <c r="C24" s="11" t="s">
        <v>69</v>
      </c>
      <c r="D24" s="12" t="s">
        <v>142</v>
      </c>
      <c r="E24" s="13" t="s">
        <v>20</v>
      </c>
      <c r="F24" s="13">
        <v>0</v>
      </c>
      <c r="G24" s="13" t="s">
        <v>11</v>
      </c>
      <c r="H24" s="13">
        <v>0</v>
      </c>
      <c r="I24" s="13" t="s">
        <v>11</v>
      </c>
      <c r="J24" s="13">
        <v>1</v>
      </c>
      <c r="K24" s="35" t="s">
        <v>212</v>
      </c>
      <c r="L24" s="13">
        <v>0</v>
      </c>
      <c r="M24" s="13" t="s">
        <v>11</v>
      </c>
      <c r="N24" s="13">
        <v>0</v>
      </c>
      <c r="O24" s="14" t="s">
        <v>7</v>
      </c>
      <c r="P24" s="14"/>
      <c r="Q24" s="14" t="s">
        <v>45</v>
      </c>
      <c r="R24" s="15"/>
      <c r="S24" s="15"/>
      <c r="T24" s="15"/>
      <c r="U24" s="15" t="s">
        <v>169</v>
      </c>
    </row>
    <row r="25" spans="1:21" ht="23.5">
      <c r="A25" s="40"/>
      <c r="B25" s="10" t="s">
        <v>147</v>
      </c>
      <c r="C25" s="11" t="s">
        <v>69</v>
      </c>
      <c r="D25" s="12" t="s">
        <v>145</v>
      </c>
      <c r="E25" s="13" t="s">
        <v>167</v>
      </c>
      <c r="F25" s="13">
        <v>0</v>
      </c>
      <c r="G25" s="13" t="s">
        <v>11</v>
      </c>
      <c r="H25" s="13">
        <v>0</v>
      </c>
      <c r="I25" s="13" t="s">
        <v>11</v>
      </c>
      <c r="J25" s="13">
        <v>0</v>
      </c>
      <c r="K25" s="19" t="s">
        <v>11</v>
      </c>
      <c r="L25" s="13">
        <v>0</v>
      </c>
      <c r="M25" s="13" t="s">
        <v>16</v>
      </c>
      <c r="N25" s="13">
        <v>1</v>
      </c>
      <c r="O25" s="14" t="s">
        <v>16</v>
      </c>
      <c r="P25" s="14"/>
      <c r="Q25" s="14" t="s">
        <v>14</v>
      </c>
      <c r="R25" s="15"/>
      <c r="S25" s="15"/>
      <c r="T25" s="15"/>
      <c r="U25" s="15" t="s">
        <v>169</v>
      </c>
    </row>
    <row r="26" spans="1:21" ht="23.5">
      <c r="A26" s="40"/>
      <c r="B26" s="10" t="s">
        <v>146</v>
      </c>
      <c r="C26" s="11" t="s">
        <v>69</v>
      </c>
      <c r="D26" s="12" t="s">
        <v>145</v>
      </c>
      <c r="E26" s="13" t="s">
        <v>167</v>
      </c>
      <c r="F26" s="13">
        <v>0</v>
      </c>
      <c r="G26" s="13" t="s">
        <v>11</v>
      </c>
      <c r="H26" s="13">
        <v>0</v>
      </c>
      <c r="I26" s="13" t="s">
        <v>11</v>
      </c>
      <c r="J26" s="13">
        <v>0</v>
      </c>
      <c r="K26" s="35" t="s">
        <v>213</v>
      </c>
      <c r="L26" s="13">
        <v>0</v>
      </c>
      <c r="M26" s="13" t="s">
        <v>11</v>
      </c>
      <c r="N26" s="13">
        <v>1</v>
      </c>
      <c r="O26" s="14" t="s">
        <v>7</v>
      </c>
      <c r="P26" s="14"/>
      <c r="Q26" s="14" t="s">
        <v>45</v>
      </c>
      <c r="R26" s="15"/>
      <c r="S26" s="15"/>
      <c r="T26" s="15"/>
      <c r="U26" s="15" t="s">
        <v>169</v>
      </c>
    </row>
    <row r="27" spans="1:21" ht="23.5">
      <c r="A27" s="40"/>
      <c r="B27" s="10" t="s">
        <v>148</v>
      </c>
      <c r="C27" s="11" t="s">
        <v>69</v>
      </c>
      <c r="D27" s="12" t="s">
        <v>152</v>
      </c>
      <c r="E27" s="13" t="s">
        <v>167</v>
      </c>
      <c r="F27" s="13">
        <v>0</v>
      </c>
      <c r="G27" s="13" t="s">
        <v>11</v>
      </c>
      <c r="H27" s="13">
        <v>0</v>
      </c>
      <c r="I27" s="13" t="s">
        <v>11</v>
      </c>
      <c r="J27" s="13">
        <v>0</v>
      </c>
      <c r="K27" s="19" t="s">
        <v>11</v>
      </c>
      <c r="L27" s="13">
        <v>1</v>
      </c>
      <c r="M27" s="13" t="s">
        <v>16</v>
      </c>
      <c r="N27" s="13">
        <v>0</v>
      </c>
      <c r="O27" s="14" t="s">
        <v>16</v>
      </c>
      <c r="P27" s="14"/>
      <c r="Q27" s="14" t="s">
        <v>14</v>
      </c>
      <c r="R27" s="15"/>
      <c r="S27" s="15"/>
      <c r="T27" s="15"/>
      <c r="U27" s="15" t="s">
        <v>169</v>
      </c>
    </row>
    <row r="28" spans="1:21" ht="23.5">
      <c r="A28" s="40"/>
      <c r="B28" s="10" t="s">
        <v>149</v>
      </c>
      <c r="C28" s="11" t="s">
        <v>69</v>
      </c>
      <c r="D28" s="12" t="s">
        <v>152</v>
      </c>
      <c r="E28" s="13" t="s">
        <v>167</v>
      </c>
      <c r="F28" s="13">
        <v>0</v>
      </c>
      <c r="G28" s="13" t="s">
        <v>11</v>
      </c>
      <c r="H28" s="13">
        <v>0</v>
      </c>
      <c r="I28" s="13" t="s">
        <v>11</v>
      </c>
      <c r="J28" s="13">
        <v>1</v>
      </c>
      <c r="K28" s="35" t="s">
        <v>214</v>
      </c>
      <c r="L28" s="13">
        <v>0</v>
      </c>
      <c r="M28" s="13" t="s">
        <v>11</v>
      </c>
      <c r="N28" s="13">
        <v>0</v>
      </c>
      <c r="O28" s="14" t="s">
        <v>7</v>
      </c>
      <c r="P28" s="14"/>
      <c r="Q28" s="14" t="s">
        <v>45</v>
      </c>
      <c r="R28" s="15"/>
      <c r="S28" s="15"/>
      <c r="T28" s="15"/>
      <c r="U28" s="15" t="s">
        <v>169</v>
      </c>
    </row>
    <row r="29" spans="1:21" ht="23.5">
      <c r="A29" s="40"/>
      <c r="B29" s="10" t="s">
        <v>150</v>
      </c>
      <c r="C29" s="11" t="s">
        <v>69</v>
      </c>
      <c r="D29" s="12" t="s">
        <v>153</v>
      </c>
      <c r="E29" s="13" t="s">
        <v>167</v>
      </c>
      <c r="F29" s="13">
        <v>0</v>
      </c>
      <c r="G29" s="13" t="s">
        <v>11</v>
      </c>
      <c r="H29" s="13">
        <v>0</v>
      </c>
      <c r="I29" s="13" t="s">
        <v>11</v>
      </c>
      <c r="J29" s="13">
        <v>0</v>
      </c>
      <c r="K29" s="19" t="s">
        <v>11</v>
      </c>
      <c r="L29" s="13">
        <v>0</v>
      </c>
      <c r="M29" s="13" t="s">
        <v>16</v>
      </c>
      <c r="N29" s="13">
        <v>1</v>
      </c>
      <c r="O29" s="14" t="s">
        <v>16</v>
      </c>
      <c r="P29" s="14"/>
      <c r="Q29" s="14" t="s">
        <v>14</v>
      </c>
      <c r="R29" s="15"/>
      <c r="S29" s="15"/>
      <c r="T29" s="15"/>
      <c r="U29" s="15" t="s">
        <v>169</v>
      </c>
    </row>
    <row r="30" spans="1:21" ht="23.5">
      <c r="A30" s="40"/>
      <c r="B30" s="10" t="s">
        <v>151</v>
      </c>
      <c r="C30" s="11" t="s">
        <v>69</v>
      </c>
      <c r="D30" s="12" t="s">
        <v>153</v>
      </c>
      <c r="E30" s="13" t="s">
        <v>167</v>
      </c>
      <c r="F30" s="13">
        <v>0</v>
      </c>
      <c r="G30" s="13" t="s">
        <v>11</v>
      </c>
      <c r="H30" s="13">
        <v>0</v>
      </c>
      <c r="I30" s="13" t="s">
        <v>11</v>
      </c>
      <c r="J30" s="13">
        <v>0</v>
      </c>
      <c r="K30" s="35" t="s">
        <v>215</v>
      </c>
      <c r="L30" s="13">
        <v>0</v>
      </c>
      <c r="M30" s="13" t="s">
        <v>11</v>
      </c>
      <c r="N30" s="13">
        <v>1</v>
      </c>
      <c r="O30" s="14" t="s">
        <v>7</v>
      </c>
      <c r="P30" s="14"/>
      <c r="Q30" s="14" t="s">
        <v>45</v>
      </c>
      <c r="R30" s="15"/>
      <c r="S30" s="15"/>
      <c r="T30" s="15"/>
      <c r="U30" s="15" t="s">
        <v>169</v>
      </c>
    </row>
    <row r="31" spans="1:21" ht="23.5">
      <c r="A31" s="40"/>
      <c r="B31" s="10" t="s">
        <v>154</v>
      </c>
      <c r="C31" s="11" t="s">
        <v>69</v>
      </c>
      <c r="D31" s="12" t="s">
        <v>158</v>
      </c>
      <c r="E31" s="13" t="s">
        <v>167</v>
      </c>
      <c r="F31" s="13">
        <v>0</v>
      </c>
      <c r="G31" s="13" t="s">
        <v>11</v>
      </c>
      <c r="H31" s="13">
        <v>0</v>
      </c>
      <c r="I31" s="13" t="s">
        <v>11</v>
      </c>
      <c r="J31" s="13">
        <v>0</v>
      </c>
      <c r="K31" s="19" t="s">
        <v>11</v>
      </c>
      <c r="L31" s="13">
        <v>1</v>
      </c>
      <c r="M31" s="13" t="s">
        <v>16</v>
      </c>
      <c r="N31" s="13">
        <v>0</v>
      </c>
      <c r="O31" s="14" t="s">
        <v>16</v>
      </c>
      <c r="P31" s="14"/>
      <c r="Q31" s="14" t="s">
        <v>14</v>
      </c>
      <c r="R31" s="15"/>
      <c r="S31" s="15"/>
      <c r="T31" s="15"/>
      <c r="U31" s="15" t="s">
        <v>169</v>
      </c>
    </row>
    <row r="32" spans="1:21" ht="23.5">
      <c r="A32" s="40"/>
      <c r="B32" s="10" t="s">
        <v>155</v>
      </c>
      <c r="C32" s="11" t="s">
        <v>69</v>
      </c>
      <c r="D32" s="12" t="s">
        <v>158</v>
      </c>
      <c r="E32" s="13" t="s">
        <v>167</v>
      </c>
      <c r="F32" s="13">
        <v>0</v>
      </c>
      <c r="G32" s="13" t="s">
        <v>11</v>
      </c>
      <c r="H32" s="13">
        <v>0</v>
      </c>
      <c r="I32" s="13" t="s">
        <v>11</v>
      </c>
      <c r="J32" s="13">
        <v>1</v>
      </c>
      <c r="K32" s="35" t="s">
        <v>216</v>
      </c>
      <c r="L32" s="13">
        <v>0</v>
      </c>
      <c r="M32" s="13" t="s">
        <v>11</v>
      </c>
      <c r="N32" s="13">
        <v>0</v>
      </c>
      <c r="O32" s="14" t="s">
        <v>7</v>
      </c>
      <c r="P32" s="14"/>
      <c r="Q32" s="14" t="s">
        <v>45</v>
      </c>
      <c r="R32" s="15"/>
      <c r="S32" s="15"/>
      <c r="T32" s="15"/>
      <c r="U32" s="15" t="s">
        <v>169</v>
      </c>
    </row>
    <row r="33" spans="1:21" ht="23.5">
      <c r="A33" s="40"/>
      <c r="B33" s="10" t="s">
        <v>156</v>
      </c>
      <c r="C33" s="11" t="s">
        <v>69</v>
      </c>
      <c r="D33" s="12" t="s">
        <v>159</v>
      </c>
      <c r="E33" s="13" t="s">
        <v>167</v>
      </c>
      <c r="F33" s="13">
        <v>0</v>
      </c>
      <c r="G33" s="13" t="s">
        <v>11</v>
      </c>
      <c r="H33" s="13">
        <v>0</v>
      </c>
      <c r="I33" s="13" t="s">
        <v>11</v>
      </c>
      <c r="J33" s="13">
        <v>0</v>
      </c>
      <c r="K33" s="19" t="s">
        <v>11</v>
      </c>
      <c r="L33" s="13">
        <v>0</v>
      </c>
      <c r="M33" s="13" t="s">
        <v>16</v>
      </c>
      <c r="N33" s="13">
        <v>1</v>
      </c>
      <c r="O33" s="14" t="s">
        <v>16</v>
      </c>
      <c r="P33" s="14"/>
      <c r="Q33" s="14" t="s">
        <v>14</v>
      </c>
      <c r="R33" s="15"/>
      <c r="S33" s="15"/>
      <c r="T33" s="15"/>
      <c r="U33" s="15" t="s">
        <v>169</v>
      </c>
    </row>
    <row r="34" spans="1:21" ht="23.5">
      <c r="A34" s="40"/>
      <c r="B34" s="10" t="s">
        <v>157</v>
      </c>
      <c r="C34" s="11" t="s">
        <v>69</v>
      </c>
      <c r="D34" s="12" t="s">
        <v>159</v>
      </c>
      <c r="E34" s="13" t="s">
        <v>167</v>
      </c>
      <c r="F34" s="13">
        <v>0</v>
      </c>
      <c r="G34" s="13" t="s">
        <v>11</v>
      </c>
      <c r="H34" s="13">
        <v>0</v>
      </c>
      <c r="I34" s="13" t="s">
        <v>11</v>
      </c>
      <c r="J34" s="13">
        <v>0</v>
      </c>
      <c r="K34" s="35" t="s">
        <v>217</v>
      </c>
      <c r="L34" s="13">
        <v>0</v>
      </c>
      <c r="M34" s="13" t="s">
        <v>11</v>
      </c>
      <c r="N34" s="13">
        <v>1</v>
      </c>
      <c r="O34" s="14" t="s">
        <v>7</v>
      </c>
      <c r="P34" s="14"/>
      <c r="Q34" s="14" t="s">
        <v>45</v>
      </c>
      <c r="R34" s="15"/>
      <c r="S34" s="15"/>
      <c r="T34" s="15"/>
      <c r="U34" s="15" t="s">
        <v>169</v>
      </c>
    </row>
    <row r="35" spans="1:21" ht="23.5">
      <c r="A35" s="40"/>
      <c r="B35" s="10" t="s">
        <v>160</v>
      </c>
      <c r="C35" s="11" t="s">
        <v>69</v>
      </c>
      <c r="D35" s="12" t="s">
        <v>165</v>
      </c>
      <c r="E35" s="13" t="s">
        <v>167</v>
      </c>
      <c r="F35" s="13">
        <v>0</v>
      </c>
      <c r="G35" s="13" t="s">
        <v>11</v>
      </c>
      <c r="H35" s="13">
        <v>0</v>
      </c>
      <c r="I35" s="13" t="s">
        <v>11</v>
      </c>
      <c r="J35" s="13">
        <v>0</v>
      </c>
      <c r="K35" s="19" t="s">
        <v>11</v>
      </c>
      <c r="L35" s="13">
        <v>1</v>
      </c>
      <c r="M35" s="13" t="s">
        <v>16</v>
      </c>
      <c r="N35" s="13">
        <v>0</v>
      </c>
      <c r="O35" s="14" t="s">
        <v>16</v>
      </c>
      <c r="P35" s="14"/>
      <c r="Q35" s="14" t="s">
        <v>14</v>
      </c>
      <c r="R35" s="15"/>
      <c r="S35" s="15"/>
      <c r="T35" s="15"/>
      <c r="U35" s="15" t="s">
        <v>169</v>
      </c>
    </row>
    <row r="36" spans="1:21" ht="23.5">
      <c r="A36" s="40"/>
      <c r="B36" s="10" t="s">
        <v>161</v>
      </c>
      <c r="C36" s="11" t="s">
        <v>69</v>
      </c>
      <c r="D36" s="12" t="s">
        <v>165</v>
      </c>
      <c r="E36" s="13" t="s">
        <v>167</v>
      </c>
      <c r="F36" s="13">
        <v>0</v>
      </c>
      <c r="G36" s="13" t="s">
        <v>11</v>
      </c>
      <c r="H36" s="13">
        <v>0</v>
      </c>
      <c r="I36" s="13" t="s">
        <v>11</v>
      </c>
      <c r="J36" s="13">
        <v>1</v>
      </c>
      <c r="K36" s="35" t="s">
        <v>218</v>
      </c>
      <c r="L36" s="13">
        <v>0</v>
      </c>
      <c r="M36" s="13" t="s">
        <v>11</v>
      </c>
      <c r="N36" s="13">
        <v>0</v>
      </c>
      <c r="O36" s="14" t="s">
        <v>7</v>
      </c>
      <c r="P36" s="14"/>
      <c r="Q36" s="14" t="s">
        <v>45</v>
      </c>
      <c r="R36" s="15"/>
      <c r="S36" s="15"/>
      <c r="T36" s="15"/>
      <c r="U36" s="15" t="s">
        <v>169</v>
      </c>
    </row>
    <row r="37" spans="1:21" ht="23.5">
      <c r="A37" s="40"/>
      <c r="B37" s="10" t="s">
        <v>162</v>
      </c>
      <c r="C37" s="11" t="s">
        <v>69</v>
      </c>
      <c r="D37" s="12" t="s">
        <v>164</v>
      </c>
      <c r="E37" s="13" t="s">
        <v>167</v>
      </c>
      <c r="F37" s="13">
        <v>0</v>
      </c>
      <c r="G37" s="13" t="s">
        <v>11</v>
      </c>
      <c r="H37" s="13">
        <v>0</v>
      </c>
      <c r="I37" s="13" t="s">
        <v>11</v>
      </c>
      <c r="J37" s="13">
        <v>0</v>
      </c>
      <c r="K37" s="19" t="s">
        <v>11</v>
      </c>
      <c r="L37" s="13">
        <v>0</v>
      </c>
      <c r="M37" s="13" t="s">
        <v>16</v>
      </c>
      <c r="N37" s="13">
        <v>1</v>
      </c>
      <c r="O37" s="14" t="s">
        <v>16</v>
      </c>
      <c r="P37" s="14"/>
      <c r="Q37" s="14" t="s">
        <v>14</v>
      </c>
      <c r="R37" s="15"/>
      <c r="S37" s="15"/>
      <c r="T37" s="15"/>
      <c r="U37" s="15" t="s">
        <v>169</v>
      </c>
    </row>
    <row r="38" spans="1:21" ht="23.5">
      <c r="A38" s="40"/>
      <c r="B38" s="10" t="s">
        <v>163</v>
      </c>
      <c r="C38" s="11" t="s">
        <v>69</v>
      </c>
      <c r="D38" s="12" t="s">
        <v>164</v>
      </c>
      <c r="E38" s="13" t="s">
        <v>167</v>
      </c>
      <c r="F38" s="13">
        <v>0</v>
      </c>
      <c r="G38" s="13" t="s">
        <v>11</v>
      </c>
      <c r="H38" s="13">
        <v>0</v>
      </c>
      <c r="I38" s="13" t="s">
        <v>11</v>
      </c>
      <c r="J38" s="13">
        <v>0</v>
      </c>
      <c r="K38" s="35" t="s">
        <v>219</v>
      </c>
      <c r="L38" s="13">
        <v>0</v>
      </c>
      <c r="M38" s="13" t="s">
        <v>11</v>
      </c>
      <c r="N38" s="13">
        <v>1</v>
      </c>
      <c r="O38" s="14" t="s">
        <v>7</v>
      </c>
      <c r="P38" s="14"/>
      <c r="Q38" s="14" t="s">
        <v>45</v>
      </c>
      <c r="R38" s="15"/>
      <c r="S38" s="15"/>
      <c r="T38" s="15"/>
      <c r="U38" s="15" t="s">
        <v>169</v>
      </c>
    </row>
    <row r="39" spans="1:21" ht="23.5">
      <c r="A39" s="40"/>
      <c r="B39" s="17"/>
      <c r="C39" s="18"/>
      <c r="D39" s="12"/>
      <c r="E39" s="13"/>
      <c r="F39" s="13"/>
      <c r="G39" s="7"/>
      <c r="H39" s="7"/>
      <c r="I39" s="7"/>
      <c r="J39" s="13"/>
      <c r="K39" s="6"/>
      <c r="L39" s="13"/>
      <c r="M39" s="7"/>
      <c r="N39" s="13"/>
      <c r="O39" s="14"/>
      <c r="P39" s="8"/>
      <c r="Q39" s="14"/>
      <c r="R39" s="15"/>
      <c r="S39" s="15"/>
      <c r="T39" s="15"/>
      <c r="U39" s="15"/>
    </row>
    <row r="40" spans="1:21" ht="23.5">
      <c r="A40" s="40"/>
      <c r="B40" s="17"/>
      <c r="C40" s="18"/>
      <c r="D40" s="12"/>
      <c r="E40" s="13"/>
      <c r="F40" s="13"/>
      <c r="G40" s="7"/>
      <c r="H40" s="7"/>
      <c r="I40" s="7"/>
      <c r="J40" s="13"/>
      <c r="K40" s="6"/>
      <c r="L40" s="13"/>
      <c r="M40" s="7"/>
      <c r="N40" s="13"/>
      <c r="O40" s="14"/>
      <c r="P40" s="8"/>
      <c r="Q40" s="14"/>
      <c r="R40" s="121" t="s">
        <v>298</v>
      </c>
      <c r="S40" s="121" t="s">
        <v>11</v>
      </c>
      <c r="T40" s="15"/>
      <c r="U40" s="15"/>
    </row>
    <row r="41" spans="1:21" ht="23.5">
      <c r="A41" s="56"/>
      <c r="B41" s="50"/>
      <c r="C41" s="51"/>
      <c r="D41" s="52"/>
      <c r="E41" s="42"/>
      <c r="F41" s="42"/>
      <c r="G41" s="42"/>
      <c r="H41" s="42"/>
      <c r="I41" s="42"/>
      <c r="J41" s="42"/>
      <c r="K41" s="57"/>
      <c r="L41" s="42"/>
      <c r="M41" s="42"/>
      <c r="N41" s="42"/>
      <c r="O41" s="43"/>
      <c r="P41" s="43"/>
      <c r="Q41" s="43"/>
      <c r="R41" s="44"/>
      <c r="S41" s="44"/>
      <c r="T41" s="44"/>
      <c r="U41" s="44"/>
    </row>
    <row r="42" spans="1:21" ht="23.5">
      <c r="A42" s="40"/>
      <c r="B42" s="10" t="s">
        <v>17</v>
      </c>
      <c r="C42" s="11" t="s">
        <v>68</v>
      </c>
      <c r="D42" s="12" t="s">
        <v>75</v>
      </c>
      <c r="E42" s="13" t="s">
        <v>11</v>
      </c>
      <c r="F42" s="13"/>
      <c r="G42" s="13" t="s">
        <v>11</v>
      </c>
      <c r="H42" s="13">
        <v>0</v>
      </c>
      <c r="I42" s="13"/>
      <c r="J42" s="13"/>
      <c r="K42" s="19"/>
      <c r="L42" s="13"/>
      <c r="M42" s="13" t="s">
        <v>11</v>
      </c>
      <c r="N42" s="13"/>
      <c r="O42" s="14" t="s">
        <v>12</v>
      </c>
      <c r="P42" s="14"/>
      <c r="Q42" s="14" t="s">
        <v>15</v>
      </c>
      <c r="R42" s="15"/>
      <c r="S42" s="15"/>
      <c r="T42" s="15"/>
      <c r="U42" s="15"/>
    </row>
    <row r="43" spans="1:21" ht="23.5">
      <c r="A43" s="40"/>
      <c r="B43" s="10" t="s">
        <v>10</v>
      </c>
      <c r="C43" s="11" t="s">
        <v>68</v>
      </c>
      <c r="D43" s="12" t="s">
        <v>76</v>
      </c>
      <c r="E43" s="13" t="s">
        <v>11</v>
      </c>
      <c r="F43" s="13"/>
      <c r="G43" s="13" t="s">
        <v>11</v>
      </c>
      <c r="H43" s="13">
        <v>0</v>
      </c>
      <c r="I43" s="13"/>
      <c r="J43" s="13"/>
      <c r="K43" s="19"/>
      <c r="L43" s="13"/>
      <c r="M43" s="13"/>
      <c r="N43" s="13"/>
      <c r="O43" s="14" t="s">
        <v>12</v>
      </c>
      <c r="P43" s="14"/>
      <c r="Q43" s="14" t="s">
        <v>15</v>
      </c>
      <c r="R43" s="15"/>
      <c r="S43" s="15"/>
      <c r="T43" s="15"/>
      <c r="U43" s="15"/>
    </row>
    <row r="44" spans="1:21" ht="23.5">
      <c r="A44" s="40"/>
      <c r="B44" s="17"/>
      <c r="C44" s="18"/>
      <c r="D44" s="12"/>
      <c r="E44" s="13"/>
      <c r="F44" s="13"/>
      <c r="G44" s="7"/>
      <c r="H44" s="7"/>
      <c r="I44" s="7"/>
      <c r="J44" s="13"/>
      <c r="K44" s="6"/>
      <c r="L44" s="13"/>
      <c r="M44" s="7"/>
      <c r="N44" s="13"/>
      <c r="O44" s="14"/>
      <c r="P44" s="8"/>
      <c r="Q44" s="14"/>
      <c r="R44" s="15"/>
      <c r="S44" s="15"/>
      <c r="T44" s="15"/>
      <c r="U44" s="15"/>
    </row>
    <row r="45" spans="1:21" ht="23.5">
      <c r="A45" s="103" t="s">
        <v>291</v>
      </c>
      <c r="B45" s="118" t="s">
        <v>298</v>
      </c>
      <c r="C45" s="119">
        <f>SUM(F46:O65)</f>
        <v>18</v>
      </c>
      <c r="D45" s="52"/>
      <c r="E45" s="42"/>
      <c r="F45" s="42"/>
      <c r="G45" s="42"/>
      <c r="H45" s="42"/>
      <c r="I45" s="42"/>
      <c r="J45" s="42"/>
      <c r="K45" s="57"/>
      <c r="L45" s="42"/>
      <c r="M45" s="42"/>
      <c r="N45" s="42"/>
      <c r="O45" s="43"/>
      <c r="P45" s="43"/>
      <c r="Q45" s="43"/>
      <c r="R45" s="44"/>
      <c r="S45" s="44"/>
      <c r="T45" s="44"/>
      <c r="U45" s="44"/>
    </row>
    <row r="46" spans="1:21" ht="23.5">
      <c r="A46" s="40"/>
      <c r="B46" s="10" t="s">
        <v>18</v>
      </c>
      <c r="C46" s="11" t="s">
        <v>68</v>
      </c>
      <c r="D46" s="12" t="s">
        <v>19</v>
      </c>
      <c r="E46" s="13" t="s">
        <v>20</v>
      </c>
      <c r="F46" s="13">
        <v>0</v>
      </c>
      <c r="G46" s="13" t="s">
        <v>11</v>
      </c>
      <c r="H46" s="13">
        <v>0</v>
      </c>
      <c r="I46" s="13" t="s">
        <v>11</v>
      </c>
      <c r="J46" s="13">
        <v>1</v>
      </c>
      <c r="K46" s="19" t="s">
        <v>21</v>
      </c>
      <c r="L46" s="13">
        <v>0</v>
      </c>
      <c r="M46" s="13" t="s">
        <v>11</v>
      </c>
      <c r="N46" s="13">
        <v>0</v>
      </c>
      <c r="O46" s="13" t="s">
        <v>11</v>
      </c>
      <c r="P46" s="14"/>
      <c r="Q46" s="14" t="s">
        <v>22</v>
      </c>
      <c r="R46" s="96" t="s">
        <v>253</v>
      </c>
      <c r="S46" s="67" t="s">
        <v>259</v>
      </c>
      <c r="T46" s="86" t="s">
        <v>285</v>
      </c>
      <c r="U46" s="16" t="s">
        <v>43</v>
      </c>
    </row>
    <row r="47" spans="1:21" ht="23.5">
      <c r="A47" s="40"/>
      <c r="B47" s="10" t="s">
        <v>23</v>
      </c>
      <c r="C47" s="11" t="s">
        <v>68</v>
      </c>
      <c r="D47" s="12" t="s">
        <v>30</v>
      </c>
      <c r="E47" s="13" t="s">
        <v>20</v>
      </c>
      <c r="F47" s="13">
        <v>0</v>
      </c>
      <c r="G47" s="13" t="s">
        <v>11</v>
      </c>
      <c r="H47" s="13">
        <v>0</v>
      </c>
      <c r="I47" s="13" t="s">
        <v>11</v>
      </c>
      <c r="J47" s="13">
        <v>1</v>
      </c>
      <c r="K47" s="19" t="s">
        <v>21</v>
      </c>
      <c r="L47" s="13">
        <v>0</v>
      </c>
      <c r="M47" s="13" t="s">
        <v>11</v>
      </c>
      <c r="N47" s="13">
        <v>0</v>
      </c>
      <c r="O47" s="13" t="s">
        <v>11</v>
      </c>
      <c r="P47" s="14"/>
      <c r="Q47" s="14" t="s">
        <v>22</v>
      </c>
      <c r="R47" s="96" t="s">
        <v>253</v>
      </c>
      <c r="S47" s="67" t="s">
        <v>259</v>
      </c>
      <c r="T47" s="86" t="s">
        <v>285</v>
      </c>
      <c r="U47" s="16" t="s">
        <v>43</v>
      </c>
    </row>
    <row r="48" spans="1:21" ht="23.5">
      <c r="A48" s="40"/>
      <c r="B48" s="10" t="s">
        <v>24</v>
      </c>
      <c r="C48" s="11" t="s">
        <v>68</v>
      </c>
      <c r="D48" s="12" t="s">
        <v>31</v>
      </c>
      <c r="E48" s="13" t="s">
        <v>20</v>
      </c>
      <c r="F48" s="13">
        <v>0</v>
      </c>
      <c r="G48" s="13" t="s">
        <v>11</v>
      </c>
      <c r="H48" s="13">
        <v>0</v>
      </c>
      <c r="I48" s="13" t="s">
        <v>11</v>
      </c>
      <c r="J48" s="13">
        <v>1</v>
      </c>
      <c r="K48" s="19" t="s">
        <v>21</v>
      </c>
      <c r="L48" s="13">
        <v>0</v>
      </c>
      <c r="M48" s="13" t="s">
        <v>11</v>
      </c>
      <c r="N48" s="13">
        <v>0</v>
      </c>
      <c r="O48" s="13" t="s">
        <v>11</v>
      </c>
      <c r="P48" s="14"/>
      <c r="Q48" s="14" t="s">
        <v>22</v>
      </c>
      <c r="R48" s="96" t="s">
        <v>253</v>
      </c>
      <c r="S48" s="67" t="s">
        <v>259</v>
      </c>
      <c r="T48" s="86" t="s">
        <v>285</v>
      </c>
      <c r="U48" s="16" t="s">
        <v>43</v>
      </c>
    </row>
    <row r="49" spans="1:21" ht="23.5">
      <c r="A49" s="40"/>
      <c r="B49" s="10" t="s">
        <v>25</v>
      </c>
      <c r="C49" s="11" t="s">
        <v>68</v>
      </c>
      <c r="D49" s="12" t="s">
        <v>32</v>
      </c>
      <c r="E49" s="13" t="s">
        <v>20</v>
      </c>
      <c r="F49" s="13">
        <v>0</v>
      </c>
      <c r="G49" s="13" t="s">
        <v>11</v>
      </c>
      <c r="H49" s="13">
        <v>0</v>
      </c>
      <c r="I49" s="13" t="s">
        <v>11</v>
      </c>
      <c r="J49" s="13">
        <v>1</v>
      </c>
      <c r="K49" s="19" t="s">
        <v>21</v>
      </c>
      <c r="L49" s="13">
        <v>0</v>
      </c>
      <c r="M49" s="13" t="s">
        <v>11</v>
      </c>
      <c r="N49" s="13">
        <v>0</v>
      </c>
      <c r="O49" s="13" t="s">
        <v>11</v>
      </c>
      <c r="P49" s="14"/>
      <c r="Q49" s="14" t="s">
        <v>22</v>
      </c>
      <c r="R49" s="96" t="s">
        <v>253</v>
      </c>
      <c r="S49" s="67" t="s">
        <v>259</v>
      </c>
      <c r="T49" s="86" t="s">
        <v>285</v>
      </c>
      <c r="U49" s="16" t="s">
        <v>43</v>
      </c>
    </row>
    <row r="50" spans="1:21" ht="23.5">
      <c r="A50" s="40"/>
      <c r="B50" s="10" t="s">
        <v>26</v>
      </c>
      <c r="C50" s="11" t="s">
        <v>68</v>
      </c>
      <c r="D50" s="12" t="s">
        <v>33</v>
      </c>
      <c r="E50" s="13" t="s">
        <v>20</v>
      </c>
      <c r="F50" s="13">
        <v>0</v>
      </c>
      <c r="G50" s="13" t="s">
        <v>11</v>
      </c>
      <c r="H50" s="13">
        <v>0</v>
      </c>
      <c r="I50" s="13" t="s">
        <v>11</v>
      </c>
      <c r="J50" s="13">
        <v>1</v>
      </c>
      <c r="K50" s="19" t="s">
        <v>21</v>
      </c>
      <c r="L50" s="13">
        <v>0</v>
      </c>
      <c r="M50" s="13" t="s">
        <v>11</v>
      </c>
      <c r="N50" s="13">
        <v>0</v>
      </c>
      <c r="O50" s="13" t="s">
        <v>11</v>
      </c>
      <c r="P50" s="14"/>
      <c r="Q50" s="14" t="s">
        <v>22</v>
      </c>
      <c r="R50" s="96" t="s">
        <v>253</v>
      </c>
      <c r="S50" s="67" t="s">
        <v>259</v>
      </c>
      <c r="T50" s="86" t="s">
        <v>285</v>
      </c>
      <c r="U50" s="16" t="s">
        <v>43</v>
      </c>
    </row>
    <row r="51" spans="1:21" ht="23.5">
      <c r="A51" s="40"/>
      <c r="B51" s="10" t="s">
        <v>27</v>
      </c>
      <c r="C51" s="11" t="s">
        <v>68</v>
      </c>
      <c r="D51" s="12" t="s">
        <v>34</v>
      </c>
      <c r="E51" s="13" t="s">
        <v>20</v>
      </c>
      <c r="F51" s="13">
        <v>0</v>
      </c>
      <c r="G51" s="13" t="s">
        <v>11</v>
      </c>
      <c r="H51" s="13">
        <v>0</v>
      </c>
      <c r="I51" s="13" t="s">
        <v>11</v>
      </c>
      <c r="J51" s="13">
        <v>1</v>
      </c>
      <c r="K51" s="19" t="s">
        <v>21</v>
      </c>
      <c r="L51" s="13">
        <v>0</v>
      </c>
      <c r="M51" s="13" t="s">
        <v>11</v>
      </c>
      <c r="N51" s="13">
        <v>0</v>
      </c>
      <c r="O51" s="13" t="s">
        <v>11</v>
      </c>
      <c r="P51" s="14"/>
      <c r="Q51" s="14" t="s">
        <v>22</v>
      </c>
      <c r="R51" s="96" t="s">
        <v>253</v>
      </c>
      <c r="S51" s="67" t="s">
        <v>259</v>
      </c>
      <c r="T51" s="86" t="s">
        <v>285</v>
      </c>
      <c r="U51" s="16" t="s">
        <v>43</v>
      </c>
    </row>
    <row r="52" spans="1:21" ht="23.5">
      <c r="A52" s="40"/>
      <c r="B52" s="10" t="s">
        <v>28</v>
      </c>
      <c r="C52" s="11" t="s">
        <v>68</v>
      </c>
      <c r="D52" s="12" t="s">
        <v>35</v>
      </c>
      <c r="E52" s="13" t="s">
        <v>20</v>
      </c>
      <c r="F52" s="13">
        <v>0</v>
      </c>
      <c r="G52" s="13" t="s">
        <v>11</v>
      </c>
      <c r="H52" s="13">
        <v>0</v>
      </c>
      <c r="I52" s="13" t="s">
        <v>11</v>
      </c>
      <c r="J52" s="13">
        <v>1</v>
      </c>
      <c r="K52" s="19" t="s">
        <v>21</v>
      </c>
      <c r="L52" s="13">
        <v>0</v>
      </c>
      <c r="M52" s="13" t="s">
        <v>11</v>
      </c>
      <c r="N52" s="13">
        <v>0</v>
      </c>
      <c r="O52" s="13" t="s">
        <v>11</v>
      </c>
      <c r="P52" s="14"/>
      <c r="Q52" s="14" t="s">
        <v>22</v>
      </c>
      <c r="R52" s="96" t="s">
        <v>253</v>
      </c>
      <c r="S52" s="67" t="s">
        <v>259</v>
      </c>
      <c r="T52" s="86" t="s">
        <v>285</v>
      </c>
      <c r="U52" s="16" t="s">
        <v>43</v>
      </c>
    </row>
    <row r="53" spans="1:21" ht="23.5">
      <c r="A53" s="40"/>
      <c r="B53" s="10" t="s">
        <v>29</v>
      </c>
      <c r="C53" s="11" t="s">
        <v>68</v>
      </c>
      <c r="D53" s="12" t="s">
        <v>36</v>
      </c>
      <c r="E53" s="13" t="s">
        <v>20</v>
      </c>
      <c r="F53" s="13">
        <v>0</v>
      </c>
      <c r="G53" s="13" t="s">
        <v>11</v>
      </c>
      <c r="H53" s="13">
        <v>0</v>
      </c>
      <c r="I53" s="13" t="s">
        <v>11</v>
      </c>
      <c r="J53" s="13">
        <v>1</v>
      </c>
      <c r="K53" s="19" t="s">
        <v>21</v>
      </c>
      <c r="L53" s="13">
        <v>0</v>
      </c>
      <c r="M53" s="13" t="s">
        <v>11</v>
      </c>
      <c r="N53" s="13">
        <v>0</v>
      </c>
      <c r="O53" s="13" t="s">
        <v>11</v>
      </c>
      <c r="P53" s="14"/>
      <c r="Q53" s="14" t="s">
        <v>22</v>
      </c>
      <c r="R53" s="96" t="s">
        <v>253</v>
      </c>
      <c r="S53" s="67" t="s">
        <v>259</v>
      </c>
      <c r="T53" s="86" t="s">
        <v>285</v>
      </c>
      <c r="U53" s="16" t="s">
        <v>43</v>
      </c>
    </row>
    <row r="54" spans="1:21" ht="23.5">
      <c r="A54" s="40"/>
      <c r="B54" s="10" t="s">
        <v>57</v>
      </c>
      <c r="C54" s="11" t="s">
        <v>69</v>
      </c>
      <c r="D54" s="12" t="s">
        <v>63</v>
      </c>
      <c r="E54" s="13" t="s">
        <v>20</v>
      </c>
      <c r="F54" s="13">
        <v>0</v>
      </c>
      <c r="G54" s="13" t="s">
        <v>11</v>
      </c>
      <c r="H54" s="13">
        <v>0</v>
      </c>
      <c r="I54" s="13" t="s">
        <v>11</v>
      </c>
      <c r="J54" s="13">
        <v>1</v>
      </c>
      <c r="K54" s="19" t="s">
        <v>21</v>
      </c>
      <c r="L54" s="13">
        <v>0</v>
      </c>
      <c r="M54" s="13" t="s">
        <v>11</v>
      </c>
      <c r="N54" s="13">
        <v>0</v>
      </c>
      <c r="O54" s="13" t="s">
        <v>11</v>
      </c>
      <c r="P54" s="14"/>
      <c r="Q54" s="14" t="s">
        <v>22</v>
      </c>
      <c r="R54" s="96" t="s">
        <v>253</v>
      </c>
      <c r="S54" s="67" t="s">
        <v>259</v>
      </c>
      <c r="T54" s="86" t="s">
        <v>285</v>
      </c>
      <c r="U54" s="16" t="s">
        <v>43</v>
      </c>
    </row>
    <row r="55" spans="1:21" ht="23.5">
      <c r="A55" s="40"/>
      <c r="B55" s="10" t="s">
        <v>58</v>
      </c>
      <c r="C55" s="11" t="s">
        <v>69</v>
      </c>
      <c r="D55" s="12" t="s">
        <v>64</v>
      </c>
      <c r="E55" s="13" t="s">
        <v>20</v>
      </c>
      <c r="F55" s="13">
        <v>0</v>
      </c>
      <c r="G55" s="13" t="s">
        <v>11</v>
      </c>
      <c r="H55" s="13">
        <v>0</v>
      </c>
      <c r="I55" s="13" t="s">
        <v>11</v>
      </c>
      <c r="J55" s="13">
        <v>1</v>
      </c>
      <c r="K55" s="19" t="s">
        <v>21</v>
      </c>
      <c r="L55" s="13">
        <v>0</v>
      </c>
      <c r="M55" s="13" t="s">
        <v>11</v>
      </c>
      <c r="N55" s="13">
        <v>0</v>
      </c>
      <c r="O55" s="13" t="s">
        <v>11</v>
      </c>
      <c r="P55" s="14"/>
      <c r="Q55" s="14" t="s">
        <v>22</v>
      </c>
      <c r="R55" s="96" t="s">
        <v>253</v>
      </c>
      <c r="S55" s="67" t="s">
        <v>259</v>
      </c>
      <c r="T55" s="86" t="s">
        <v>285</v>
      </c>
      <c r="U55" s="16" t="s">
        <v>43</v>
      </c>
    </row>
    <row r="56" spans="1:21" ht="23.5">
      <c r="A56" s="40"/>
      <c r="B56" s="10" t="s">
        <v>59</v>
      </c>
      <c r="C56" s="11" t="s">
        <v>69</v>
      </c>
      <c r="D56" s="12" t="s">
        <v>132</v>
      </c>
      <c r="E56" s="13" t="s">
        <v>20</v>
      </c>
      <c r="F56" s="13">
        <v>0</v>
      </c>
      <c r="G56" s="13" t="s">
        <v>11</v>
      </c>
      <c r="H56" s="13">
        <v>0</v>
      </c>
      <c r="I56" s="13" t="s">
        <v>11</v>
      </c>
      <c r="J56" s="13">
        <v>1</v>
      </c>
      <c r="K56" s="19" t="s">
        <v>21</v>
      </c>
      <c r="L56" s="13">
        <v>0</v>
      </c>
      <c r="M56" s="13" t="s">
        <v>11</v>
      </c>
      <c r="N56" s="13">
        <v>0</v>
      </c>
      <c r="O56" s="13" t="s">
        <v>11</v>
      </c>
      <c r="P56" s="14"/>
      <c r="Q56" s="14" t="s">
        <v>22</v>
      </c>
      <c r="R56" s="96" t="s">
        <v>253</v>
      </c>
      <c r="S56" s="67" t="s">
        <v>259</v>
      </c>
      <c r="T56" s="86" t="s">
        <v>285</v>
      </c>
      <c r="U56" s="16" t="s">
        <v>43</v>
      </c>
    </row>
    <row r="57" spans="1:21" ht="23.5">
      <c r="A57" s="40"/>
      <c r="B57" s="10" t="s">
        <v>60</v>
      </c>
      <c r="C57" s="11" t="s">
        <v>69</v>
      </c>
      <c r="D57" s="12" t="s">
        <v>131</v>
      </c>
      <c r="E57" s="13" t="s">
        <v>20</v>
      </c>
      <c r="F57" s="13">
        <v>0</v>
      </c>
      <c r="G57" s="13" t="s">
        <v>11</v>
      </c>
      <c r="H57" s="13">
        <v>0</v>
      </c>
      <c r="I57" s="13" t="s">
        <v>11</v>
      </c>
      <c r="J57" s="13">
        <v>1</v>
      </c>
      <c r="K57" s="19" t="s">
        <v>21</v>
      </c>
      <c r="L57" s="13">
        <v>0</v>
      </c>
      <c r="M57" s="13" t="s">
        <v>11</v>
      </c>
      <c r="N57" s="13">
        <v>0</v>
      </c>
      <c r="O57" s="13" t="s">
        <v>11</v>
      </c>
      <c r="P57" s="14"/>
      <c r="Q57" s="14" t="s">
        <v>22</v>
      </c>
      <c r="R57" s="96" t="s">
        <v>253</v>
      </c>
      <c r="S57" s="67" t="s">
        <v>259</v>
      </c>
      <c r="T57" s="86" t="s">
        <v>285</v>
      </c>
      <c r="U57" s="16" t="s">
        <v>43</v>
      </c>
    </row>
    <row r="58" spans="1:21" ht="23.5">
      <c r="A58" s="40"/>
      <c r="B58" s="10" t="s">
        <v>61</v>
      </c>
      <c r="C58" s="11" t="s">
        <v>69</v>
      </c>
      <c r="D58" s="12" t="s">
        <v>129</v>
      </c>
      <c r="E58" s="13" t="s">
        <v>20</v>
      </c>
      <c r="F58" s="13">
        <v>0</v>
      </c>
      <c r="G58" s="13" t="s">
        <v>11</v>
      </c>
      <c r="H58" s="13">
        <v>0</v>
      </c>
      <c r="I58" s="13" t="s">
        <v>11</v>
      </c>
      <c r="J58" s="13">
        <v>1</v>
      </c>
      <c r="K58" s="19" t="s">
        <v>21</v>
      </c>
      <c r="L58" s="13">
        <v>0</v>
      </c>
      <c r="M58" s="13" t="s">
        <v>11</v>
      </c>
      <c r="N58" s="13">
        <v>0</v>
      </c>
      <c r="O58" s="13" t="s">
        <v>11</v>
      </c>
      <c r="P58" s="14"/>
      <c r="Q58" s="14" t="s">
        <v>22</v>
      </c>
      <c r="R58" s="96" t="s">
        <v>253</v>
      </c>
      <c r="S58" s="67" t="s">
        <v>259</v>
      </c>
      <c r="T58" s="86" t="s">
        <v>285</v>
      </c>
      <c r="U58" s="16" t="s">
        <v>43</v>
      </c>
    </row>
    <row r="59" spans="1:21" ht="23.5">
      <c r="A59" s="40"/>
      <c r="B59" s="10" t="s">
        <v>62</v>
      </c>
      <c r="C59" s="11" t="s">
        <v>69</v>
      </c>
      <c r="D59" s="12" t="s">
        <v>130</v>
      </c>
      <c r="E59" s="13" t="s">
        <v>20</v>
      </c>
      <c r="F59" s="13">
        <v>0</v>
      </c>
      <c r="G59" s="13" t="s">
        <v>11</v>
      </c>
      <c r="H59" s="13">
        <v>0</v>
      </c>
      <c r="I59" s="13" t="s">
        <v>11</v>
      </c>
      <c r="J59" s="13">
        <v>1</v>
      </c>
      <c r="K59" s="19" t="s">
        <v>21</v>
      </c>
      <c r="L59" s="13">
        <v>0</v>
      </c>
      <c r="M59" s="13" t="s">
        <v>11</v>
      </c>
      <c r="N59" s="13">
        <v>0</v>
      </c>
      <c r="O59" s="13" t="s">
        <v>11</v>
      </c>
      <c r="P59" s="14"/>
      <c r="Q59" s="14" t="s">
        <v>22</v>
      </c>
      <c r="R59" s="96" t="s">
        <v>253</v>
      </c>
      <c r="S59" s="67" t="s">
        <v>259</v>
      </c>
      <c r="T59" s="86" t="s">
        <v>285</v>
      </c>
      <c r="U59" s="16" t="s">
        <v>43</v>
      </c>
    </row>
    <row r="60" spans="1:21" ht="23.5">
      <c r="A60" s="40"/>
      <c r="B60" s="10" t="s">
        <v>52</v>
      </c>
      <c r="C60" s="11" t="s">
        <v>68</v>
      </c>
      <c r="D60" s="12" t="s">
        <v>53</v>
      </c>
      <c r="E60" s="13" t="s">
        <v>20</v>
      </c>
      <c r="F60" s="13">
        <v>0</v>
      </c>
      <c r="G60" s="13" t="s">
        <v>11</v>
      </c>
      <c r="H60" s="13">
        <v>0</v>
      </c>
      <c r="I60" s="13" t="s">
        <v>11</v>
      </c>
      <c r="J60" s="13">
        <v>1</v>
      </c>
      <c r="K60" s="19" t="s">
        <v>21</v>
      </c>
      <c r="L60" s="13">
        <v>0</v>
      </c>
      <c r="M60" s="13" t="s">
        <v>11</v>
      </c>
      <c r="N60" s="13">
        <v>0</v>
      </c>
      <c r="O60" s="13" t="s">
        <v>11</v>
      </c>
      <c r="P60" s="14"/>
      <c r="Q60" s="14" t="s">
        <v>22</v>
      </c>
      <c r="R60" s="96" t="s">
        <v>253</v>
      </c>
      <c r="S60" s="67" t="s">
        <v>259</v>
      </c>
      <c r="T60" s="86" t="s">
        <v>285</v>
      </c>
      <c r="U60" s="16" t="s">
        <v>43</v>
      </c>
    </row>
    <row r="61" spans="1:21" ht="23.5">
      <c r="A61" s="40"/>
      <c r="B61" s="10" t="s">
        <v>54</v>
      </c>
      <c r="C61" s="11" t="s">
        <v>68</v>
      </c>
      <c r="D61" s="12" t="s">
        <v>55</v>
      </c>
      <c r="E61" s="13" t="s">
        <v>20</v>
      </c>
      <c r="F61" s="13">
        <v>0</v>
      </c>
      <c r="G61" s="13" t="s">
        <v>11</v>
      </c>
      <c r="H61" s="13">
        <v>0</v>
      </c>
      <c r="I61" s="13" t="s">
        <v>11</v>
      </c>
      <c r="J61" s="13">
        <v>1</v>
      </c>
      <c r="K61" s="19" t="s">
        <v>21</v>
      </c>
      <c r="L61" s="13">
        <v>0</v>
      </c>
      <c r="M61" s="13" t="s">
        <v>11</v>
      </c>
      <c r="N61" s="13">
        <v>0</v>
      </c>
      <c r="O61" s="13" t="s">
        <v>11</v>
      </c>
      <c r="P61" s="14"/>
      <c r="Q61" s="14" t="s">
        <v>22</v>
      </c>
      <c r="R61" s="96" t="s">
        <v>253</v>
      </c>
      <c r="S61" s="67" t="s">
        <v>259</v>
      </c>
      <c r="T61" s="86" t="s">
        <v>285</v>
      </c>
      <c r="U61" s="16" t="s">
        <v>43</v>
      </c>
    </row>
    <row r="62" spans="1:21" ht="23.5">
      <c r="A62" s="40"/>
      <c r="B62" s="10" t="s">
        <v>47</v>
      </c>
      <c r="C62" s="11" t="s">
        <v>68</v>
      </c>
      <c r="D62" s="12" t="s">
        <v>48</v>
      </c>
      <c r="E62" s="13" t="s">
        <v>20</v>
      </c>
      <c r="F62" s="13">
        <v>0</v>
      </c>
      <c r="G62" s="13" t="s">
        <v>11</v>
      </c>
      <c r="H62" s="13">
        <v>0</v>
      </c>
      <c r="I62" s="13" t="s">
        <v>11</v>
      </c>
      <c r="J62" s="13">
        <v>1</v>
      </c>
      <c r="K62" s="19" t="s">
        <v>21</v>
      </c>
      <c r="L62" s="13">
        <v>0</v>
      </c>
      <c r="M62" s="13" t="s">
        <v>11</v>
      </c>
      <c r="N62" s="13">
        <v>0</v>
      </c>
      <c r="O62" s="13" t="s">
        <v>11</v>
      </c>
      <c r="P62" s="14"/>
      <c r="Q62" s="14" t="s">
        <v>22</v>
      </c>
      <c r="R62" s="96" t="s">
        <v>253</v>
      </c>
      <c r="S62" s="67" t="s">
        <v>259</v>
      </c>
      <c r="T62" s="86" t="s">
        <v>285</v>
      </c>
      <c r="U62" s="16" t="s">
        <v>43</v>
      </c>
    </row>
    <row r="63" spans="1:21" ht="23.5">
      <c r="A63" s="40"/>
      <c r="B63" s="10" t="s">
        <v>49</v>
      </c>
      <c r="C63" s="11" t="s">
        <v>68</v>
      </c>
      <c r="D63" s="12" t="s">
        <v>50</v>
      </c>
      <c r="E63" s="13" t="s">
        <v>20</v>
      </c>
      <c r="F63" s="13">
        <v>0</v>
      </c>
      <c r="G63" s="13" t="s">
        <v>11</v>
      </c>
      <c r="H63" s="13">
        <v>0</v>
      </c>
      <c r="I63" s="13" t="s">
        <v>11</v>
      </c>
      <c r="J63" s="13">
        <v>1</v>
      </c>
      <c r="K63" s="19" t="s">
        <v>21</v>
      </c>
      <c r="L63" s="13">
        <v>0</v>
      </c>
      <c r="M63" s="13" t="s">
        <v>11</v>
      </c>
      <c r="N63" s="13">
        <v>0</v>
      </c>
      <c r="O63" s="13" t="s">
        <v>11</v>
      </c>
      <c r="P63" s="14"/>
      <c r="Q63" s="14" t="s">
        <v>22</v>
      </c>
      <c r="R63" s="96" t="s">
        <v>253</v>
      </c>
      <c r="S63" s="67" t="s">
        <v>259</v>
      </c>
      <c r="T63" s="86" t="s">
        <v>285</v>
      </c>
      <c r="U63" s="16" t="s">
        <v>43</v>
      </c>
    </row>
    <row r="64" spans="1:21" ht="23.5">
      <c r="A64" s="40"/>
      <c r="B64" s="17"/>
      <c r="C64" s="18"/>
      <c r="D64" s="12"/>
      <c r="E64" s="13"/>
      <c r="F64" s="13"/>
      <c r="G64" s="7"/>
      <c r="H64" s="7"/>
      <c r="I64" s="7"/>
      <c r="J64" s="13"/>
      <c r="K64" s="6"/>
      <c r="L64" s="13"/>
      <c r="M64" s="7"/>
      <c r="N64" s="13"/>
      <c r="O64" s="14"/>
      <c r="P64" s="8"/>
      <c r="Q64" s="14"/>
      <c r="R64" s="112"/>
      <c r="S64" s="112"/>
      <c r="T64" s="15"/>
      <c r="U64" s="16"/>
    </row>
    <row r="65" spans="1:21" ht="25">
      <c r="A65" s="40"/>
      <c r="B65" s="17"/>
      <c r="C65" s="18"/>
      <c r="D65" s="12"/>
      <c r="E65" s="13"/>
      <c r="F65" s="13"/>
      <c r="G65" s="7"/>
      <c r="H65" s="7"/>
      <c r="I65" s="7"/>
      <c r="J65" s="13"/>
      <c r="K65" s="6"/>
      <c r="L65" s="13"/>
      <c r="M65" s="7"/>
      <c r="N65" s="13"/>
      <c r="O65" s="14"/>
      <c r="P65" s="8"/>
      <c r="Q65" s="14"/>
      <c r="R65" s="116" t="s">
        <v>298</v>
      </c>
      <c r="S65" s="117">
        <f>SUM(F46:N64)</f>
        <v>18</v>
      </c>
      <c r="T65" s="15"/>
      <c r="U65" s="16"/>
    </row>
    <row r="66" spans="1:21" ht="23.5">
      <c r="A66" s="40"/>
      <c r="B66" s="17"/>
      <c r="C66" s="18"/>
      <c r="D66" s="12"/>
      <c r="E66" s="13"/>
      <c r="F66" s="13"/>
      <c r="G66" s="7"/>
      <c r="H66" s="7"/>
      <c r="I66" s="114"/>
      <c r="J66" s="115"/>
      <c r="K66" s="6"/>
      <c r="L66" s="13"/>
      <c r="M66" s="7"/>
      <c r="N66" s="13"/>
      <c r="O66" s="14"/>
      <c r="P66" s="8"/>
      <c r="Q66" s="14"/>
      <c r="R66" s="112"/>
      <c r="S66" s="112"/>
      <c r="T66" s="15"/>
      <c r="U66" s="16"/>
    </row>
    <row r="67" spans="1:21" ht="23.5">
      <c r="A67" s="40"/>
      <c r="B67" s="17"/>
      <c r="C67" s="18"/>
      <c r="D67" s="12"/>
      <c r="E67" s="13"/>
      <c r="F67" s="13"/>
      <c r="G67" s="7"/>
      <c r="H67" s="7"/>
      <c r="I67" s="7"/>
      <c r="J67" s="13"/>
      <c r="K67" s="6"/>
      <c r="L67" s="13"/>
      <c r="M67" s="7"/>
      <c r="N67" s="13"/>
      <c r="O67" s="14"/>
      <c r="P67" s="8"/>
      <c r="Q67" s="14"/>
      <c r="R67" s="112"/>
      <c r="S67" s="112"/>
      <c r="T67" s="15"/>
      <c r="U67" s="16"/>
    </row>
    <row r="68" spans="1:21" ht="23.5">
      <c r="A68" s="104" t="s">
        <v>258</v>
      </c>
      <c r="B68" s="118" t="s">
        <v>298</v>
      </c>
      <c r="C68" s="119">
        <f>SUM(F69:O76)</f>
        <v>7</v>
      </c>
      <c r="D68" s="52"/>
      <c r="E68" s="42"/>
      <c r="F68" s="42"/>
      <c r="G68" s="53"/>
      <c r="H68" s="53"/>
      <c r="I68" s="53"/>
      <c r="J68" s="42"/>
      <c r="K68" s="54"/>
      <c r="L68" s="42"/>
      <c r="M68" s="53"/>
      <c r="N68" s="42"/>
      <c r="O68" s="43"/>
      <c r="P68" s="55"/>
      <c r="Q68" s="43"/>
      <c r="R68" s="113"/>
      <c r="S68" s="113"/>
      <c r="T68" s="44"/>
      <c r="U68" s="45"/>
    </row>
    <row r="69" spans="1:21" ht="23.5">
      <c r="A69" s="40"/>
      <c r="B69" s="10" t="s">
        <v>38</v>
      </c>
      <c r="C69" s="11" t="s">
        <v>68</v>
      </c>
      <c r="D69" s="12" t="s">
        <v>35</v>
      </c>
      <c r="E69" s="13" t="s">
        <v>40</v>
      </c>
      <c r="F69" s="13">
        <v>0</v>
      </c>
      <c r="G69" s="13" t="s">
        <v>226</v>
      </c>
      <c r="H69" s="13">
        <v>0</v>
      </c>
      <c r="I69" s="13" t="s">
        <v>11</v>
      </c>
      <c r="J69" s="13">
        <v>0</v>
      </c>
      <c r="K69" s="19" t="s">
        <v>11</v>
      </c>
      <c r="L69" s="13">
        <v>0</v>
      </c>
      <c r="M69" s="13" t="s">
        <v>11</v>
      </c>
      <c r="N69" s="13">
        <v>1</v>
      </c>
      <c r="O69" s="14" t="s">
        <v>41</v>
      </c>
      <c r="P69" s="14"/>
      <c r="Q69" s="14" t="s">
        <v>44</v>
      </c>
      <c r="R69" s="96" t="s">
        <v>253</v>
      </c>
      <c r="S69" s="96" t="s">
        <v>254</v>
      </c>
      <c r="T69" s="86" t="s">
        <v>286</v>
      </c>
      <c r="U69" s="15"/>
    </row>
    <row r="70" spans="1:21" ht="23.5">
      <c r="A70" s="40"/>
      <c r="B70" s="10" t="s">
        <v>42</v>
      </c>
      <c r="C70" s="11" t="s">
        <v>68</v>
      </c>
      <c r="D70" s="12" t="s">
        <v>36</v>
      </c>
      <c r="E70" s="13" t="s">
        <v>40</v>
      </c>
      <c r="F70" s="13">
        <v>0</v>
      </c>
      <c r="G70" s="13" t="s">
        <v>226</v>
      </c>
      <c r="H70" s="13">
        <v>0</v>
      </c>
      <c r="I70" s="13" t="s">
        <v>11</v>
      </c>
      <c r="J70" s="13">
        <v>0</v>
      </c>
      <c r="K70" s="19" t="s">
        <v>11</v>
      </c>
      <c r="L70" s="13">
        <v>0</v>
      </c>
      <c r="M70" s="13" t="s">
        <v>11</v>
      </c>
      <c r="N70" s="13">
        <v>1</v>
      </c>
      <c r="O70" s="14" t="s">
        <v>41</v>
      </c>
      <c r="P70" s="14"/>
      <c r="Q70" s="14" t="s">
        <v>44</v>
      </c>
      <c r="R70" s="96" t="s">
        <v>253</v>
      </c>
      <c r="S70" s="96" t="s">
        <v>254</v>
      </c>
      <c r="T70" s="15"/>
      <c r="U70" s="15"/>
    </row>
    <row r="71" spans="1:21" ht="23.5">
      <c r="A71" s="40"/>
      <c r="B71" s="10" t="s">
        <v>56</v>
      </c>
      <c r="C71" s="11" t="s">
        <v>68</v>
      </c>
      <c r="D71" s="12" t="s">
        <v>55</v>
      </c>
      <c r="E71" s="13" t="s">
        <v>40</v>
      </c>
      <c r="F71" s="13">
        <v>0</v>
      </c>
      <c r="G71" s="13" t="s">
        <v>226</v>
      </c>
      <c r="H71" s="13">
        <v>0</v>
      </c>
      <c r="I71" s="13" t="s">
        <v>11</v>
      </c>
      <c r="J71" s="13">
        <v>0</v>
      </c>
      <c r="K71" s="19" t="s">
        <v>11</v>
      </c>
      <c r="L71" s="13">
        <v>0</v>
      </c>
      <c r="M71" s="13" t="s">
        <v>11</v>
      </c>
      <c r="N71" s="13">
        <v>1</v>
      </c>
      <c r="O71" s="14" t="s">
        <v>41</v>
      </c>
      <c r="P71" s="14"/>
      <c r="Q71" s="14" t="s">
        <v>44</v>
      </c>
      <c r="R71" s="96" t="s">
        <v>253</v>
      </c>
      <c r="S71" s="96" t="s">
        <v>254</v>
      </c>
      <c r="T71" s="15"/>
      <c r="U71" s="15"/>
    </row>
    <row r="72" spans="1:21" ht="23.5">
      <c r="A72" s="40"/>
      <c r="B72" s="10" t="s">
        <v>51</v>
      </c>
      <c r="C72" s="11" t="s">
        <v>68</v>
      </c>
      <c r="D72" s="12" t="s">
        <v>48</v>
      </c>
      <c r="E72" s="13" t="s">
        <v>40</v>
      </c>
      <c r="F72" s="13">
        <v>0</v>
      </c>
      <c r="G72" s="13" t="s">
        <v>226</v>
      </c>
      <c r="H72" s="13">
        <v>0</v>
      </c>
      <c r="I72" s="13" t="s">
        <v>11</v>
      </c>
      <c r="J72" s="13">
        <v>0</v>
      </c>
      <c r="K72" s="19" t="s">
        <v>11</v>
      </c>
      <c r="L72" s="13">
        <v>0</v>
      </c>
      <c r="M72" s="13" t="s">
        <v>11</v>
      </c>
      <c r="N72" s="13">
        <v>1</v>
      </c>
      <c r="O72" s="14" t="s">
        <v>41</v>
      </c>
      <c r="P72" s="14"/>
      <c r="Q72" s="14" t="s">
        <v>44</v>
      </c>
      <c r="R72" s="96" t="s">
        <v>253</v>
      </c>
      <c r="S72" s="96" t="s">
        <v>254</v>
      </c>
      <c r="T72" s="15"/>
      <c r="U72" s="15"/>
    </row>
    <row r="73" spans="1:21" ht="23.5">
      <c r="A73" s="40"/>
      <c r="B73" s="10" t="s">
        <v>128</v>
      </c>
      <c r="C73" s="11" t="s">
        <v>68</v>
      </c>
      <c r="D73" s="12" t="s">
        <v>50</v>
      </c>
      <c r="E73" s="13" t="s">
        <v>40</v>
      </c>
      <c r="F73" s="13">
        <v>0</v>
      </c>
      <c r="G73" s="13" t="s">
        <v>226</v>
      </c>
      <c r="H73" s="13">
        <v>0</v>
      </c>
      <c r="I73" s="13" t="s">
        <v>11</v>
      </c>
      <c r="J73" s="13">
        <v>0</v>
      </c>
      <c r="K73" s="19" t="s">
        <v>11</v>
      </c>
      <c r="L73" s="13">
        <v>0</v>
      </c>
      <c r="M73" s="13" t="s">
        <v>11</v>
      </c>
      <c r="N73" s="13">
        <v>1</v>
      </c>
      <c r="O73" s="14" t="s">
        <v>41</v>
      </c>
      <c r="P73" s="14"/>
      <c r="Q73" s="14" t="s">
        <v>44</v>
      </c>
      <c r="R73" s="96" t="s">
        <v>253</v>
      </c>
      <c r="S73" s="96" t="s">
        <v>254</v>
      </c>
      <c r="T73" s="15"/>
      <c r="U73" s="15"/>
    </row>
    <row r="74" spans="1:21" ht="23.5">
      <c r="A74" s="40"/>
      <c r="B74" s="10" t="s">
        <v>65</v>
      </c>
      <c r="C74" s="11" t="s">
        <v>69</v>
      </c>
      <c r="D74" s="12" t="s">
        <v>129</v>
      </c>
      <c r="E74" s="13" t="s">
        <v>40</v>
      </c>
      <c r="F74" s="13">
        <v>0</v>
      </c>
      <c r="G74" s="13" t="s">
        <v>226</v>
      </c>
      <c r="H74" s="13">
        <v>0</v>
      </c>
      <c r="I74" s="13" t="s">
        <v>11</v>
      </c>
      <c r="J74" s="13">
        <v>0</v>
      </c>
      <c r="K74" s="19" t="s">
        <v>11</v>
      </c>
      <c r="L74" s="13">
        <v>0</v>
      </c>
      <c r="M74" s="13" t="s">
        <v>11</v>
      </c>
      <c r="N74" s="13">
        <v>1</v>
      </c>
      <c r="O74" s="14" t="s">
        <v>41</v>
      </c>
      <c r="P74" s="14"/>
      <c r="Q74" s="14" t="s">
        <v>44</v>
      </c>
      <c r="R74" s="96" t="s">
        <v>253</v>
      </c>
      <c r="S74" s="96" t="s">
        <v>254</v>
      </c>
      <c r="T74" s="15"/>
      <c r="U74" s="15"/>
    </row>
    <row r="75" spans="1:21" ht="23.5">
      <c r="A75" s="40"/>
      <c r="B75" s="10" t="s">
        <v>66</v>
      </c>
      <c r="C75" s="11" t="s">
        <v>69</v>
      </c>
      <c r="D75" s="12" t="s">
        <v>130</v>
      </c>
      <c r="E75" s="13" t="s">
        <v>40</v>
      </c>
      <c r="F75" s="13">
        <v>0</v>
      </c>
      <c r="G75" s="13" t="s">
        <v>226</v>
      </c>
      <c r="H75" s="13">
        <v>0</v>
      </c>
      <c r="I75" s="13" t="s">
        <v>11</v>
      </c>
      <c r="J75" s="13">
        <v>0</v>
      </c>
      <c r="K75" s="19" t="s">
        <v>11</v>
      </c>
      <c r="L75" s="13">
        <v>0</v>
      </c>
      <c r="M75" s="13" t="s">
        <v>11</v>
      </c>
      <c r="N75" s="13">
        <v>1</v>
      </c>
      <c r="O75" s="14" t="s">
        <v>41</v>
      </c>
      <c r="P75" s="14"/>
      <c r="Q75" s="14" t="s">
        <v>44</v>
      </c>
      <c r="R75" s="96" t="s">
        <v>253</v>
      </c>
      <c r="S75" s="96" t="s">
        <v>254</v>
      </c>
      <c r="T75" s="15"/>
      <c r="U75" s="15"/>
    </row>
    <row r="76" spans="1:21" ht="23.5">
      <c r="A76" s="40"/>
      <c r="B76" s="17"/>
      <c r="C76" s="18"/>
      <c r="D76" s="12"/>
      <c r="E76" s="13"/>
      <c r="F76" s="13"/>
      <c r="G76" s="7"/>
      <c r="H76" s="7"/>
      <c r="I76" s="7"/>
      <c r="J76" s="13"/>
      <c r="K76" s="6"/>
      <c r="L76" s="13"/>
      <c r="M76" s="7"/>
      <c r="N76" s="13"/>
      <c r="O76" s="14"/>
      <c r="P76" s="8"/>
      <c r="Q76" s="14"/>
      <c r="R76" s="122" t="s">
        <v>298</v>
      </c>
      <c r="S76" s="122">
        <f>SUM(F69:N77)</f>
        <v>7</v>
      </c>
      <c r="T76" s="15"/>
      <c r="U76" s="15"/>
    </row>
    <row r="77" spans="1:21" ht="23.5">
      <c r="A77" s="40"/>
      <c r="B77" s="17"/>
      <c r="C77" s="18"/>
      <c r="D77" s="12"/>
      <c r="E77" s="13"/>
      <c r="F77" s="13"/>
      <c r="G77" s="7"/>
      <c r="H77" s="7"/>
      <c r="I77" s="7"/>
      <c r="J77" s="13"/>
      <c r="K77" s="6"/>
      <c r="L77" s="13"/>
      <c r="M77" s="7"/>
      <c r="N77" s="13"/>
      <c r="O77" s="14"/>
      <c r="P77" s="8"/>
      <c r="Q77" s="14"/>
      <c r="R77" s="112"/>
      <c r="S77" s="112"/>
      <c r="T77" s="15"/>
      <c r="U77" s="15"/>
    </row>
    <row r="78" spans="1:21" ht="23.5">
      <c r="A78" s="103" t="s">
        <v>296</v>
      </c>
      <c r="B78" s="102" t="s">
        <v>298</v>
      </c>
      <c r="C78" s="109">
        <f>SUM(F79:N101)</f>
        <v>23</v>
      </c>
      <c r="D78" s="52"/>
      <c r="E78" s="101"/>
      <c r="F78" s="101"/>
      <c r="G78" s="101"/>
      <c r="H78" s="101"/>
      <c r="I78" s="101"/>
      <c r="J78" s="101"/>
      <c r="K78" s="101"/>
      <c r="L78" s="101"/>
      <c r="M78" s="101"/>
      <c r="N78" s="101"/>
      <c r="O78" s="43"/>
      <c r="P78" s="43"/>
      <c r="Q78" s="43"/>
      <c r="R78" s="44"/>
      <c r="S78" s="44"/>
      <c r="T78" s="44"/>
      <c r="U78" s="44"/>
    </row>
    <row r="79" spans="1:21" ht="43.5">
      <c r="A79" s="40"/>
      <c r="B79" s="10" t="s">
        <v>97</v>
      </c>
      <c r="C79" s="11" t="s">
        <v>69</v>
      </c>
      <c r="D79" s="85" t="s">
        <v>262</v>
      </c>
      <c r="E79" s="13" t="s">
        <v>40</v>
      </c>
      <c r="F79" s="13">
        <v>1</v>
      </c>
      <c r="G79" s="14" t="s">
        <v>70</v>
      </c>
      <c r="H79" s="13">
        <v>0</v>
      </c>
      <c r="I79" s="13" t="s">
        <v>11</v>
      </c>
      <c r="J79" s="13">
        <v>0</v>
      </c>
      <c r="K79" s="19" t="s">
        <v>11</v>
      </c>
      <c r="L79" s="13">
        <v>0</v>
      </c>
      <c r="M79" s="13" t="s">
        <v>11</v>
      </c>
      <c r="N79" s="13">
        <v>0</v>
      </c>
      <c r="O79" s="13" t="s">
        <v>11</v>
      </c>
      <c r="P79" s="14"/>
      <c r="Q79" s="14" t="s">
        <v>70</v>
      </c>
      <c r="R79" s="96" t="s">
        <v>253</v>
      </c>
      <c r="S79" s="67" t="s">
        <v>287</v>
      </c>
      <c r="T79" s="124" t="s">
        <v>299</v>
      </c>
      <c r="U79" s="16" t="s">
        <v>166</v>
      </c>
    </row>
    <row r="80" spans="1:21" ht="43.5">
      <c r="A80" s="40"/>
      <c r="B80" s="10" t="s">
        <v>98</v>
      </c>
      <c r="C80" s="11" t="s">
        <v>69</v>
      </c>
      <c r="D80" s="85" t="s">
        <v>263</v>
      </c>
      <c r="E80" s="13" t="s">
        <v>40</v>
      </c>
      <c r="F80" s="13">
        <v>1</v>
      </c>
      <c r="G80" s="14" t="s">
        <v>70</v>
      </c>
      <c r="H80" s="13">
        <v>0</v>
      </c>
      <c r="I80" s="13" t="s">
        <v>11</v>
      </c>
      <c r="J80" s="13">
        <v>0</v>
      </c>
      <c r="K80" s="19" t="s">
        <v>11</v>
      </c>
      <c r="L80" s="13">
        <v>0</v>
      </c>
      <c r="M80" s="13" t="s">
        <v>11</v>
      </c>
      <c r="N80" s="13">
        <v>0</v>
      </c>
      <c r="O80" s="13" t="s">
        <v>11</v>
      </c>
      <c r="P80" s="14"/>
      <c r="Q80" s="14" t="s">
        <v>70</v>
      </c>
      <c r="R80" s="96" t="s">
        <v>253</v>
      </c>
      <c r="S80" s="67" t="s">
        <v>287</v>
      </c>
      <c r="T80" s="124" t="s">
        <v>299</v>
      </c>
      <c r="U80" s="16" t="s">
        <v>166</v>
      </c>
    </row>
    <row r="81" spans="1:21" ht="43.5">
      <c r="A81" s="40"/>
      <c r="B81" s="10" t="s">
        <v>99</v>
      </c>
      <c r="C81" s="11" t="s">
        <v>69</v>
      </c>
      <c r="D81" s="85" t="s">
        <v>264</v>
      </c>
      <c r="E81" s="13" t="s">
        <v>40</v>
      </c>
      <c r="F81" s="13">
        <v>1</v>
      </c>
      <c r="G81" s="14" t="s">
        <v>70</v>
      </c>
      <c r="H81" s="13">
        <v>0</v>
      </c>
      <c r="I81" s="13" t="s">
        <v>11</v>
      </c>
      <c r="J81" s="13">
        <v>0</v>
      </c>
      <c r="K81" s="19" t="s">
        <v>11</v>
      </c>
      <c r="L81" s="13">
        <v>0</v>
      </c>
      <c r="M81" s="13" t="s">
        <v>11</v>
      </c>
      <c r="N81" s="13">
        <v>0</v>
      </c>
      <c r="O81" s="13" t="s">
        <v>11</v>
      </c>
      <c r="P81" s="14"/>
      <c r="Q81" s="14" t="s">
        <v>70</v>
      </c>
      <c r="R81" s="96" t="s">
        <v>253</v>
      </c>
      <c r="S81" s="67" t="s">
        <v>287</v>
      </c>
      <c r="T81" s="124" t="s">
        <v>299</v>
      </c>
      <c r="U81" s="16" t="s">
        <v>166</v>
      </c>
    </row>
    <row r="82" spans="1:21" ht="43.5">
      <c r="A82" s="40"/>
      <c r="B82" s="10" t="s">
        <v>100</v>
      </c>
      <c r="C82" s="11" t="s">
        <v>69</v>
      </c>
      <c r="D82" s="85" t="s">
        <v>275</v>
      </c>
      <c r="E82" s="13" t="s">
        <v>40</v>
      </c>
      <c r="F82" s="13">
        <v>1</v>
      </c>
      <c r="G82" s="14" t="s">
        <v>70</v>
      </c>
      <c r="H82" s="13">
        <v>0</v>
      </c>
      <c r="I82" s="13" t="s">
        <v>11</v>
      </c>
      <c r="J82" s="13">
        <v>0</v>
      </c>
      <c r="K82" s="19" t="s">
        <v>11</v>
      </c>
      <c r="L82" s="13">
        <v>0</v>
      </c>
      <c r="M82" s="13" t="s">
        <v>11</v>
      </c>
      <c r="N82" s="13">
        <v>0</v>
      </c>
      <c r="O82" s="13" t="s">
        <v>11</v>
      </c>
      <c r="P82" s="14"/>
      <c r="Q82" s="14" t="s">
        <v>70</v>
      </c>
      <c r="R82" s="96" t="s">
        <v>253</v>
      </c>
      <c r="S82" s="67" t="s">
        <v>287</v>
      </c>
      <c r="T82" s="124" t="s">
        <v>299</v>
      </c>
      <c r="U82" s="16" t="s">
        <v>166</v>
      </c>
    </row>
    <row r="83" spans="1:21" ht="43.5">
      <c r="A83" s="40"/>
      <c r="B83" s="10" t="s">
        <v>101</v>
      </c>
      <c r="C83" s="11" t="s">
        <v>69</v>
      </c>
      <c r="D83" s="85" t="s">
        <v>271</v>
      </c>
      <c r="E83" s="13" t="s">
        <v>40</v>
      </c>
      <c r="F83" s="13">
        <v>1</v>
      </c>
      <c r="G83" s="14" t="s">
        <v>70</v>
      </c>
      <c r="H83" s="13">
        <v>0</v>
      </c>
      <c r="I83" s="13" t="s">
        <v>11</v>
      </c>
      <c r="J83" s="13">
        <v>0</v>
      </c>
      <c r="K83" s="19" t="s">
        <v>11</v>
      </c>
      <c r="L83" s="13">
        <v>0</v>
      </c>
      <c r="M83" s="13" t="s">
        <v>11</v>
      </c>
      <c r="N83" s="13">
        <v>0</v>
      </c>
      <c r="O83" s="13" t="s">
        <v>11</v>
      </c>
      <c r="P83" s="14"/>
      <c r="Q83" s="14" t="s">
        <v>70</v>
      </c>
      <c r="R83" s="96" t="s">
        <v>253</v>
      </c>
      <c r="S83" s="67" t="s">
        <v>287</v>
      </c>
      <c r="T83" s="124" t="s">
        <v>299</v>
      </c>
      <c r="U83" s="16"/>
    </row>
    <row r="84" spans="1:21" ht="43.5">
      <c r="A84" s="40"/>
      <c r="B84" s="10" t="s">
        <v>104</v>
      </c>
      <c r="C84" s="11" t="s">
        <v>69</v>
      </c>
      <c r="D84" s="85" t="s">
        <v>269</v>
      </c>
      <c r="E84" s="13" t="s">
        <v>40</v>
      </c>
      <c r="F84" s="13">
        <v>1</v>
      </c>
      <c r="G84" s="14" t="s">
        <v>70</v>
      </c>
      <c r="H84" s="13">
        <v>0</v>
      </c>
      <c r="I84" s="13" t="s">
        <v>11</v>
      </c>
      <c r="J84" s="13">
        <v>0</v>
      </c>
      <c r="K84" s="19" t="s">
        <v>11</v>
      </c>
      <c r="L84" s="13">
        <v>0</v>
      </c>
      <c r="M84" s="13" t="s">
        <v>11</v>
      </c>
      <c r="N84" s="13">
        <v>0</v>
      </c>
      <c r="O84" s="13" t="s">
        <v>11</v>
      </c>
      <c r="P84" s="14"/>
      <c r="Q84" s="14" t="s">
        <v>70</v>
      </c>
      <c r="R84" s="96" t="s">
        <v>253</v>
      </c>
      <c r="S84" s="67" t="s">
        <v>288</v>
      </c>
      <c r="T84" s="124" t="s">
        <v>300</v>
      </c>
      <c r="U84" s="16" t="s">
        <v>166</v>
      </c>
    </row>
    <row r="85" spans="1:21" ht="43.5">
      <c r="A85" s="40"/>
      <c r="B85" s="10" t="s">
        <v>105</v>
      </c>
      <c r="C85" s="11" t="s">
        <v>69</v>
      </c>
      <c r="D85" s="85" t="s">
        <v>270</v>
      </c>
      <c r="E85" s="13" t="s">
        <v>40</v>
      </c>
      <c r="F85" s="13">
        <v>1</v>
      </c>
      <c r="G85" s="14" t="s">
        <v>70</v>
      </c>
      <c r="H85" s="13">
        <v>0</v>
      </c>
      <c r="I85" s="13" t="s">
        <v>11</v>
      </c>
      <c r="J85" s="13">
        <v>0</v>
      </c>
      <c r="K85" s="19" t="s">
        <v>11</v>
      </c>
      <c r="L85" s="13">
        <v>0</v>
      </c>
      <c r="M85" s="13" t="s">
        <v>11</v>
      </c>
      <c r="N85" s="13">
        <v>0</v>
      </c>
      <c r="O85" s="13" t="s">
        <v>11</v>
      </c>
      <c r="P85" s="14"/>
      <c r="Q85" s="14" t="s">
        <v>70</v>
      </c>
      <c r="R85" s="96" t="s">
        <v>253</v>
      </c>
      <c r="S85" s="67" t="s">
        <v>287</v>
      </c>
      <c r="T85" s="124" t="s">
        <v>300</v>
      </c>
      <c r="U85" s="16" t="s">
        <v>166</v>
      </c>
    </row>
    <row r="86" spans="1:21" ht="43.5">
      <c r="A86" s="40"/>
      <c r="B86" s="10" t="s">
        <v>102</v>
      </c>
      <c r="C86" s="11" t="s">
        <v>69</v>
      </c>
      <c r="D86" s="85" t="s">
        <v>267</v>
      </c>
      <c r="E86" s="13" t="s">
        <v>40</v>
      </c>
      <c r="F86" s="13">
        <v>1</v>
      </c>
      <c r="G86" s="14" t="s">
        <v>70</v>
      </c>
      <c r="H86" s="13">
        <v>0</v>
      </c>
      <c r="I86" s="13" t="s">
        <v>11</v>
      </c>
      <c r="J86" s="13">
        <v>0</v>
      </c>
      <c r="K86" s="19" t="s">
        <v>11</v>
      </c>
      <c r="L86" s="13">
        <v>0</v>
      </c>
      <c r="M86" s="13" t="s">
        <v>11</v>
      </c>
      <c r="N86" s="13">
        <v>0</v>
      </c>
      <c r="O86" s="13" t="s">
        <v>11</v>
      </c>
      <c r="P86" s="14"/>
      <c r="Q86" s="14" t="s">
        <v>70</v>
      </c>
      <c r="R86" s="96" t="s">
        <v>253</v>
      </c>
      <c r="S86" s="67" t="s">
        <v>288</v>
      </c>
      <c r="T86" s="124" t="s">
        <v>300</v>
      </c>
      <c r="U86" s="16"/>
    </row>
    <row r="87" spans="1:21" ht="43.5">
      <c r="A87" s="40"/>
      <c r="B87" s="10" t="s">
        <v>103</v>
      </c>
      <c r="C87" s="11" t="s">
        <v>69</v>
      </c>
      <c r="D87" s="85" t="s">
        <v>268</v>
      </c>
      <c r="E87" s="13" t="s">
        <v>40</v>
      </c>
      <c r="F87" s="13">
        <v>1</v>
      </c>
      <c r="G87" s="14" t="s">
        <v>70</v>
      </c>
      <c r="H87" s="13">
        <v>0</v>
      </c>
      <c r="I87" s="13" t="s">
        <v>11</v>
      </c>
      <c r="J87" s="13">
        <v>0</v>
      </c>
      <c r="K87" s="19" t="s">
        <v>11</v>
      </c>
      <c r="L87" s="13">
        <v>0</v>
      </c>
      <c r="M87" s="13" t="s">
        <v>11</v>
      </c>
      <c r="N87" s="13">
        <v>0</v>
      </c>
      <c r="O87" s="13" t="s">
        <v>11</v>
      </c>
      <c r="P87" s="14"/>
      <c r="Q87" s="14" t="s">
        <v>70</v>
      </c>
      <c r="R87" s="96" t="s">
        <v>253</v>
      </c>
      <c r="S87" s="67" t="s">
        <v>288</v>
      </c>
      <c r="T87" s="124" t="s">
        <v>300</v>
      </c>
      <c r="U87" s="16"/>
    </row>
    <row r="88" spans="1:21" ht="43.5">
      <c r="A88" s="40"/>
      <c r="B88" s="10" t="s">
        <v>106</v>
      </c>
      <c r="C88" s="11" t="s">
        <v>69</v>
      </c>
      <c r="D88" s="85" t="s">
        <v>272</v>
      </c>
      <c r="E88" s="13" t="s">
        <v>40</v>
      </c>
      <c r="F88" s="13">
        <v>1</v>
      </c>
      <c r="G88" s="14" t="s">
        <v>70</v>
      </c>
      <c r="H88" s="13">
        <v>0</v>
      </c>
      <c r="I88" s="13" t="s">
        <v>11</v>
      </c>
      <c r="J88" s="13">
        <v>0</v>
      </c>
      <c r="K88" s="19" t="s">
        <v>11</v>
      </c>
      <c r="L88" s="13">
        <v>0</v>
      </c>
      <c r="M88" s="13" t="s">
        <v>11</v>
      </c>
      <c r="N88" s="13">
        <v>0</v>
      </c>
      <c r="O88" s="13" t="s">
        <v>11</v>
      </c>
      <c r="P88" s="14"/>
      <c r="Q88" s="14" t="s">
        <v>70</v>
      </c>
      <c r="R88" s="96" t="s">
        <v>253</v>
      </c>
      <c r="S88" s="67" t="s">
        <v>287</v>
      </c>
      <c r="T88" s="124" t="s">
        <v>299</v>
      </c>
      <c r="U88" s="16" t="s">
        <v>166</v>
      </c>
    </row>
    <row r="89" spans="1:21" ht="43.5">
      <c r="A89" s="40"/>
      <c r="B89" s="10" t="s">
        <v>107</v>
      </c>
      <c r="C89" s="11" t="s">
        <v>69</v>
      </c>
      <c r="D89" s="85" t="s">
        <v>276</v>
      </c>
      <c r="E89" s="13" t="s">
        <v>40</v>
      </c>
      <c r="F89" s="13">
        <v>1</v>
      </c>
      <c r="G89" s="14" t="s">
        <v>70</v>
      </c>
      <c r="H89" s="13">
        <v>0</v>
      </c>
      <c r="I89" s="13" t="s">
        <v>11</v>
      </c>
      <c r="J89" s="13">
        <v>0</v>
      </c>
      <c r="K89" s="19" t="s">
        <v>11</v>
      </c>
      <c r="L89" s="13">
        <v>0</v>
      </c>
      <c r="M89" s="13" t="s">
        <v>11</v>
      </c>
      <c r="N89" s="13">
        <v>0</v>
      </c>
      <c r="O89" s="13" t="s">
        <v>11</v>
      </c>
      <c r="P89" s="14"/>
      <c r="Q89" s="14" t="s">
        <v>70</v>
      </c>
      <c r="R89" s="96" t="s">
        <v>253</v>
      </c>
      <c r="S89" s="67" t="s">
        <v>287</v>
      </c>
      <c r="T89" s="124" t="s">
        <v>299</v>
      </c>
      <c r="U89" s="16" t="s">
        <v>166</v>
      </c>
    </row>
    <row r="90" spans="1:21" ht="43.5">
      <c r="A90" s="40"/>
      <c r="B90" s="10" t="s">
        <v>108</v>
      </c>
      <c r="C90" s="11" t="s">
        <v>69</v>
      </c>
      <c r="D90" s="85" t="s">
        <v>273</v>
      </c>
      <c r="E90" s="13" t="s">
        <v>40</v>
      </c>
      <c r="F90" s="13">
        <v>1</v>
      </c>
      <c r="G90" s="14" t="s">
        <v>70</v>
      </c>
      <c r="H90" s="13">
        <v>0</v>
      </c>
      <c r="I90" s="13" t="s">
        <v>11</v>
      </c>
      <c r="J90" s="13">
        <v>0</v>
      </c>
      <c r="K90" s="19" t="s">
        <v>11</v>
      </c>
      <c r="L90" s="13">
        <v>0</v>
      </c>
      <c r="M90" s="13" t="s">
        <v>11</v>
      </c>
      <c r="N90" s="13">
        <v>0</v>
      </c>
      <c r="O90" s="13" t="s">
        <v>11</v>
      </c>
      <c r="P90" s="14"/>
      <c r="Q90" s="14" t="s">
        <v>70</v>
      </c>
      <c r="R90" s="96" t="s">
        <v>253</v>
      </c>
      <c r="S90" s="67" t="s">
        <v>288</v>
      </c>
      <c r="T90" s="124" t="s">
        <v>300</v>
      </c>
      <c r="U90" s="16"/>
    </row>
    <row r="91" spans="1:21" ht="43.5">
      <c r="A91" s="40"/>
      <c r="B91" s="10" t="s">
        <v>109</v>
      </c>
      <c r="C91" s="11" t="s">
        <v>69</v>
      </c>
      <c r="D91" s="85" t="s">
        <v>274</v>
      </c>
      <c r="E91" s="13" t="s">
        <v>40</v>
      </c>
      <c r="F91" s="13">
        <v>1</v>
      </c>
      <c r="G91" s="14" t="s">
        <v>70</v>
      </c>
      <c r="H91" s="13">
        <v>0</v>
      </c>
      <c r="I91" s="13" t="s">
        <v>11</v>
      </c>
      <c r="J91" s="13">
        <v>0</v>
      </c>
      <c r="K91" s="19" t="s">
        <v>11</v>
      </c>
      <c r="L91" s="13">
        <v>0</v>
      </c>
      <c r="M91" s="13" t="s">
        <v>11</v>
      </c>
      <c r="N91" s="13">
        <v>0</v>
      </c>
      <c r="O91" s="13" t="s">
        <v>11</v>
      </c>
      <c r="P91" s="14"/>
      <c r="Q91" s="14" t="s">
        <v>70</v>
      </c>
      <c r="R91" s="96" t="s">
        <v>253</v>
      </c>
      <c r="S91" s="67" t="s">
        <v>287</v>
      </c>
      <c r="T91" s="124" t="s">
        <v>299</v>
      </c>
      <c r="U91" s="16" t="s">
        <v>166</v>
      </c>
    </row>
    <row r="92" spans="1:21" ht="43.5">
      <c r="A92" s="40"/>
      <c r="B92" s="10" t="s">
        <v>110</v>
      </c>
      <c r="C92" s="11" t="s">
        <v>69</v>
      </c>
      <c r="D92" s="85" t="s">
        <v>283</v>
      </c>
      <c r="E92" s="13" t="s">
        <v>40</v>
      </c>
      <c r="F92" s="13">
        <v>1</v>
      </c>
      <c r="G92" s="14" t="s">
        <v>70</v>
      </c>
      <c r="H92" s="13">
        <v>0</v>
      </c>
      <c r="I92" s="13" t="s">
        <v>11</v>
      </c>
      <c r="J92" s="13">
        <v>0</v>
      </c>
      <c r="K92" s="19" t="s">
        <v>11</v>
      </c>
      <c r="L92" s="13">
        <v>0</v>
      </c>
      <c r="M92" s="13" t="s">
        <v>11</v>
      </c>
      <c r="N92" s="13">
        <v>0</v>
      </c>
      <c r="O92" s="13" t="s">
        <v>11</v>
      </c>
      <c r="P92" s="14"/>
      <c r="Q92" s="14" t="s">
        <v>70</v>
      </c>
      <c r="R92" s="96" t="s">
        <v>253</v>
      </c>
      <c r="S92" s="67" t="s">
        <v>287</v>
      </c>
      <c r="T92" s="124" t="s">
        <v>299</v>
      </c>
      <c r="U92" s="16" t="s">
        <v>166</v>
      </c>
    </row>
    <row r="93" spans="1:21" ht="43.5">
      <c r="A93" s="40"/>
      <c r="B93" s="10" t="s">
        <v>111</v>
      </c>
      <c r="C93" s="11" t="s">
        <v>69</v>
      </c>
      <c r="D93" s="85" t="s">
        <v>277</v>
      </c>
      <c r="E93" s="13" t="s">
        <v>40</v>
      </c>
      <c r="F93" s="13">
        <v>1</v>
      </c>
      <c r="G93" s="14" t="s">
        <v>70</v>
      </c>
      <c r="H93" s="13">
        <v>0</v>
      </c>
      <c r="I93" s="13" t="s">
        <v>11</v>
      </c>
      <c r="J93" s="13">
        <v>0</v>
      </c>
      <c r="K93" s="19" t="s">
        <v>11</v>
      </c>
      <c r="L93" s="13">
        <v>0</v>
      </c>
      <c r="M93" s="13" t="s">
        <v>11</v>
      </c>
      <c r="N93" s="13">
        <v>0</v>
      </c>
      <c r="O93" s="13" t="s">
        <v>11</v>
      </c>
      <c r="P93" s="14"/>
      <c r="Q93" s="14" t="s">
        <v>70</v>
      </c>
      <c r="R93" s="96" t="s">
        <v>253</v>
      </c>
      <c r="S93" s="67" t="s">
        <v>288</v>
      </c>
      <c r="T93" s="124" t="s">
        <v>300</v>
      </c>
      <c r="U93" s="16"/>
    </row>
    <row r="94" spans="1:21" ht="43.5">
      <c r="A94" s="40"/>
      <c r="B94" s="10" t="s">
        <v>112</v>
      </c>
      <c r="C94" s="11" t="s">
        <v>69</v>
      </c>
      <c r="D94" s="85" t="s">
        <v>279</v>
      </c>
      <c r="E94" s="13" t="s">
        <v>40</v>
      </c>
      <c r="F94" s="13">
        <v>1</v>
      </c>
      <c r="G94" s="14" t="s">
        <v>70</v>
      </c>
      <c r="H94" s="13">
        <v>0</v>
      </c>
      <c r="I94" s="13" t="s">
        <v>11</v>
      </c>
      <c r="J94" s="13">
        <v>0</v>
      </c>
      <c r="K94" s="19" t="s">
        <v>11</v>
      </c>
      <c r="L94" s="13">
        <v>0</v>
      </c>
      <c r="M94" s="13" t="s">
        <v>11</v>
      </c>
      <c r="N94" s="13">
        <v>0</v>
      </c>
      <c r="O94" s="13" t="s">
        <v>11</v>
      </c>
      <c r="P94" s="14"/>
      <c r="Q94" s="14" t="s">
        <v>70</v>
      </c>
      <c r="R94" s="96" t="s">
        <v>253</v>
      </c>
      <c r="S94" s="67" t="s">
        <v>287</v>
      </c>
      <c r="T94" s="124" t="s">
        <v>299</v>
      </c>
      <c r="U94" s="16" t="s">
        <v>166</v>
      </c>
    </row>
    <row r="95" spans="1:21" ht="43.5">
      <c r="A95" s="40"/>
      <c r="B95" s="10" t="s">
        <v>113</v>
      </c>
      <c r="C95" s="11" t="s">
        <v>69</v>
      </c>
      <c r="D95" s="85" t="s">
        <v>278</v>
      </c>
      <c r="E95" s="13" t="s">
        <v>40</v>
      </c>
      <c r="F95" s="13">
        <v>1</v>
      </c>
      <c r="G95" s="14" t="s">
        <v>70</v>
      </c>
      <c r="H95" s="13">
        <v>0</v>
      </c>
      <c r="I95" s="13" t="s">
        <v>11</v>
      </c>
      <c r="J95" s="13">
        <v>0</v>
      </c>
      <c r="K95" s="19" t="s">
        <v>11</v>
      </c>
      <c r="L95" s="13">
        <v>0</v>
      </c>
      <c r="M95" s="13" t="s">
        <v>11</v>
      </c>
      <c r="N95" s="13">
        <v>0</v>
      </c>
      <c r="O95" s="13" t="s">
        <v>11</v>
      </c>
      <c r="P95" s="14"/>
      <c r="Q95" s="14" t="s">
        <v>70</v>
      </c>
      <c r="R95" s="96" t="s">
        <v>253</v>
      </c>
      <c r="S95" s="67" t="s">
        <v>287</v>
      </c>
      <c r="T95" s="124" t="s">
        <v>299</v>
      </c>
      <c r="U95" s="16" t="s">
        <v>166</v>
      </c>
    </row>
    <row r="96" spans="1:21" ht="43.5">
      <c r="A96" s="40"/>
      <c r="B96" s="10" t="s">
        <v>114</v>
      </c>
      <c r="C96" s="11" t="s">
        <v>69</v>
      </c>
      <c r="D96" s="85" t="s">
        <v>280</v>
      </c>
      <c r="E96" s="13" t="s">
        <v>40</v>
      </c>
      <c r="F96" s="13">
        <v>1</v>
      </c>
      <c r="G96" s="14" t="s">
        <v>70</v>
      </c>
      <c r="H96" s="13">
        <v>0</v>
      </c>
      <c r="I96" s="13" t="s">
        <v>11</v>
      </c>
      <c r="J96" s="13">
        <v>0</v>
      </c>
      <c r="K96" s="19" t="s">
        <v>11</v>
      </c>
      <c r="L96" s="13">
        <v>0</v>
      </c>
      <c r="M96" s="13" t="s">
        <v>11</v>
      </c>
      <c r="N96" s="13">
        <v>0</v>
      </c>
      <c r="O96" s="13" t="s">
        <v>11</v>
      </c>
      <c r="P96" s="14"/>
      <c r="Q96" s="14" t="s">
        <v>70</v>
      </c>
      <c r="R96" s="96" t="s">
        <v>253</v>
      </c>
      <c r="S96" s="67" t="s">
        <v>288</v>
      </c>
      <c r="T96" s="124" t="s">
        <v>300</v>
      </c>
      <c r="U96" s="16"/>
    </row>
    <row r="97" spans="1:21" ht="43.5">
      <c r="A97" s="40"/>
      <c r="B97" s="10" t="s">
        <v>115</v>
      </c>
      <c r="C97" s="11" t="s">
        <v>69</v>
      </c>
      <c r="D97" s="85" t="s">
        <v>281</v>
      </c>
      <c r="E97" s="13" t="s">
        <v>40</v>
      </c>
      <c r="F97" s="13">
        <v>1</v>
      </c>
      <c r="G97" s="14" t="s">
        <v>70</v>
      </c>
      <c r="H97" s="13">
        <v>0</v>
      </c>
      <c r="I97" s="13" t="s">
        <v>11</v>
      </c>
      <c r="J97" s="13">
        <v>0</v>
      </c>
      <c r="K97" s="19" t="s">
        <v>11</v>
      </c>
      <c r="L97" s="13">
        <v>0</v>
      </c>
      <c r="M97" s="13" t="s">
        <v>11</v>
      </c>
      <c r="N97" s="13">
        <v>0</v>
      </c>
      <c r="O97" s="13" t="s">
        <v>11</v>
      </c>
      <c r="P97" s="14"/>
      <c r="Q97" s="14" t="s">
        <v>70</v>
      </c>
      <c r="R97" s="96" t="s">
        <v>253</v>
      </c>
      <c r="S97" s="67" t="s">
        <v>287</v>
      </c>
      <c r="T97" s="124" t="s">
        <v>299</v>
      </c>
      <c r="U97" s="16" t="s">
        <v>166</v>
      </c>
    </row>
    <row r="98" spans="1:21" ht="43.5">
      <c r="A98" s="40"/>
      <c r="B98" s="10" t="s">
        <v>116</v>
      </c>
      <c r="C98" s="11" t="s">
        <v>69</v>
      </c>
      <c r="D98" s="85" t="s">
        <v>282</v>
      </c>
      <c r="E98" s="13" t="s">
        <v>40</v>
      </c>
      <c r="F98" s="13">
        <v>1</v>
      </c>
      <c r="G98" s="14" t="s">
        <v>70</v>
      </c>
      <c r="H98" s="13">
        <v>0</v>
      </c>
      <c r="I98" s="13" t="s">
        <v>11</v>
      </c>
      <c r="J98" s="13">
        <v>0</v>
      </c>
      <c r="K98" s="19" t="s">
        <v>11</v>
      </c>
      <c r="L98" s="13">
        <v>0</v>
      </c>
      <c r="M98" s="13" t="s">
        <v>11</v>
      </c>
      <c r="N98" s="13">
        <v>0</v>
      </c>
      <c r="O98" s="13" t="s">
        <v>11</v>
      </c>
      <c r="P98" s="14"/>
      <c r="Q98" s="14" t="s">
        <v>70</v>
      </c>
      <c r="R98" s="96" t="s">
        <v>253</v>
      </c>
      <c r="S98" s="67" t="s">
        <v>287</v>
      </c>
      <c r="T98" s="124" t="s">
        <v>299</v>
      </c>
      <c r="U98" s="16" t="s">
        <v>166</v>
      </c>
    </row>
    <row r="99" spans="1:21" ht="43.5">
      <c r="A99" s="40"/>
      <c r="B99" s="10" t="s">
        <v>117</v>
      </c>
      <c r="C99" s="11" t="s">
        <v>69</v>
      </c>
      <c r="D99" s="85" t="s">
        <v>284</v>
      </c>
      <c r="E99" s="13" t="s">
        <v>40</v>
      </c>
      <c r="F99" s="13">
        <v>1</v>
      </c>
      <c r="G99" s="14" t="s">
        <v>70</v>
      </c>
      <c r="H99" s="13">
        <v>0</v>
      </c>
      <c r="I99" s="13" t="s">
        <v>11</v>
      </c>
      <c r="J99" s="13">
        <v>0</v>
      </c>
      <c r="K99" s="19" t="s">
        <v>11</v>
      </c>
      <c r="L99" s="13">
        <v>0</v>
      </c>
      <c r="M99" s="13" t="s">
        <v>11</v>
      </c>
      <c r="N99" s="13">
        <v>0</v>
      </c>
      <c r="O99" s="13" t="s">
        <v>11</v>
      </c>
      <c r="P99" s="14"/>
      <c r="Q99" s="14" t="s">
        <v>70</v>
      </c>
      <c r="R99" s="96" t="s">
        <v>253</v>
      </c>
      <c r="S99" s="67" t="s">
        <v>288</v>
      </c>
      <c r="T99" s="124" t="s">
        <v>300</v>
      </c>
      <c r="U99" s="16"/>
    </row>
    <row r="100" spans="1:21" ht="43.5">
      <c r="A100" s="40"/>
      <c r="B100" s="10" t="s">
        <v>118</v>
      </c>
      <c r="C100" s="11" t="s">
        <v>69</v>
      </c>
      <c r="D100" s="85" t="s">
        <v>265</v>
      </c>
      <c r="E100" s="13" t="s">
        <v>40</v>
      </c>
      <c r="F100" s="13">
        <v>1</v>
      </c>
      <c r="G100" s="14" t="s">
        <v>70</v>
      </c>
      <c r="H100" s="13">
        <v>0</v>
      </c>
      <c r="I100" s="13" t="s">
        <v>11</v>
      </c>
      <c r="J100" s="13">
        <v>0</v>
      </c>
      <c r="K100" s="19" t="s">
        <v>11</v>
      </c>
      <c r="L100" s="13">
        <v>0</v>
      </c>
      <c r="M100" s="13" t="s">
        <v>11</v>
      </c>
      <c r="N100" s="13">
        <v>0</v>
      </c>
      <c r="O100" s="13" t="s">
        <v>11</v>
      </c>
      <c r="P100" s="14"/>
      <c r="Q100" s="14" t="s">
        <v>70</v>
      </c>
      <c r="R100" s="96" t="s">
        <v>253</v>
      </c>
      <c r="S100" s="67" t="s">
        <v>288</v>
      </c>
      <c r="T100" s="124" t="s">
        <v>300</v>
      </c>
      <c r="U100" s="16"/>
    </row>
    <row r="101" spans="1:21" ht="43.5">
      <c r="A101" s="40"/>
      <c r="B101" s="10" t="s">
        <v>119</v>
      </c>
      <c r="C101" s="11" t="s">
        <v>69</v>
      </c>
      <c r="D101" s="85" t="s">
        <v>266</v>
      </c>
      <c r="E101" s="13" t="s">
        <v>40</v>
      </c>
      <c r="F101" s="13">
        <v>1</v>
      </c>
      <c r="G101" s="14" t="s">
        <v>70</v>
      </c>
      <c r="H101" s="13">
        <v>0</v>
      </c>
      <c r="I101" s="13" t="s">
        <v>11</v>
      </c>
      <c r="J101" s="13">
        <v>0</v>
      </c>
      <c r="K101" s="19" t="s">
        <v>11</v>
      </c>
      <c r="L101" s="13">
        <v>0</v>
      </c>
      <c r="M101" s="13" t="s">
        <v>11</v>
      </c>
      <c r="N101" s="13">
        <v>0</v>
      </c>
      <c r="O101" s="13" t="s">
        <v>11</v>
      </c>
      <c r="P101" s="14"/>
      <c r="Q101" s="14" t="s">
        <v>70</v>
      </c>
      <c r="R101" s="96" t="s">
        <v>253</v>
      </c>
      <c r="S101" s="67" t="s">
        <v>288</v>
      </c>
      <c r="T101" s="124" t="s">
        <v>300</v>
      </c>
      <c r="U101" s="16"/>
    </row>
    <row r="102" spans="1:21" ht="23.5">
      <c r="A102" s="40"/>
      <c r="B102" s="17"/>
      <c r="C102" s="18"/>
      <c r="D102" s="12"/>
      <c r="E102" s="13"/>
      <c r="F102" s="13"/>
      <c r="G102" s="7"/>
      <c r="H102" s="7"/>
      <c r="I102" s="7"/>
      <c r="J102" s="13"/>
      <c r="K102" s="6"/>
      <c r="L102" s="13"/>
      <c r="M102" s="7"/>
      <c r="N102" s="13"/>
      <c r="O102" s="14"/>
      <c r="P102" s="8"/>
      <c r="Q102" s="14"/>
      <c r="R102" s="122" t="s">
        <v>298</v>
      </c>
      <c r="S102" s="120">
        <f>SUM(F79:N101)</f>
        <v>23</v>
      </c>
      <c r="T102" s="15"/>
      <c r="U102" s="16"/>
    </row>
    <row r="103" spans="1:21" ht="23.5">
      <c r="A103" s="40"/>
      <c r="B103" s="17"/>
      <c r="C103" s="18"/>
      <c r="D103" s="12"/>
      <c r="E103" s="13"/>
      <c r="F103" s="13"/>
      <c r="G103" s="7"/>
      <c r="H103" s="7"/>
      <c r="I103" s="7"/>
      <c r="J103" s="13"/>
      <c r="K103" s="6"/>
      <c r="L103" s="13"/>
      <c r="M103" s="7"/>
      <c r="N103" s="13"/>
      <c r="O103" s="14"/>
      <c r="P103" s="8"/>
      <c r="Q103" s="14"/>
      <c r="R103" s="112"/>
      <c r="S103" s="15"/>
      <c r="T103" s="15"/>
      <c r="U103" s="16"/>
    </row>
    <row r="104" spans="1:21" ht="23.5">
      <c r="A104" s="104" t="s">
        <v>297</v>
      </c>
      <c r="B104" s="118" t="s">
        <v>298</v>
      </c>
      <c r="C104" s="119">
        <f>SUM(F105:O110)</f>
        <v>4</v>
      </c>
      <c r="D104" s="105"/>
      <c r="E104" s="106"/>
      <c r="F104" s="106"/>
      <c r="G104" s="107"/>
      <c r="H104" s="107"/>
      <c r="I104" s="107"/>
      <c r="J104" s="106"/>
      <c r="K104" s="108"/>
      <c r="L104" s="106"/>
      <c r="M104" s="107"/>
      <c r="N104" s="106"/>
      <c r="O104" s="109"/>
      <c r="P104" s="110"/>
      <c r="Q104" s="109"/>
      <c r="R104" s="111"/>
      <c r="S104" s="111"/>
      <c r="T104" s="111"/>
      <c r="U104" s="111"/>
    </row>
    <row r="105" spans="1:21" ht="23.5">
      <c r="A105" s="40"/>
      <c r="B105" s="10" t="s">
        <v>122</v>
      </c>
      <c r="C105" s="11" t="s">
        <v>68</v>
      </c>
      <c r="D105" s="12" t="s">
        <v>123</v>
      </c>
      <c r="E105" s="13" t="s">
        <v>40</v>
      </c>
      <c r="F105" s="13">
        <v>1</v>
      </c>
      <c r="G105" s="14" t="s">
        <v>70</v>
      </c>
      <c r="H105" s="13">
        <v>0</v>
      </c>
      <c r="I105" s="13" t="s">
        <v>11</v>
      </c>
      <c r="J105" s="13">
        <v>0</v>
      </c>
      <c r="K105" s="19" t="s">
        <v>11</v>
      </c>
      <c r="L105" s="13">
        <v>0</v>
      </c>
      <c r="M105" s="13" t="s">
        <v>11</v>
      </c>
      <c r="N105" s="13">
        <v>0</v>
      </c>
      <c r="O105" s="13" t="s">
        <v>11</v>
      </c>
      <c r="P105" s="14"/>
      <c r="Q105" s="14" t="s">
        <v>73</v>
      </c>
      <c r="R105" s="15"/>
      <c r="S105" s="15"/>
      <c r="T105" s="15"/>
      <c r="U105" s="16" t="s">
        <v>74</v>
      </c>
    </row>
    <row r="106" spans="1:21" ht="23.5">
      <c r="A106" s="40"/>
      <c r="B106" s="10" t="s">
        <v>120</v>
      </c>
      <c r="C106" s="11" t="s">
        <v>69</v>
      </c>
      <c r="D106" s="12" t="s">
        <v>85</v>
      </c>
      <c r="E106" s="13" t="s">
        <v>40</v>
      </c>
      <c r="F106" s="13">
        <v>1</v>
      </c>
      <c r="G106" s="14" t="s">
        <v>70</v>
      </c>
      <c r="H106" s="13">
        <v>0</v>
      </c>
      <c r="I106" s="13" t="s">
        <v>11</v>
      </c>
      <c r="J106" s="13">
        <v>0</v>
      </c>
      <c r="K106" s="19" t="s">
        <v>11</v>
      </c>
      <c r="L106" s="13">
        <v>0</v>
      </c>
      <c r="M106" s="13" t="s">
        <v>11</v>
      </c>
      <c r="N106" s="13">
        <v>0</v>
      </c>
      <c r="O106" s="13" t="s">
        <v>11</v>
      </c>
      <c r="P106" s="14"/>
      <c r="Q106" s="14" t="s">
        <v>73</v>
      </c>
      <c r="R106" s="15"/>
      <c r="S106" s="15"/>
      <c r="T106" s="15"/>
      <c r="U106" s="16" t="s">
        <v>74</v>
      </c>
    </row>
    <row r="107" spans="1:21" ht="23.5">
      <c r="A107" s="40"/>
      <c r="B107" s="10" t="s">
        <v>121</v>
      </c>
      <c r="C107" s="11" t="s">
        <v>69</v>
      </c>
      <c r="D107" s="12" t="s">
        <v>88</v>
      </c>
      <c r="E107" s="13" t="s">
        <v>40</v>
      </c>
      <c r="F107" s="13">
        <v>1</v>
      </c>
      <c r="G107" s="14" t="s">
        <v>70</v>
      </c>
      <c r="H107" s="13">
        <v>0</v>
      </c>
      <c r="I107" s="13" t="s">
        <v>11</v>
      </c>
      <c r="J107" s="13">
        <v>0</v>
      </c>
      <c r="K107" s="19" t="s">
        <v>11</v>
      </c>
      <c r="L107" s="13">
        <v>0</v>
      </c>
      <c r="M107" s="13" t="s">
        <v>11</v>
      </c>
      <c r="N107" s="13">
        <v>0</v>
      </c>
      <c r="O107" s="13" t="s">
        <v>11</v>
      </c>
      <c r="P107" s="14"/>
      <c r="Q107" s="14" t="s">
        <v>73</v>
      </c>
      <c r="R107" s="15"/>
      <c r="S107" s="15"/>
      <c r="T107" s="15"/>
      <c r="U107" s="16" t="s">
        <v>74</v>
      </c>
    </row>
    <row r="108" spans="1:21" ht="23.5">
      <c r="A108" s="40"/>
      <c r="B108" s="10" t="s">
        <v>122</v>
      </c>
      <c r="C108" s="11" t="s">
        <v>69</v>
      </c>
      <c r="D108" s="12" t="s">
        <v>96</v>
      </c>
      <c r="E108" s="13" t="s">
        <v>40</v>
      </c>
      <c r="F108" s="13">
        <v>1</v>
      </c>
      <c r="G108" s="14" t="s">
        <v>70</v>
      </c>
      <c r="H108" s="13">
        <v>0</v>
      </c>
      <c r="I108" s="13" t="s">
        <v>11</v>
      </c>
      <c r="J108" s="13">
        <v>0</v>
      </c>
      <c r="K108" s="19" t="s">
        <v>11</v>
      </c>
      <c r="L108" s="13">
        <v>0</v>
      </c>
      <c r="M108" s="13" t="s">
        <v>11</v>
      </c>
      <c r="N108" s="13">
        <v>0</v>
      </c>
      <c r="O108" s="13" t="s">
        <v>11</v>
      </c>
      <c r="P108" s="14"/>
      <c r="Q108" s="14" t="s">
        <v>73</v>
      </c>
      <c r="R108" s="15"/>
      <c r="S108" s="15"/>
      <c r="T108" s="15"/>
      <c r="U108" s="16" t="s">
        <v>74</v>
      </c>
    </row>
    <row r="109" spans="1:21" ht="23.5">
      <c r="A109" s="40"/>
      <c r="B109" s="17"/>
      <c r="C109" s="18"/>
      <c r="D109" s="12"/>
      <c r="E109" s="13"/>
      <c r="F109" s="13"/>
      <c r="G109" s="7"/>
      <c r="H109" s="7"/>
      <c r="I109" s="7"/>
      <c r="J109" s="13"/>
      <c r="K109" s="6"/>
      <c r="L109" s="13"/>
      <c r="M109" s="7"/>
      <c r="N109" s="13"/>
      <c r="O109" s="14"/>
      <c r="P109" s="8"/>
      <c r="Q109" s="14"/>
      <c r="R109" s="15"/>
      <c r="S109" s="15"/>
      <c r="T109" s="15"/>
      <c r="U109" s="16"/>
    </row>
    <row r="110" spans="1:21" ht="23.5">
      <c r="A110" s="40"/>
      <c r="B110" s="17"/>
      <c r="C110" s="18"/>
      <c r="D110" s="12"/>
      <c r="E110" s="13"/>
      <c r="F110" s="13"/>
      <c r="G110" s="13"/>
      <c r="H110" s="13"/>
      <c r="I110" s="13"/>
      <c r="J110" s="13"/>
      <c r="K110" s="6"/>
      <c r="L110" s="13"/>
      <c r="M110" s="7"/>
      <c r="N110" s="13"/>
      <c r="O110" s="14"/>
      <c r="P110" s="14"/>
      <c r="Q110" s="14"/>
      <c r="R110" s="121" t="s">
        <v>298</v>
      </c>
      <c r="S110" s="121">
        <f>SUM(F105:O110)</f>
        <v>4</v>
      </c>
      <c r="T110" s="15"/>
      <c r="U110" s="16"/>
    </row>
    <row r="111" spans="1:21" ht="23.5">
      <c r="A111" s="40"/>
      <c r="B111" s="17"/>
      <c r="C111" s="18"/>
      <c r="D111" s="12"/>
      <c r="E111" s="13"/>
      <c r="F111" s="13"/>
      <c r="G111" s="13"/>
      <c r="H111" s="13"/>
      <c r="I111" s="13"/>
      <c r="J111" s="13"/>
      <c r="K111" s="6"/>
      <c r="L111" s="13"/>
      <c r="M111" s="7"/>
      <c r="N111" s="13"/>
      <c r="O111" s="14"/>
      <c r="P111" s="14"/>
      <c r="Q111" s="14"/>
      <c r="R111" s="15"/>
      <c r="S111" s="15"/>
      <c r="T111" s="15"/>
      <c r="U111" s="16"/>
    </row>
    <row r="112" spans="1:21" ht="23.5">
      <c r="A112" s="49"/>
      <c r="B112" s="50"/>
      <c r="C112" s="51"/>
      <c r="D112" s="52"/>
      <c r="E112" s="42"/>
      <c r="F112" s="42"/>
      <c r="G112" s="42"/>
      <c r="H112" s="42"/>
      <c r="I112" s="42"/>
      <c r="J112" s="42"/>
      <c r="K112" s="54"/>
      <c r="L112" s="42"/>
      <c r="M112" s="53"/>
      <c r="N112" s="42"/>
      <c r="O112" s="43"/>
      <c r="P112" s="43"/>
      <c r="Q112" s="43"/>
      <c r="R112" s="44"/>
      <c r="S112" s="44"/>
      <c r="T112" s="44"/>
      <c r="U112" s="45"/>
    </row>
    <row r="113" spans="1:21" ht="23.5">
      <c r="A113" s="41"/>
      <c r="B113" s="10" t="s">
        <v>136</v>
      </c>
      <c r="C113" s="11"/>
      <c r="D113" s="38"/>
      <c r="E113" s="13"/>
      <c r="F113" s="13"/>
      <c r="G113" s="19"/>
      <c r="H113" s="13"/>
      <c r="I113" s="19"/>
      <c r="J113" s="13"/>
      <c r="K113" s="6"/>
      <c r="L113" s="13"/>
      <c r="M113" s="13"/>
      <c r="N113" s="13"/>
      <c r="O113" s="14"/>
      <c r="P113" s="14"/>
      <c r="Q113" s="14"/>
      <c r="R113" s="15"/>
      <c r="S113" s="15"/>
      <c r="T113" s="15"/>
      <c r="U113" s="16"/>
    </row>
    <row r="114" spans="1:21" ht="23.5">
      <c r="A114" s="41" t="s">
        <v>180</v>
      </c>
      <c r="B114" s="39" t="s">
        <v>137</v>
      </c>
      <c r="C114" s="11" t="s">
        <v>69</v>
      </c>
      <c r="D114" s="38" t="s">
        <v>140</v>
      </c>
      <c r="E114" s="13"/>
      <c r="F114" s="13">
        <v>0</v>
      </c>
      <c r="G114" s="19" t="s">
        <v>11</v>
      </c>
      <c r="H114" s="13">
        <v>0</v>
      </c>
      <c r="I114" s="19" t="s">
        <v>11</v>
      </c>
      <c r="J114" s="13">
        <v>1</v>
      </c>
      <c r="K114" s="6" t="s">
        <v>230</v>
      </c>
      <c r="L114" s="13">
        <v>0</v>
      </c>
      <c r="M114" s="13" t="s">
        <v>11</v>
      </c>
      <c r="N114" s="13">
        <v>0</v>
      </c>
      <c r="O114" s="14" t="s">
        <v>11</v>
      </c>
      <c r="P114" s="14"/>
      <c r="Q114" s="14"/>
      <c r="R114" s="15"/>
      <c r="S114" s="15"/>
      <c r="T114" s="15"/>
      <c r="U114" s="16" t="s">
        <v>236</v>
      </c>
    </row>
    <row r="115" spans="1:21" ht="23.5">
      <c r="A115" s="41" t="s">
        <v>180</v>
      </c>
      <c r="B115" s="39" t="s">
        <v>137</v>
      </c>
      <c r="C115" s="11" t="s">
        <v>69</v>
      </c>
      <c r="D115" s="38" t="s">
        <v>238</v>
      </c>
      <c r="E115" s="13"/>
      <c r="F115" s="13">
        <v>0</v>
      </c>
      <c r="G115" s="19" t="s">
        <v>11</v>
      </c>
      <c r="H115" s="13">
        <v>0</v>
      </c>
      <c r="I115" s="19" t="s">
        <v>11</v>
      </c>
      <c r="J115" s="13">
        <v>1</v>
      </c>
      <c r="K115" s="6" t="s">
        <v>231</v>
      </c>
      <c r="L115" s="13">
        <v>0</v>
      </c>
      <c r="M115" s="13" t="s">
        <v>11</v>
      </c>
      <c r="N115" s="13">
        <v>0</v>
      </c>
      <c r="O115" s="14" t="s">
        <v>11</v>
      </c>
      <c r="P115" s="14"/>
      <c r="Q115" s="14"/>
      <c r="R115" s="15"/>
      <c r="S115" s="15"/>
      <c r="T115" s="15"/>
      <c r="U115" s="16" t="s">
        <v>236</v>
      </c>
    </row>
    <row r="116" spans="1:21" ht="23.5">
      <c r="A116" s="41" t="s">
        <v>180</v>
      </c>
      <c r="B116" s="39" t="s">
        <v>137</v>
      </c>
      <c r="C116" s="11" t="s">
        <v>69</v>
      </c>
      <c r="D116" s="38" t="s">
        <v>140</v>
      </c>
      <c r="E116" s="13"/>
      <c r="F116" s="13">
        <v>0</v>
      </c>
      <c r="G116" s="19" t="s">
        <v>11</v>
      </c>
      <c r="H116" s="13">
        <v>0</v>
      </c>
      <c r="I116" s="19" t="s">
        <v>11</v>
      </c>
      <c r="J116" s="13">
        <v>1</v>
      </c>
      <c r="K116" s="6" t="s">
        <v>232</v>
      </c>
      <c r="L116" s="13">
        <v>0</v>
      </c>
      <c r="M116" s="13" t="s">
        <v>11</v>
      </c>
      <c r="N116" s="13">
        <v>0</v>
      </c>
      <c r="O116" s="14" t="s">
        <v>11</v>
      </c>
      <c r="P116" s="14"/>
      <c r="Q116" s="14"/>
      <c r="R116" s="15"/>
      <c r="S116" s="15"/>
      <c r="T116" s="15"/>
      <c r="U116" s="16" t="s">
        <v>236</v>
      </c>
    </row>
    <row r="117" spans="1:21" ht="23.5">
      <c r="A117" s="41"/>
      <c r="B117" s="10" t="s">
        <v>138</v>
      </c>
      <c r="C117" s="18"/>
      <c r="D117" s="38"/>
      <c r="E117" s="13"/>
      <c r="F117" s="13"/>
      <c r="G117" s="7"/>
      <c r="H117" s="7"/>
      <c r="I117" s="7"/>
      <c r="J117" s="13"/>
      <c r="K117" s="6"/>
      <c r="L117" s="13"/>
      <c r="M117" s="7"/>
      <c r="N117" s="13"/>
      <c r="O117" s="14"/>
      <c r="P117" s="8"/>
      <c r="Q117" s="14"/>
      <c r="R117" s="15"/>
      <c r="S117" s="15"/>
      <c r="T117" s="15"/>
      <c r="U117" s="16"/>
    </row>
    <row r="118" spans="1:21" ht="23.5">
      <c r="A118" s="41" t="s">
        <v>180</v>
      </c>
      <c r="B118" s="10" t="s">
        <v>139</v>
      </c>
      <c r="C118" s="11" t="s">
        <v>69</v>
      </c>
      <c r="D118" s="38" t="s">
        <v>141</v>
      </c>
      <c r="E118" s="13"/>
      <c r="F118" s="13">
        <v>0</v>
      </c>
      <c r="G118" s="19" t="s">
        <v>11</v>
      </c>
      <c r="H118" s="13">
        <v>0</v>
      </c>
      <c r="I118" s="19" t="s">
        <v>11</v>
      </c>
      <c r="J118" s="13">
        <v>1</v>
      </c>
      <c r="K118" s="6" t="s">
        <v>230</v>
      </c>
      <c r="L118" s="13">
        <v>0</v>
      </c>
      <c r="M118" s="13" t="s">
        <v>11</v>
      </c>
      <c r="N118" s="13">
        <v>0</v>
      </c>
      <c r="O118" s="14" t="s">
        <v>11</v>
      </c>
      <c r="P118" s="14"/>
      <c r="Q118" s="14"/>
      <c r="R118" s="15"/>
      <c r="S118" s="15"/>
      <c r="T118" s="15"/>
      <c r="U118" s="16" t="s">
        <v>236</v>
      </c>
    </row>
    <row r="119" spans="1:21" ht="23.5">
      <c r="A119" s="41" t="s">
        <v>180</v>
      </c>
      <c r="B119" s="10" t="s">
        <v>139</v>
      </c>
      <c r="C119" s="11" t="s">
        <v>69</v>
      </c>
      <c r="D119" s="38" t="s">
        <v>141</v>
      </c>
      <c r="E119" s="13"/>
      <c r="F119" s="13">
        <v>0</v>
      </c>
      <c r="G119" s="19" t="s">
        <v>11</v>
      </c>
      <c r="H119" s="13">
        <v>0</v>
      </c>
      <c r="I119" s="19" t="s">
        <v>11</v>
      </c>
      <c r="J119" s="13">
        <v>1</v>
      </c>
      <c r="K119" s="6" t="s">
        <v>231</v>
      </c>
      <c r="L119" s="13">
        <v>0</v>
      </c>
      <c r="M119" s="13" t="s">
        <v>11</v>
      </c>
      <c r="N119" s="13">
        <v>0</v>
      </c>
      <c r="O119" s="14" t="s">
        <v>11</v>
      </c>
      <c r="P119" s="14"/>
      <c r="Q119" s="14"/>
      <c r="R119" s="15"/>
      <c r="S119" s="15"/>
      <c r="T119" s="15"/>
      <c r="U119" s="16" t="s">
        <v>236</v>
      </c>
    </row>
    <row r="120" spans="1:21" ht="23.5">
      <c r="A120" s="41" t="s">
        <v>180</v>
      </c>
      <c r="B120" s="10" t="s">
        <v>139</v>
      </c>
      <c r="C120" s="11" t="s">
        <v>69</v>
      </c>
      <c r="D120" s="38" t="s">
        <v>141</v>
      </c>
      <c r="E120" s="13"/>
      <c r="F120" s="13">
        <v>0</v>
      </c>
      <c r="G120" s="19" t="s">
        <v>11</v>
      </c>
      <c r="H120" s="13">
        <v>0</v>
      </c>
      <c r="I120" s="19" t="s">
        <v>11</v>
      </c>
      <c r="J120" s="13">
        <v>1</v>
      </c>
      <c r="K120" s="6" t="s">
        <v>232</v>
      </c>
      <c r="L120" s="13">
        <v>0</v>
      </c>
      <c r="M120" s="13" t="s">
        <v>11</v>
      </c>
      <c r="N120" s="13">
        <v>0</v>
      </c>
      <c r="O120" s="14" t="s">
        <v>11</v>
      </c>
      <c r="P120" s="14"/>
      <c r="Q120" s="14"/>
      <c r="R120" s="15"/>
      <c r="S120" s="15"/>
      <c r="T120" s="15"/>
      <c r="U120" s="16" t="s">
        <v>236</v>
      </c>
    </row>
    <row r="121" spans="1:21" ht="23.5">
      <c r="A121" s="41"/>
      <c r="B121" s="10" t="s">
        <v>235</v>
      </c>
      <c r="C121" s="18"/>
      <c r="D121" s="38"/>
      <c r="E121" s="13"/>
      <c r="F121" s="13"/>
      <c r="G121" s="7"/>
      <c r="H121" s="7"/>
      <c r="I121" s="7"/>
      <c r="J121" s="13"/>
      <c r="K121" s="6"/>
      <c r="L121" s="13"/>
      <c r="M121" s="7"/>
      <c r="N121" s="13"/>
      <c r="O121" s="14"/>
      <c r="P121" s="8"/>
      <c r="Q121" s="14"/>
      <c r="R121" s="15"/>
      <c r="S121" s="15"/>
      <c r="T121" s="15"/>
      <c r="U121" s="16"/>
    </row>
    <row r="122" spans="1:21" ht="23.5">
      <c r="A122" s="41" t="s">
        <v>180</v>
      </c>
      <c r="B122" s="10" t="s">
        <v>146</v>
      </c>
      <c r="C122" s="11" t="s">
        <v>69</v>
      </c>
      <c r="D122" s="38" t="s">
        <v>239</v>
      </c>
      <c r="E122" s="13"/>
      <c r="F122" s="13">
        <v>0</v>
      </c>
      <c r="G122" s="19" t="s">
        <v>11</v>
      </c>
      <c r="H122" s="13">
        <v>0</v>
      </c>
      <c r="I122" s="19" t="s">
        <v>11</v>
      </c>
      <c r="J122" s="13">
        <v>1</v>
      </c>
      <c r="K122" s="6" t="s">
        <v>230</v>
      </c>
      <c r="L122" s="13">
        <v>0</v>
      </c>
      <c r="M122" s="13" t="s">
        <v>11</v>
      </c>
      <c r="N122" s="13">
        <v>0</v>
      </c>
      <c r="O122" s="14" t="s">
        <v>11</v>
      </c>
      <c r="P122" s="14"/>
      <c r="Q122" s="14"/>
      <c r="R122" s="15"/>
      <c r="S122" s="15"/>
      <c r="T122" s="15"/>
      <c r="U122" s="16" t="s">
        <v>237</v>
      </c>
    </row>
    <row r="123" spans="1:21" ht="23.5">
      <c r="A123" s="41" t="s">
        <v>180</v>
      </c>
      <c r="B123" s="10" t="s">
        <v>146</v>
      </c>
      <c r="C123" s="11" t="s">
        <v>69</v>
      </c>
      <c r="D123" s="38" t="s">
        <v>145</v>
      </c>
      <c r="E123" s="13"/>
      <c r="F123" s="13">
        <v>0</v>
      </c>
      <c r="G123" s="19" t="s">
        <v>11</v>
      </c>
      <c r="H123" s="13">
        <v>0</v>
      </c>
      <c r="I123" s="19" t="s">
        <v>11</v>
      </c>
      <c r="J123" s="13">
        <v>1</v>
      </c>
      <c r="K123" s="6" t="s">
        <v>231</v>
      </c>
      <c r="L123" s="13">
        <v>0</v>
      </c>
      <c r="M123" s="13" t="s">
        <v>11</v>
      </c>
      <c r="N123" s="13">
        <v>0</v>
      </c>
      <c r="O123" s="14" t="s">
        <v>11</v>
      </c>
      <c r="P123" s="14"/>
      <c r="Q123" s="14"/>
      <c r="R123" s="15"/>
      <c r="S123" s="15"/>
      <c r="T123" s="15"/>
      <c r="U123" s="16" t="s">
        <v>237</v>
      </c>
    </row>
    <row r="124" spans="1:21" ht="23.5">
      <c r="A124" s="41" t="s">
        <v>180</v>
      </c>
      <c r="B124" s="10" t="s">
        <v>146</v>
      </c>
      <c r="C124" s="11" t="s">
        <v>69</v>
      </c>
      <c r="D124" s="38" t="s">
        <v>145</v>
      </c>
      <c r="E124" s="13"/>
      <c r="F124" s="13">
        <v>0</v>
      </c>
      <c r="G124" s="19" t="s">
        <v>11</v>
      </c>
      <c r="H124" s="13">
        <v>0</v>
      </c>
      <c r="I124" s="19" t="s">
        <v>11</v>
      </c>
      <c r="J124" s="13">
        <v>1</v>
      </c>
      <c r="K124" s="6" t="s">
        <v>232</v>
      </c>
      <c r="L124" s="13">
        <v>0</v>
      </c>
      <c r="M124" s="13" t="s">
        <v>11</v>
      </c>
      <c r="N124" s="13">
        <v>0</v>
      </c>
      <c r="O124" s="14" t="s">
        <v>11</v>
      </c>
      <c r="P124" s="14"/>
      <c r="Q124" s="14"/>
      <c r="R124" s="15"/>
      <c r="S124" s="15"/>
      <c r="T124" s="15"/>
      <c r="U124" s="16" t="s">
        <v>237</v>
      </c>
    </row>
    <row r="125" spans="1:21" ht="23.5">
      <c r="A125" s="41"/>
      <c r="B125" s="10" t="s">
        <v>150</v>
      </c>
      <c r="C125" s="18"/>
      <c r="D125" s="19"/>
      <c r="E125" s="13"/>
      <c r="F125" s="13"/>
      <c r="G125" s="13"/>
      <c r="H125" s="13"/>
      <c r="I125" s="13"/>
      <c r="J125" s="13"/>
      <c r="K125" s="19"/>
      <c r="L125" s="13"/>
      <c r="M125" s="13"/>
      <c r="N125" s="13"/>
      <c r="O125" s="14"/>
      <c r="P125" s="14"/>
      <c r="Q125" s="14"/>
      <c r="R125" s="15"/>
      <c r="S125" s="15"/>
      <c r="T125" s="15"/>
      <c r="U125" s="15"/>
    </row>
    <row r="126" spans="1:21" ht="23.5">
      <c r="A126" s="41" t="s">
        <v>180</v>
      </c>
      <c r="B126" s="10" t="s">
        <v>151</v>
      </c>
      <c r="C126" s="11" t="s">
        <v>69</v>
      </c>
      <c r="D126" s="12" t="s">
        <v>153</v>
      </c>
      <c r="E126" s="13"/>
      <c r="F126" s="13">
        <v>0</v>
      </c>
      <c r="G126" s="19" t="s">
        <v>11</v>
      </c>
      <c r="H126" s="13">
        <v>0</v>
      </c>
      <c r="I126" s="19" t="s">
        <v>11</v>
      </c>
      <c r="J126" s="13">
        <v>1</v>
      </c>
      <c r="K126" s="6" t="s">
        <v>230</v>
      </c>
      <c r="L126" s="13">
        <v>0</v>
      </c>
      <c r="M126" s="13" t="s">
        <v>11</v>
      </c>
      <c r="N126" s="13">
        <v>0</v>
      </c>
      <c r="O126" s="14" t="s">
        <v>11</v>
      </c>
      <c r="P126" s="14"/>
      <c r="Q126" s="14"/>
      <c r="R126" s="15"/>
      <c r="S126" s="15"/>
      <c r="T126" s="15"/>
      <c r="U126" s="16" t="s">
        <v>237</v>
      </c>
    </row>
    <row r="127" spans="1:21" ht="23.5">
      <c r="A127" s="41" t="s">
        <v>180</v>
      </c>
      <c r="B127" s="10" t="s">
        <v>151</v>
      </c>
      <c r="C127" s="11" t="s">
        <v>173</v>
      </c>
      <c r="D127" s="12" t="s">
        <v>153</v>
      </c>
      <c r="E127" s="13"/>
      <c r="F127" s="13">
        <v>0</v>
      </c>
      <c r="G127" s="19" t="s">
        <v>11</v>
      </c>
      <c r="H127" s="13">
        <v>0</v>
      </c>
      <c r="I127" s="19" t="s">
        <v>11</v>
      </c>
      <c r="J127" s="13">
        <v>1</v>
      </c>
      <c r="K127" s="6" t="s">
        <v>231</v>
      </c>
      <c r="L127" s="13">
        <v>0</v>
      </c>
      <c r="M127" s="13" t="s">
        <v>11</v>
      </c>
      <c r="N127" s="13">
        <v>0</v>
      </c>
      <c r="O127" s="14" t="s">
        <v>11</v>
      </c>
      <c r="P127" s="14"/>
      <c r="Q127" s="14"/>
      <c r="R127" s="15"/>
      <c r="S127" s="15"/>
      <c r="T127" s="15"/>
      <c r="U127" s="16" t="s">
        <v>237</v>
      </c>
    </row>
    <row r="128" spans="1:21" ht="23.5">
      <c r="A128" s="41" t="s">
        <v>180</v>
      </c>
      <c r="B128" s="10" t="s">
        <v>151</v>
      </c>
      <c r="C128" s="11" t="s">
        <v>228</v>
      </c>
      <c r="D128" s="12" t="s">
        <v>153</v>
      </c>
      <c r="E128" s="13"/>
      <c r="F128" s="13">
        <v>0</v>
      </c>
      <c r="G128" s="19" t="s">
        <v>11</v>
      </c>
      <c r="H128" s="13">
        <v>0</v>
      </c>
      <c r="I128" s="19" t="s">
        <v>11</v>
      </c>
      <c r="J128" s="13">
        <v>1</v>
      </c>
      <c r="K128" s="6" t="s">
        <v>232</v>
      </c>
      <c r="L128" s="13">
        <v>0</v>
      </c>
      <c r="M128" s="13" t="s">
        <v>11</v>
      </c>
      <c r="N128" s="13">
        <v>0</v>
      </c>
      <c r="O128" s="14" t="s">
        <v>11</v>
      </c>
      <c r="P128" s="14"/>
      <c r="Q128" s="14"/>
      <c r="R128" s="15"/>
      <c r="S128" s="15"/>
      <c r="T128" s="15"/>
      <c r="U128" s="16" t="s">
        <v>237</v>
      </c>
    </row>
    <row r="129" spans="1:21" ht="23.5">
      <c r="A129" s="41"/>
      <c r="B129" s="10" t="s">
        <v>156</v>
      </c>
      <c r="C129" s="18"/>
      <c r="D129" s="12"/>
      <c r="E129" s="13"/>
      <c r="F129" s="13"/>
      <c r="G129" s="7"/>
      <c r="H129" s="7"/>
      <c r="I129" s="7"/>
      <c r="J129" s="13"/>
      <c r="K129" s="6"/>
      <c r="L129" s="13"/>
      <c r="M129" s="7"/>
      <c r="N129" s="13"/>
      <c r="O129" s="14"/>
      <c r="P129" s="8"/>
      <c r="Q129" s="14"/>
      <c r="R129" s="15"/>
      <c r="S129" s="15"/>
      <c r="T129" s="15"/>
      <c r="U129" s="15"/>
    </row>
    <row r="130" spans="1:21" ht="23.5">
      <c r="A130" s="41" t="s">
        <v>180</v>
      </c>
      <c r="B130" s="10" t="s">
        <v>157</v>
      </c>
      <c r="C130" s="11" t="s">
        <v>69</v>
      </c>
      <c r="D130" s="12" t="s">
        <v>159</v>
      </c>
      <c r="E130" s="13"/>
      <c r="F130" s="13">
        <v>0</v>
      </c>
      <c r="G130" s="19" t="s">
        <v>11</v>
      </c>
      <c r="H130" s="13">
        <v>0</v>
      </c>
      <c r="I130" s="19" t="s">
        <v>11</v>
      </c>
      <c r="J130" s="13">
        <v>1</v>
      </c>
      <c r="K130" s="6" t="s">
        <v>230</v>
      </c>
      <c r="L130" s="13">
        <v>0</v>
      </c>
      <c r="M130" s="13" t="s">
        <v>11</v>
      </c>
      <c r="N130" s="13">
        <v>0</v>
      </c>
      <c r="O130" s="14" t="s">
        <v>11</v>
      </c>
      <c r="P130" s="14"/>
      <c r="Q130" s="14"/>
      <c r="R130" s="15"/>
      <c r="S130" s="15"/>
      <c r="T130" s="15"/>
      <c r="U130" s="16" t="s">
        <v>237</v>
      </c>
    </row>
    <row r="131" spans="1:21" ht="23.5">
      <c r="A131" s="41" t="s">
        <v>180</v>
      </c>
      <c r="B131" s="10" t="s">
        <v>157</v>
      </c>
      <c r="C131" s="11" t="s">
        <v>69</v>
      </c>
      <c r="D131" s="12" t="s">
        <v>159</v>
      </c>
      <c r="E131" s="13"/>
      <c r="F131" s="13">
        <v>0</v>
      </c>
      <c r="G131" s="19" t="s">
        <v>11</v>
      </c>
      <c r="H131" s="13">
        <v>0</v>
      </c>
      <c r="I131" s="19" t="s">
        <v>11</v>
      </c>
      <c r="J131" s="13">
        <v>1</v>
      </c>
      <c r="K131" s="6" t="s">
        <v>231</v>
      </c>
      <c r="L131" s="13">
        <v>0</v>
      </c>
      <c r="M131" s="13" t="s">
        <v>11</v>
      </c>
      <c r="N131" s="13">
        <v>0</v>
      </c>
      <c r="O131" s="14" t="s">
        <v>11</v>
      </c>
      <c r="P131" s="14"/>
      <c r="Q131" s="14"/>
      <c r="R131" s="15"/>
      <c r="S131" s="15"/>
      <c r="T131" s="15"/>
      <c r="U131" s="16" t="s">
        <v>237</v>
      </c>
    </row>
    <row r="132" spans="1:21" ht="23.5">
      <c r="A132" s="41" t="s">
        <v>180</v>
      </c>
      <c r="B132" s="10" t="s">
        <v>157</v>
      </c>
      <c r="C132" s="11" t="s">
        <v>69</v>
      </c>
      <c r="D132" s="12" t="s">
        <v>159</v>
      </c>
      <c r="E132" s="13"/>
      <c r="F132" s="13">
        <v>0</v>
      </c>
      <c r="G132" s="19" t="s">
        <v>11</v>
      </c>
      <c r="H132" s="13">
        <v>0</v>
      </c>
      <c r="I132" s="19" t="s">
        <v>11</v>
      </c>
      <c r="J132" s="13">
        <v>1</v>
      </c>
      <c r="K132" s="6" t="s">
        <v>232</v>
      </c>
      <c r="L132" s="13">
        <v>0</v>
      </c>
      <c r="M132" s="13" t="s">
        <v>11</v>
      </c>
      <c r="N132" s="13">
        <v>0</v>
      </c>
      <c r="O132" s="14" t="s">
        <v>11</v>
      </c>
      <c r="P132" s="14"/>
      <c r="Q132" s="14"/>
      <c r="R132" s="15"/>
      <c r="S132" s="15"/>
      <c r="T132" s="15"/>
      <c r="U132" s="16" t="s">
        <v>237</v>
      </c>
    </row>
    <row r="133" spans="1:21" ht="23.5">
      <c r="A133" s="41"/>
      <c r="B133" s="10" t="s">
        <v>162</v>
      </c>
      <c r="C133" s="18"/>
      <c r="D133" s="13"/>
      <c r="E133" s="13"/>
      <c r="F133" s="13"/>
      <c r="G133" s="7"/>
      <c r="H133" s="7"/>
      <c r="I133" s="7"/>
      <c r="J133" s="13"/>
      <c r="K133" s="6"/>
      <c r="L133" s="13"/>
      <c r="M133" s="7"/>
      <c r="N133" s="13"/>
      <c r="O133" s="14"/>
      <c r="P133" s="64"/>
      <c r="Q133" s="14"/>
      <c r="R133" s="15"/>
      <c r="S133" s="15"/>
      <c r="T133" s="15"/>
      <c r="U133" s="15"/>
    </row>
    <row r="134" spans="1:21" ht="23.5">
      <c r="A134" s="41" t="s">
        <v>180</v>
      </c>
      <c r="B134" s="10" t="s">
        <v>163</v>
      </c>
      <c r="C134" s="11" t="s">
        <v>69</v>
      </c>
      <c r="D134" s="12" t="s">
        <v>164</v>
      </c>
      <c r="E134" s="13"/>
      <c r="F134" s="13">
        <v>0</v>
      </c>
      <c r="G134" s="19" t="s">
        <v>11</v>
      </c>
      <c r="H134" s="13">
        <v>0</v>
      </c>
      <c r="I134" s="19" t="s">
        <v>11</v>
      </c>
      <c r="J134" s="13">
        <v>1</v>
      </c>
      <c r="K134" s="6" t="s">
        <v>230</v>
      </c>
      <c r="L134" s="13">
        <v>0</v>
      </c>
      <c r="M134" s="13" t="s">
        <v>11</v>
      </c>
      <c r="N134" s="13">
        <v>0</v>
      </c>
      <c r="O134" s="14" t="s">
        <v>11</v>
      </c>
      <c r="P134" s="14"/>
      <c r="Q134" s="14"/>
      <c r="R134" s="15"/>
      <c r="S134" s="15"/>
      <c r="T134" s="15"/>
      <c r="U134" s="16" t="s">
        <v>237</v>
      </c>
    </row>
    <row r="135" spans="1:21" ht="23.5">
      <c r="A135" s="41" t="s">
        <v>180</v>
      </c>
      <c r="B135" s="10" t="s">
        <v>163</v>
      </c>
      <c r="C135" s="11" t="s">
        <v>69</v>
      </c>
      <c r="D135" s="12" t="s">
        <v>164</v>
      </c>
      <c r="E135" s="13"/>
      <c r="F135" s="13">
        <v>0</v>
      </c>
      <c r="G135" s="19" t="s">
        <v>11</v>
      </c>
      <c r="H135" s="13">
        <v>0</v>
      </c>
      <c r="I135" s="19" t="s">
        <v>11</v>
      </c>
      <c r="J135" s="13">
        <v>1</v>
      </c>
      <c r="K135" s="6" t="s">
        <v>231</v>
      </c>
      <c r="L135" s="13">
        <v>0</v>
      </c>
      <c r="M135" s="13" t="s">
        <v>11</v>
      </c>
      <c r="N135" s="13">
        <v>0</v>
      </c>
      <c r="O135" s="14" t="s">
        <v>11</v>
      </c>
      <c r="P135" s="14"/>
      <c r="Q135" s="14"/>
      <c r="R135" s="15"/>
      <c r="S135" s="15"/>
      <c r="T135" s="15"/>
      <c r="U135" s="16" t="s">
        <v>237</v>
      </c>
    </row>
    <row r="136" spans="1:21" ht="23.5">
      <c r="A136" s="41" t="s">
        <v>180</v>
      </c>
      <c r="B136" s="10" t="s">
        <v>163</v>
      </c>
      <c r="C136" s="11" t="s">
        <v>69</v>
      </c>
      <c r="D136" s="12" t="s">
        <v>164</v>
      </c>
      <c r="E136" s="13"/>
      <c r="F136" s="13">
        <v>0</v>
      </c>
      <c r="G136" s="19" t="s">
        <v>11</v>
      </c>
      <c r="H136" s="13">
        <v>0</v>
      </c>
      <c r="I136" s="19" t="s">
        <v>11</v>
      </c>
      <c r="J136" s="13">
        <v>1</v>
      </c>
      <c r="K136" s="6" t="s">
        <v>232</v>
      </c>
      <c r="L136" s="13">
        <v>0</v>
      </c>
      <c r="M136" s="13" t="s">
        <v>11</v>
      </c>
      <c r="N136" s="13">
        <v>0</v>
      </c>
      <c r="O136" s="14" t="s">
        <v>11</v>
      </c>
      <c r="P136" s="14"/>
      <c r="Q136" s="14"/>
      <c r="R136" s="15"/>
      <c r="S136" s="15"/>
      <c r="T136" s="15"/>
      <c r="U136" s="16" t="s">
        <v>237</v>
      </c>
    </row>
    <row r="137" spans="1:21" ht="23.5">
      <c r="A137" s="41"/>
      <c r="B137" s="17"/>
      <c r="C137" s="18"/>
      <c r="D137" s="13"/>
      <c r="E137" s="13"/>
      <c r="F137" s="13"/>
      <c r="G137" s="7"/>
      <c r="H137" s="7"/>
      <c r="I137" s="7"/>
      <c r="J137" s="13"/>
      <c r="K137" s="6"/>
      <c r="L137" s="13"/>
      <c r="M137" s="7"/>
      <c r="N137" s="13"/>
      <c r="O137" s="14"/>
      <c r="P137" s="64"/>
      <c r="Q137" s="14"/>
      <c r="R137" s="15"/>
      <c r="S137" s="15"/>
      <c r="T137" s="15"/>
      <c r="U137" s="15"/>
    </row>
    <row r="138" spans="1:21" ht="23.5">
      <c r="A138" s="41" t="s">
        <v>180</v>
      </c>
      <c r="B138" s="17" t="s">
        <v>290</v>
      </c>
      <c r="C138" s="18"/>
      <c r="D138" s="19"/>
      <c r="E138" s="13"/>
      <c r="F138" s="13"/>
      <c r="G138" s="7"/>
      <c r="H138" s="7"/>
      <c r="I138" s="7"/>
      <c r="J138" s="13"/>
      <c r="K138" s="6"/>
      <c r="L138" s="13"/>
      <c r="M138" s="7"/>
      <c r="N138" s="13"/>
      <c r="O138" s="14"/>
      <c r="P138" s="8"/>
      <c r="Q138" s="14"/>
      <c r="R138" s="15"/>
      <c r="S138" s="15"/>
      <c r="T138" s="15"/>
      <c r="U138" s="15"/>
    </row>
    <row r="139" spans="1:21" ht="23.5">
      <c r="A139" s="41"/>
      <c r="B139" s="17"/>
      <c r="C139" s="18"/>
      <c r="D139" s="19" t="s">
        <v>292</v>
      </c>
      <c r="E139" s="13"/>
      <c r="F139" s="13">
        <v>0</v>
      </c>
      <c r="G139" s="19" t="s">
        <v>11</v>
      </c>
      <c r="H139" s="7"/>
      <c r="I139" s="7"/>
      <c r="J139" s="13">
        <v>1</v>
      </c>
      <c r="K139" s="6" t="s">
        <v>293</v>
      </c>
      <c r="L139" s="13">
        <v>0</v>
      </c>
      <c r="M139" s="13" t="s">
        <v>11</v>
      </c>
      <c r="N139" s="13">
        <v>0</v>
      </c>
      <c r="O139" s="13" t="s">
        <v>11</v>
      </c>
      <c r="P139" s="8"/>
      <c r="Q139" s="14"/>
      <c r="R139" s="15"/>
      <c r="S139" s="15"/>
      <c r="T139" s="15"/>
      <c r="U139" s="15"/>
    </row>
    <row r="140" spans="1:21" ht="23.5">
      <c r="A140" s="41"/>
      <c r="B140" s="17"/>
      <c r="C140" s="18"/>
      <c r="D140" s="19" t="s">
        <v>294</v>
      </c>
      <c r="E140" s="13"/>
      <c r="F140" s="13">
        <v>0</v>
      </c>
      <c r="G140" s="19" t="s">
        <v>11</v>
      </c>
      <c r="H140" s="7"/>
      <c r="I140" s="7"/>
      <c r="J140" s="13">
        <v>1</v>
      </c>
      <c r="K140" s="6" t="s">
        <v>295</v>
      </c>
      <c r="L140" s="13">
        <v>0</v>
      </c>
      <c r="M140" s="13" t="s">
        <v>11</v>
      </c>
      <c r="N140" s="13">
        <v>0</v>
      </c>
      <c r="O140" s="13" t="s">
        <v>11</v>
      </c>
      <c r="P140" s="8"/>
      <c r="Q140" s="14"/>
      <c r="R140" s="15"/>
      <c r="S140" s="15"/>
      <c r="T140" s="15"/>
      <c r="U140" s="15"/>
    </row>
    <row r="141" spans="1:21" ht="23.5">
      <c r="A141" s="41"/>
      <c r="B141" s="4"/>
      <c r="C141" s="5"/>
      <c r="D141" s="6"/>
      <c r="E141" s="7"/>
      <c r="F141" s="7" t="s">
        <v>191</v>
      </c>
      <c r="G141" s="7"/>
      <c r="H141" s="7" t="s">
        <v>190</v>
      </c>
      <c r="I141" s="7"/>
      <c r="J141" s="7" t="s">
        <v>192</v>
      </c>
      <c r="K141" s="6"/>
      <c r="L141" s="7" t="s">
        <v>220</v>
      </c>
      <c r="M141" s="7"/>
      <c r="N141" s="7" t="s">
        <v>240</v>
      </c>
      <c r="O141" s="8"/>
      <c r="P141" s="8"/>
      <c r="Q141" s="8"/>
      <c r="R141" s="9"/>
      <c r="S141" s="9"/>
      <c r="T141" s="9"/>
      <c r="U141" s="9"/>
    </row>
    <row r="142" spans="1:21" ht="23.5">
      <c r="A142" s="40"/>
      <c r="B142" s="4"/>
      <c r="C142" s="5"/>
      <c r="D142" s="6"/>
      <c r="E142" s="7"/>
      <c r="F142" s="7">
        <f>SUM(F2:F126)</f>
        <v>27</v>
      </c>
      <c r="G142" s="7"/>
      <c r="H142" s="7">
        <f>SUM(H2:H141)</f>
        <v>0</v>
      </c>
      <c r="I142" s="7"/>
      <c r="J142" s="7">
        <f>SUM(J2:J141)</f>
        <v>52</v>
      </c>
      <c r="K142" s="6"/>
      <c r="L142" s="7">
        <f>SUM(L2:L126)</f>
        <v>13</v>
      </c>
      <c r="M142" s="7"/>
      <c r="N142" s="7">
        <f>SUM(N2:N126)</f>
        <v>19</v>
      </c>
      <c r="O142" s="8"/>
      <c r="P142" s="8"/>
      <c r="Q142" s="8"/>
      <c r="R142" s="8"/>
      <c r="S142" s="8"/>
      <c r="T142" s="8"/>
      <c r="U142" s="9"/>
    </row>
    <row r="143" spans="1:21" ht="18.5">
      <c r="A143" s="388" t="s">
        <v>233</v>
      </c>
      <c r="B143" s="388"/>
      <c r="C143" s="388"/>
      <c r="D143" s="388"/>
      <c r="E143" s="388"/>
      <c r="F143" s="388"/>
      <c r="G143" s="388"/>
      <c r="H143" s="388"/>
      <c r="I143" s="388"/>
      <c r="J143" s="388"/>
      <c r="K143" s="388"/>
      <c r="L143" s="388"/>
      <c r="M143" s="388"/>
      <c r="N143" s="388"/>
      <c r="O143" s="388"/>
      <c r="P143" s="388"/>
      <c r="Q143" s="388"/>
      <c r="R143" s="388"/>
      <c r="S143" s="388"/>
    </row>
  </sheetData>
  <mergeCells count="1">
    <mergeCell ref="A143:S143"/>
  </mergeCells>
  <phoneticPr fontId="3" type="noConversion"/>
  <pageMargins left="0.7" right="0.7" top="0.75" bottom="0.75" header="0.3" footer="0.3"/>
  <pageSetup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containsText" priority="4" operator="containsText" id="{1D367302-EC23-486E-AA76-DB9AF75785A4}">
            <xm:f>NOT(ISERROR(SEARCH($G$2,A1)))</xm:f>
            <xm:f>$G$2</xm:f>
            <x14:dxf>
              <fill>
                <patternFill>
                  <bgColor theme="0" tint="-0.34998626667073579"/>
                </patternFill>
              </fill>
            </x14:dxf>
          </x14:cfRule>
          <xm:sqref>A8:C8 E8 A9:E9 F8:F9 I8:K8 G9:K9 A10:K10 A3:K7 T143:XFD143 A143 A144:XFD1048576 A79:C104 E79:N104 A105:N109 A1:XFD2 L3:XFD10 O104:XFD109 A11:XFD45 A110:XFD142 O79:Q103 A78:XFD78 T64:XFD68 A46:Q77 U46:XFD63 T70:XFD77 U69:XFD69 S102:XFD103 T79:XFD101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18DC3-C445-4787-A07D-E2C8D72F7D1B}">
  <sheetPr codeName="Sheet6"/>
  <dimension ref="A1:L61"/>
  <sheetViews>
    <sheetView workbookViewId="0">
      <selection sqref="A1:L61"/>
    </sheetView>
  </sheetViews>
  <sheetFormatPr defaultRowHeight="14.5"/>
  <sheetData>
    <row r="1" spans="1:12" ht="28.5">
      <c r="A1" s="389" t="s">
        <v>257</v>
      </c>
      <c r="B1" s="390"/>
      <c r="C1" s="390"/>
      <c r="D1" s="390"/>
      <c r="E1" s="390"/>
      <c r="F1" s="390"/>
      <c r="G1" s="390"/>
      <c r="H1" s="390"/>
      <c r="I1" s="390"/>
      <c r="J1" s="390"/>
      <c r="K1" s="390"/>
      <c r="L1" s="391"/>
    </row>
    <row r="2" spans="1:12" ht="29">
      <c r="A2" s="88" t="s">
        <v>241</v>
      </c>
      <c r="B2" s="83" t="s">
        <v>0</v>
      </c>
      <c r="C2" s="83" t="s">
        <v>67</v>
      </c>
      <c r="D2" s="83" t="s">
        <v>221</v>
      </c>
      <c r="E2" s="84" t="s">
        <v>222</v>
      </c>
      <c r="F2" s="84" t="s">
        <v>249</v>
      </c>
      <c r="G2" s="84" t="s">
        <v>250</v>
      </c>
      <c r="H2" s="84" t="s">
        <v>242</v>
      </c>
      <c r="I2" s="84" t="s">
        <v>243</v>
      </c>
      <c r="J2" s="83" t="s">
        <v>244</v>
      </c>
      <c r="K2" s="83" t="s">
        <v>245</v>
      </c>
      <c r="L2" s="89" t="s">
        <v>246</v>
      </c>
    </row>
    <row r="3" spans="1:12" ht="18.5">
      <c r="A3" s="78"/>
      <c r="B3" s="90"/>
      <c r="C3" s="90"/>
      <c r="D3" s="91"/>
      <c r="E3" s="91"/>
      <c r="F3" s="92">
        <v>0</v>
      </c>
      <c r="G3" s="93"/>
      <c r="H3" s="92"/>
      <c r="I3" s="92"/>
      <c r="J3" s="94"/>
      <c r="K3" s="94"/>
      <c r="L3" s="95"/>
    </row>
    <row r="4" spans="1:12" ht="18.5">
      <c r="A4" s="65"/>
      <c r="B4" s="66"/>
      <c r="C4" s="66"/>
      <c r="D4" s="76"/>
      <c r="E4" s="77"/>
      <c r="F4" s="68"/>
      <c r="G4" s="68"/>
      <c r="H4" s="68"/>
      <c r="I4" s="68"/>
      <c r="J4" s="69"/>
      <c r="K4" s="69"/>
      <c r="L4" s="70"/>
    </row>
    <row r="5" spans="1:12" ht="18.5">
      <c r="A5" s="65"/>
      <c r="B5" s="66"/>
      <c r="C5" s="66"/>
      <c r="D5" s="76"/>
      <c r="E5" s="77"/>
      <c r="F5" s="68"/>
      <c r="G5" s="68"/>
      <c r="H5" s="68"/>
      <c r="I5" s="68"/>
      <c r="J5" s="69"/>
      <c r="K5" s="69"/>
      <c r="L5" s="70"/>
    </row>
    <row r="6" spans="1:12" ht="18.5">
      <c r="A6" s="65"/>
      <c r="B6" s="66"/>
      <c r="C6" s="66"/>
      <c r="D6" s="76"/>
      <c r="E6" s="77"/>
      <c r="F6" s="68"/>
      <c r="G6" s="68"/>
      <c r="H6" s="68"/>
      <c r="I6" s="68"/>
      <c r="J6" s="69"/>
      <c r="K6" s="69"/>
      <c r="L6" s="70"/>
    </row>
    <row r="7" spans="1:12" ht="18.5">
      <c r="A7" s="65"/>
      <c r="B7" s="66"/>
      <c r="C7" s="66"/>
      <c r="D7" s="76"/>
      <c r="E7" s="77"/>
      <c r="F7" s="68"/>
      <c r="G7" s="68"/>
      <c r="H7" s="68"/>
      <c r="I7" s="68"/>
      <c r="J7" s="69"/>
      <c r="K7" s="69"/>
      <c r="L7" s="70"/>
    </row>
    <row r="8" spans="1:12" ht="18.5">
      <c r="A8" s="65"/>
      <c r="B8" s="66"/>
      <c r="C8" s="66"/>
      <c r="D8" s="76"/>
      <c r="E8" s="77"/>
      <c r="F8" s="68"/>
      <c r="G8" s="68"/>
      <c r="H8" s="68"/>
      <c r="I8" s="68"/>
      <c r="J8" s="69"/>
      <c r="K8" s="69"/>
      <c r="L8" s="70"/>
    </row>
    <row r="9" spans="1:12" ht="18.5">
      <c r="A9" s="65"/>
      <c r="B9" s="66"/>
      <c r="C9" s="66"/>
      <c r="D9" s="76"/>
      <c r="E9" s="77"/>
      <c r="F9" s="68"/>
      <c r="G9" s="68"/>
      <c r="H9" s="68"/>
      <c r="I9" s="68"/>
      <c r="J9" s="69"/>
      <c r="K9" s="69"/>
      <c r="L9" s="70"/>
    </row>
    <row r="10" spans="1:12" ht="18.5">
      <c r="A10" s="65"/>
      <c r="B10" s="66"/>
      <c r="C10" s="66"/>
      <c r="D10" s="76"/>
      <c r="E10" s="77"/>
      <c r="F10" s="68"/>
      <c r="G10" s="68"/>
      <c r="H10" s="68"/>
      <c r="I10" s="68"/>
      <c r="J10" s="69"/>
      <c r="K10" s="69"/>
      <c r="L10" s="70"/>
    </row>
    <row r="11" spans="1:12" ht="18.5">
      <c r="A11" s="65"/>
      <c r="B11" s="66"/>
      <c r="C11" s="66"/>
      <c r="D11" s="76"/>
      <c r="E11" s="77"/>
      <c r="F11" s="68"/>
      <c r="G11" s="68"/>
      <c r="H11" s="68"/>
      <c r="I11" s="68"/>
      <c r="J11" s="69"/>
      <c r="K11" s="69"/>
      <c r="L11" s="70"/>
    </row>
    <row r="12" spans="1:12" ht="18.5">
      <c r="A12" s="65"/>
      <c r="B12" s="66"/>
      <c r="C12" s="66"/>
      <c r="D12" s="76"/>
      <c r="E12" s="77"/>
      <c r="F12" s="68"/>
      <c r="G12" s="68"/>
      <c r="H12" s="68"/>
      <c r="I12" s="68"/>
      <c r="J12" s="69"/>
      <c r="K12" s="69"/>
      <c r="L12" s="70"/>
    </row>
    <row r="13" spans="1:12" ht="18.5">
      <c r="A13" s="65"/>
      <c r="B13" s="66"/>
      <c r="C13" s="66"/>
      <c r="D13" s="76"/>
      <c r="E13" s="77"/>
      <c r="F13" s="68"/>
      <c r="G13" s="68"/>
      <c r="H13" s="68"/>
      <c r="I13" s="68"/>
      <c r="J13" s="69"/>
      <c r="K13" s="69"/>
      <c r="L13" s="70"/>
    </row>
    <row r="14" spans="1:12" ht="18.5">
      <c r="A14" s="65"/>
      <c r="B14" s="66"/>
      <c r="C14" s="66"/>
      <c r="D14" s="76"/>
      <c r="E14" s="77"/>
      <c r="F14" s="68"/>
      <c r="G14" s="68"/>
      <c r="H14" s="68"/>
      <c r="I14" s="68"/>
      <c r="J14" s="69"/>
      <c r="K14" s="69"/>
      <c r="L14" s="70"/>
    </row>
    <row r="15" spans="1:12" ht="18.5">
      <c r="A15" s="65"/>
      <c r="B15" s="66"/>
      <c r="C15" s="66"/>
      <c r="D15" s="76"/>
      <c r="E15" s="77"/>
      <c r="F15" s="68"/>
      <c r="G15" s="68"/>
      <c r="H15" s="68"/>
      <c r="I15" s="68"/>
      <c r="J15" s="69"/>
      <c r="K15" s="69"/>
      <c r="L15" s="70"/>
    </row>
    <row r="16" spans="1:12" ht="18.5">
      <c r="A16" s="65"/>
      <c r="B16" s="66"/>
      <c r="C16" s="66"/>
      <c r="D16" s="76"/>
      <c r="E16" s="77"/>
      <c r="F16" s="68"/>
      <c r="G16" s="68"/>
      <c r="H16" s="68"/>
      <c r="I16" s="68"/>
      <c r="J16" s="69"/>
      <c r="K16" s="69"/>
      <c r="L16" s="70"/>
    </row>
    <row r="17" spans="1:12" ht="18.5">
      <c r="A17" s="65"/>
      <c r="B17" s="66"/>
      <c r="C17" s="66"/>
      <c r="D17" s="96"/>
      <c r="E17" s="96"/>
      <c r="F17" s="68"/>
      <c r="G17" s="13"/>
      <c r="H17" s="68"/>
      <c r="I17" s="68"/>
      <c r="J17" s="69"/>
      <c r="K17" s="69"/>
      <c r="L17" s="70"/>
    </row>
    <row r="18" spans="1:12" ht="18.5">
      <c r="A18" s="65"/>
      <c r="B18" s="66"/>
      <c r="C18" s="66"/>
      <c r="D18" s="76"/>
      <c r="E18" s="77"/>
      <c r="F18" s="68"/>
      <c r="G18" s="68"/>
      <c r="H18" s="68"/>
      <c r="I18" s="68"/>
      <c r="J18" s="69"/>
      <c r="K18" s="69"/>
      <c r="L18" s="70"/>
    </row>
    <row r="19" spans="1:12" ht="18.5">
      <c r="A19" s="65"/>
      <c r="B19" s="66"/>
      <c r="C19" s="66"/>
      <c r="D19" s="76"/>
      <c r="E19" s="77"/>
      <c r="F19" s="68"/>
      <c r="G19" s="68"/>
      <c r="H19" s="68"/>
      <c r="I19" s="68"/>
      <c r="J19" s="69"/>
      <c r="K19" s="69"/>
      <c r="L19" s="70"/>
    </row>
    <row r="20" spans="1:12" ht="18.5">
      <c r="A20" s="65"/>
      <c r="B20" s="66"/>
      <c r="C20" s="66"/>
      <c r="D20" s="76"/>
      <c r="E20" s="77"/>
      <c r="F20" s="68"/>
      <c r="G20" s="68"/>
      <c r="H20" s="68"/>
      <c r="I20" s="68"/>
      <c r="J20" s="69"/>
      <c r="K20" s="69"/>
      <c r="L20" s="70"/>
    </row>
    <row r="21" spans="1:12" ht="18.5">
      <c r="A21" s="65"/>
      <c r="B21" s="66"/>
      <c r="C21" s="66"/>
      <c r="D21" s="76"/>
      <c r="E21" s="77"/>
      <c r="F21" s="68"/>
      <c r="G21" s="68"/>
      <c r="H21" s="68"/>
      <c r="I21" s="68"/>
      <c r="J21" s="69"/>
      <c r="K21" s="69"/>
      <c r="L21" s="70"/>
    </row>
    <row r="22" spans="1:12" ht="18.5">
      <c r="A22" s="65"/>
      <c r="B22" s="66"/>
      <c r="C22" s="66"/>
      <c r="D22" s="76"/>
      <c r="E22" s="77"/>
      <c r="F22" s="68"/>
      <c r="G22" s="68"/>
      <c r="H22" s="68"/>
      <c r="I22" s="68"/>
      <c r="J22" s="69"/>
      <c r="K22" s="69"/>
      <c r="L22" s="70"/>
    </row>
    <row r="23" spans="1:12" ht="18.5">
      <c r="A23" s="65"/>
      <c r="B23" s="66"/>
      <c r="C23" s="66"/>
      <c r="D23" s="76"/>
      <c r="E23" s="77"/>
      <c r="F23" s="68"/>
      <c r="G23" s="68"/>
      <c r="H23" s="68"/>
      <c r="I23" s="68"/>
      <c r="J23" s="69"/>
      <c r="K23" s="69"/>
      <c r="L23" s="70"/>
    </row>
    <row r="24" spans="1:12" ht="18.5">
      <c r="A24" s="65"/>
      <c r="B24" s="66"/>
      <c r="C24" s="66"/>
      <c r="D24" s="96"/>
      <c r="E24" s="96"/>
      <c r="F24" s="68"/>
      <c r="G24" s="13"/>
      <c r="H24" s="68"/>
      <c r="I24" s="68"/>
      <c r="J24" s="69"/>
      <c r="K24" s="69"/>
      <c r="L24" s="70"/>
    </row>
    <row r="25" spans="1:12" ht="18.5">
      <c r="A25" s="65"/>
      <c r="B25" s="66"/>
      <c r="C25" s="66"/>
      <c r="D25" s="96"/>
      <c r="E25" s="96"/>
      <c r="F25" s="68"/>
      <c r="G25" s="13"/>
      <c r="H25" s="68"/>
      <c r="I25" s="68"/>
      <c r="J25" s="69"/>
      <c r="K25" s="69"/>
      <c r="L25" s="70"/>
    </row>
    <row r="26" spans="1:12" ht="18.5">
      <c r="A26" s="65"/>
      <c r="B26" s="66"/>
      <c r="C26" s="66"/>
      <c r="D26" s="96"/>
      <c r="E26" s="96"/>
      <c r="F26" s="68"/>
      <c r="G26" s="13"/>
      <c r="H26" s="68"/>
      <c r="I26" s="68"/>
      <c r="J26" s="69"/>
      <c r="K26" s="69"/>
      <c r="L26" s="70"/>
    </row>
    <row r="27" spans="1:12" ht="18.5">
      <c r="A27" s="65"/>
      <c r="B27" s="66"/>
      <c r="C27" s="66"/>
      <c r="D27" s="96"/>
      <c r="E27" s="96"/>
      <c r="F27" s="68"/>
      <c r="G27" s="13"/>
      <c r="H27" s="68"/>
      <c r="I27" s="68"/>
      <c r="J27" s="69"/>
      <c r="K27" s="69"/>
      <c r="L27" s="70"/>
    </row>
    <row r="28" spans="1:12" ht="18.5">
      <c r="A28" s="65"/>
      <c r="B28" s="66"/>
      <c r="C28" s="66"/>
      <c r="D28" s="76"/>
      <c r="E28" s="77"/>
      <c r="F28" s="68"/>
      <c r="G28" s="68"/>
      <c r="H28" s="68"/>
      <c r="I28" s="68"/>
      <c r="J28" s="69"/>
      <c r="K28" s="69"/>
      <c r="L28" s="70"/>
    </row>
    <row r="29" spans="1:12" ht="18.5">
      <c r="A29" s="71"/>
      <c r="B29" s="72"/>
      <c r="C29" s="72"/>
      <c r="D29" s="97"/>
      <c r="E29" s="98" t="s">
        <v>256</v>
      </c>
      <c r="F29" s="73">
        <f>SUM(F3:F28)</f>
        <v>0</v>
      </c>
      <c r="G29" s="7"/>
      <c r="H29" s="73"/>
      <c r="I29" s="73"/>
      <c r="J29" s="74"/>
      <c r="K29" s="74"/>
      <c r="L29" s="75"/>
    </row>
    <row r="33" spans="1:12" ht="28.5">
      <c r="A33" s="389" t="s">
        <v>257</v>
      </c>
      <c r="B33" s="390"/>
      <c r="C33" s="390"/>
      <c r="D33" s="390"/>
      <c r="E33" s="390"/>
      <c r="F33" s="390"/>
      <c r="G33" s="390"/>
      <c r="H33" s="390"/>
      <c r="I33" s="390"/>
      <c r="J33" s="390"/>
      <c r="K33" s="390"/>
      <c r="L33" s="391"/>
    </row>
    <row r="34" spans="1:12" ht="29">
      <c r="A34" s="88" t="s">
        <v>241</v>
      </c>
      <c r="B34" s="83" t="s">
        <v>0</v>
      </c>
      <c r="C34" s="83" t="s">
        <v>67</v>
      </c>
      <c r="D34" s="83" t="s">
        <v>221</v>
      </c>
      <c r="E34" s="84" t="s">
        <v>222</v>
      </c>
      <c r="F34" s="84" t="s">
        <v>249</v>
      </c>
      <c r="G34" s="84" t="s">
        <v>250</v>
      </c>
      <c r="H34" s="84" t="s">
        <v>242</v>
      </c>
      <c r="I34" s="84" t="s">
        <v>243</v>
      </c>
      <c r="J34" s="83" t="s">
        <v>244</v>
      </c>
      <c r="K34" s="83" t="s">
        <v>245</v>
      </c>
      <c r="L34" s="89" t="s">
        <v>246</v>
      </c>
    </row>
    <row r="35" spans="1:12" ht="18.5">
      <c r="A35" s="78"/>
      <c r="B35" s="90"/>
      <c r="C35" s="90"/>
      <c r="D35" s="91"/>
      <c r="E35" s="91"/>
      <c r="F35" s="92">
        <v>0</v>
      </c>
      <c r="G35" s="93"/>
      <c r="H35" s="92"/>
      <c r="I35" s="92"/>
      <c r="J35" s="94"/>
      <c r="K35" s="94"/>
      <c r="L35" s="95"/>
    </row>
    <row r="36" spans="1:12" ht="18.5">
      <c r="A36" s="65"/>
      <c r="B36" s="66"/>
      <c r="C36" s="66"/>
      <c r="D36" s="76"/>
      <c r="E36" s="77"/>
      <c r="F36" s="68"/>
      <c r="G36" s="68"/>
      <c r="H36" s="68"/>
      <c r="I36" s="68"/>
      <c r="J36" s="69"/>
      <c r="K36" s="69"/>
      <c r="L36" s="70"/>
    </row>
    <row r="37" spans="1:12" ht="18.5">
      <c r="A37" s="65"/>
      <c r="B37" s="66"/>
      <c r="C37" s="66"/>
      <c r="D37" s="76"/>
      <c r="E37" s="77"/>
      <c r="F37" s="68"/>
      <c r="G37" s="68"/>
      <c r="H37" s="68"/>
      <c r="I37" s="68"/>
      <c r="J37" s="69"/>
      <c r="K37" s="69"/>
      <c r="L37" s="70"/>
    </row>
    <row r="38" spans="1:12" ht="18.5">
      <c r="A38" s="65"/>
      <c r="B38" s="66"/>
      <c r="C38" s="66"/>
      <c r="D38" s="76"/>
      <c r="E38" s="77"/>
      <c r="F38" s="68"/>
      <c r="G38" s="68"/>
      <c r="H38" s="68"/>
      <c r="I38" s="68"/>
      <c r="J38" s="69"/>
      <c r="K38" s="69"/>
      <c r="L38" s="70"/>
    </row>
    <row r="39" spans="1:12" ht="18.5">
      <c r="A39" s="65"/>
      <c r="B39" s="66"/>
      <c r="C39" s="66"/>
      <c r="D39" s="76"/>
      <c r="E39" s="77"/>
      <c r="F39" s="68"/>
      <c r="G39" s="68"/>
      <c r="H39" s="68"/>
      <c r="I39" s="68"/>
      <c r="J39" s="69"/>
      <c r="K39" s="69"/>
      <c r="L39" s="70"/>
    </row>
    <row r="40" spans="1:12" ht="18.5">
      <c r="A40" s="65"/>
      <c r="B40" s="66"/>
      <c r="C40" s="66"/>
      <c r="D40" s="76"/>
      <c r="E40" s="77"/>
      <c r="F40" s="68"/>
      <c r="G40" s="68"/>
      <c r="H40" s="68"/>
      <c r="I40" s="68"/>
      <c r="J40" s="69"/>
      <c r="K40" s="69"/>
      <c r="L40" s="70"/>
    </row>
    <row r="41" spans="1:12" ht="18.5">
      <c r="A41" s="65"/>
      <c r="B41" s="66"/>
      <c r="C41" s="66"/>
      <c r="D41" s="76"/>
      <c r="E41" s="77"/>
      <c r="F41" s="68"/>
      <c r="G41" s="68"/>
      <c r="H41" s="68"/>
      <c r="I41" s="68"/>
      <c r="J41" s="69"/>
      <c r="K41" s="69"/>
      <c r="L41" s="70"/>
    </row>
    <row r="42" spans="1:12" ht="18.5">
      <c r="A42" s="65"/>
      <c r="B42" s="66"/>
      <c r="C42" s="66"/>
      <c r="D42" s="76"/>
      <c r="E42" s="77"/>
      <c r="F42" s="68"/>
      <c r="G42" s="68"/>
      <c r="H42" s="68"/>
      <c r="I42" s="68"/>
      <c r="J42" s="69"/>
      <c r="K42" s="69"/>
      <c r="L42" s="70"/>
    </row>
    <row r="43" spans="1:12" ht="18.5">
      <c r="A43" s="65"/>
      <c r="B43" s="66"/>
      <c r="C43" s="66"/>
      <c r="D43" s="76"/>
      <c r="E43" s="77"/>
      <c r="F43" s="68"/>
      <c r="G43" s="68"/>
      <c r="H43" s="68"/>
      <c r="I43" s="68"/>
      <c r="J43" s="69"/>
      <c r="K43" s="69"/>
      <c r="L43" s="70"/>
    </row>
    <row r="44" spans="1:12" ht="18.5">
      <c r="A44" s="65"/>
      <c r="B44" s="66"/>
      <c r="C44" s="66"/>
      <c r="D44" s="76"/>
      <c r="E44" s="77"/>
      <c r="F44" s="68"/>
      <c r="G44" s="68"/>
      <c r="H44" s="68"/>
      <c r="I44" s="68"/>
      <c r="J44" s="69"/>
      <c r="K44" s="69"/>
      <c r="L44" s="70"/>
    </row>
    <row r="45" spans="1:12" ht="18.5">
      <c r="A45" s="65"/>
      <c r="B45" s="66"/>
      <c r="C45" s="66"/>
      <c r="D45" s="76"/>
      <c r="E45" s="77"/>
      <c r="F45" s="68"/>
      <c r="G45" s="68"/>
      <c r="H45" s="68"/>
      <c r="I45" s="68"/>
      <c r="J45" s="69"/>
      <c r="K45" s="69"/>
      <c r="L45" s="70"/>
    </row>
    <row r="46" spans="1:12" ht="18.5">
      <c r="A46" s="65"/>
      <c r="B46" s="66"/>
      <c r="C46" s="66"/>
      <c r="D46" s="76"/>
      <c r="E46" s="77"/>
      <c r="F46" s="68"/>
      <c r="G46" s="68"/>
      <c r="H46" s="68"/>
      <c r="I46" s="68"/>
      <c r="J46" s="69"/>
      <c r="K46" s="69"/>
      <c r="L46" s="70"/>
    </row>
    <row r="47" spans="1:12" ht="18.5">
      <c r="A47" s="65"/>
      <c r="B47" s="66"/>
      <c r="C47" s="66"/>
      <c r="D47" s="76"/>
      <c r="E47" s="77"/>
      <c r="F47" s="68"/>
      <c r="G47" s="68"/>
      <c r="H47" s="68"/>
      <c r="I47" s="68"/>
      <c r="J47" s="69"/>
      <c r="K47" s="69"/>
      <c r="L47" s="70"/>
    </row>
    <row r="48" spans="1:12" ht="18.5">
      <c r="A48" s="65"/>
      <c r="B48" s="66"/>
      <c r="C48" s="66"/>
      <c r="D48" s="76"/>
      <c r="E48" s="77"/>
      <c r="F48" s="68"/>
      <c r="G48" s="68"/>
      <c r="H48" s="68"/>
      <c r="I48" s="68"/>
      <c r="J48" s="69"/>
      <c r="K48" s="69"/>
      <c r="L48" s="70"/>
    </row>
    <row r="49" spans="1:12" ht="18.5">
      <c r="A49" s="65"/>
      <c r="B49" s="66"/>
      <c r="C49" s="66"/>
      <c r="D49" s="96"/>
      <c r="E49" s="96"/>
      <c r="F49" s="68"/>
      <c r="G49" s="13"/>
      <c r="H49" s="68"/>
      <c r="I49" s="68"/>
      <c r="J49" s="69"/>
      <c r="K49" s="69"/>
      <c r="L49" s="70"/>
    </row>
    <row r="50" spans="1:12" ht="18.5">
      <c r="A50" s="65"/>
      <c r="B50" s="66"/>
      <c r="C50" s="66"/>
      <c r="D50" s="76"/>
      <c r="E50" s="77"/>
      <c r="F50" s="68"/>
      <c r="G50" s="68"/>
      <c r="H50" s="68"/>
      <c r="I50" s="68"/>
      <c r="J50" s="69"/>
      <c r="K50" s="69"/>
      <c r="L50" s="70"/>
    </row>
    <row r="51" spans="1:12" ht="18.5">
      <c r="A51" s="65"/>
      <c r="B51" s="66"/>
      <c r="C51" s="66"/>
      <c r="D51" s="76"/>
      <c r="E51" s="77"/>
      <c r="F51" s="68"/>
      <c r="G51" s="68"/>
      <c r="H51" s="68"/>
      <c r="I51" s="68"/>
      <c r="J51" s="69"/>
      <c r="K51" s="69"/>
      <c r="L51" s="70"/>
    </row>
    <row r="52" spans="1:12" ht="18.5">
      <c r="A52" s="65"/>
      <c r="B52" s="66"/>
      <c r="C52" s="66"/>
      <c r="D52" s="76"/>
      <c r="E52" s="77"/>
      <c r="F52" s="68"/>
      <c r="G52" s="68"/>
      <c r="H52" s="68"/>
      <c r="I52" s="68"/>
      <c r="J52" s="69"/>
      <c r="K52" s="69"/>
      <c r="L52" s="70"/>
    </row>
    <row r="53" spans="1:12" ht="18.5">
      <c r="A53" s="65"/>
      <c r="B53" s="66"/>
      <c r="C53" s="66"/>
      <c r="D53" s="76"/>
      <c r="E53" s="77"/>
      <c r="F53" s="68"/>
      <c r="G53" s="68"/>
      <c r="H53" s="68"/>
      <c r="I53" s="68"/>
      <c r="J53" s="69"/>
      <c r="K53" s="69"/>
      <c r="L53" s="70"/>
    </row>
    <row r="54" spans="1:12" ht="18.5">
      <c r="A54" s="65"/>
      <c r="B54" s="66"/>
      <c r="C54" s="66"/>
      <c r="D54" s="76"/>
      <c r="E54" s="77"/>
      <c r="F54" s="68"/>
      <c r="G54" s="68"/>
      <c r="H54" s="68"/>
      <c r="I54" s="68"/>
      <c r="J54" s="69"/>
      <c r="K54" s="69"/>
      <c r="L54" s="70"/>
    </row>
    <row r="55" spans="1:12" ht="18.5">
      <c r="A55" s="65"/>
      <c r="B55" s="66"/>
      <c r="C55" s="66"/>
      <c r="D55" s="76"/>
      <c r="E55" s="77"/>
      <c r="F55" s="68"/>
      <c r="G55" s="68"/>
      <c r="H55" s="68"/>
      <c r="I55" s="68"/>
      <c r="J55" s="69"/>
      <c r="K55" s="69"/>
      <c r="L55" s="70"/>
    </row>
    <row r="56" spans="1:12" ht="18.5">
      <c r="A56" s="65"/>
      <c r="B56" s="66"/>
      <c r="C56" s="66"/>
      <c r="D56" s="96"/>
      <c r="E56" s="96"/>
      <c r="F56" s="68"/>
      <c r="G56" s="13"/>
      <c r="H56" s="68"/>
      <c r="I56" s="68"/>
      <c r="J56" s="69"/>
      <c r="K56" s="69"/>
      <c r="L56" s="70"/>
    </row>
    <row r="57" spans="1:12" ht="18.5">
      <c r="A57" s="65"/>
      <c r="B57" s="66"/>
      <c r="C57" s="66"/>
      <c r="D57" s="96"/>
      <c r="E57" s="96"/>
      <c r="F57" s="68"/>
      <c r="G57" s="13"/>
      <c r="H57" s="68"/>
      <c r="I57" s="68"/>
      <c r="J57" s="69"/>
      <c r="K57" s="69"/>
      <c r="L57" s="70"/>
    </row>
    <row r="58" spans="1:12" ht="18.5">
      <c r="A58" s="65"/>
      <c r="B58" s="66"/>
      <c r="C58" s="66"/>
      <c r="D58" s="96"/>
      <c r="E58" s="96"/>
      <c r="F58" s="68"/>
      <c r="G58" s="13"/>
      <c r="H58" s="68"/>
      <c r="I58" s="68"/>
      <c r="J58" s="69"/>
      <c r="K58" s="69"/>
      <c r="L58" s="70"/>
    </row>
    <row r="59" spans="1:12" ht="18.5">
      <c r="A59" s="65"/>
      <c r="B59" s="66"/>
      <c r="C59" s="66"/>
      <c r="D59" s="96"/>
      <c r="E59" s="96"/>
      <c r="F59" s="68"/>
      <c r="G59" s="13"/>
      <c r="H59" s="68"/>
      <c r="I59" s="68"/>
      <c r="J59" s="69"/>
      <c r="K59" s="69"/>
      <c r="L59" s="70"/>
    </row>
    <row r="60" spans="1:12" ht="18.5">
      <c r="A60" s="65"/>
      <c r="B60" s="66"/>
      <c r="C60" s="66"/>
      <c r="D60" s="76"/>
      <c r="E60" s="77"/>
      <c r="F60" s="68"/>
      <c r="G60" s="68"/>
      <c r="H60" s="68"/>
      <c r="I60" s="68"/>
      <c r="J60" s="69"/>
      <c r="K60" s="69"/>
      <c r="L60" s="70"/>
    </row>
    <row r="61" spans="1:12" ht="18.5">
      <c r="A61" s="71"/>
      <c r="B61" s="72"/>
      <c r="C61" s="72"/>
      <c r="D61" s="97"/>
      <c r="E61" s="98" t="s">
        <v>256</v>
      </c>
      <c r="F61" s="73">
        <f>SUM(F35:F60)</f>
        <v>0</v>
      </c>
      <c r="G61" s="7"/>
      <c r="H61" s="73"/>
      <c r="I61" s="73"/>
      <c r="J61" s="74"/>
      <c r="K61" s="74"/>
      <c r="L61" s="75"/>
    </row>
  </sheetData>
  <sheetProtection sheet="1" formatCells="0" formatColumns="0" formatRows="0" insertColumns="0" insertRows="0" insertHyperlinks="0" deleteColumns="0" deleteRows="0" sort="0" autoFilter="0" pivotTables="0"/>
  <mergeCells count="2">
    <mergeCell ref="A1:L1"/>
    <mergeCell ref="A33:L33"/>
  </mergeCells>
  <pageMargins left="0.7" right="0.7" top="0.75" bottom="0.75" header="0.3" footer="0.3"/>
  <tableParts count="2">
    <tablePart r:id="rId1"/>
    <tablePart r:id="rId2"/>
  </tableParts>
  <extLst>
    <ext xmlns:x14="http://schemas.microsoft.com/office/spreadsheetml/2009/9/main" uri="{78C0D931-6437-407d-A8EE-F0AAD7539E65}">
      <x14:conditionalFormattings>
        <x14:conditionalFormatting xmlns:xm="http://schemas.microsoft.com/office/excel/2006/main">
          <x14:cfRule type="containsText" priority="6" operator="containsText" id="{D0C387EE-CD76-417E-8BC0-C64ACBE18333}">
            <xm:f>NOT(ISERROR(SEARCH($G$2,B3)))</xm:f>
            <xm:f>$G$2</xm:f>
            <x14:dxf>
              <fill>
                <patternFill>
                  <bgColor theme="0" tint="-0.34998626667073579"/>
                </patternFill>
              </fill>
            </x14:dxf>
          </x14:cfRule>
          <xm:sqref>B3:B29</xm:sqref>
        </x14:conditionalFormatting>
        <x14:conditionalFormatting xmlns:xm="http://schemas.microsoft.com/office/excel/2006/main">
          <x14:cfRule type="containsText" priority="5" operator="containsText" id="{0491C03D-B889-4CE0-810F-8B209DDC3699}">
            <xm:f>NOT(ISERROR(SEARCH($G$2,C3)))</xm:f>
            <xm:f>$G$2</xm:f>
            <x14:dxf>
              <fill>
                <patternFill>
                  <bgColor theme="0" tint="-0.34998626667073579"/>
                </patternFill>
              </fill>
            </x14:dxf>
          </x14:cfRule>
          <xm:sqref>C3:C29</xm:sqref>
        </x14:conditionalFormatting>
        <x14:conditionalFormatting xmlns:xm="http://schemas.microsoft.com/office/excel/2006/main">
          <x14:cfRule type="containsText" priority="4" operator="containsText" id="{2046D54D-6E30-421A-AB6B-3140445CFF92}">
            <xm:f>NOT(ISERROR(SEARCH($G$2,G3)))</xm:f>
            <xm:f>$G$2</xm:f>
            <x14:dxf>
              <fill>
                <patternFill>
                  <bgColor theme="0" tint="-0.34998626667073579"/>
                </patternFill>
              </fill>
            </x14:dxf>
          </x14:cfRule>
          <xm:sqref>G3:G29</xm:sqref>
        </x14:conditionalFormatting>
        <x14:conditionalFormatting xmlns:xm="http://schemas.microsoft.com/office/excel/2006/main">
          <x14:cfRule type="containsText" priority="3" operator="containsText" id="{7EFFC69F-1546-4E54-BB73-E5D8DEAB9A59}">
            <xm:f>NOT(ISERROR(SEARCH($G$2,B35)))</xm:f>
            <xm:f>$G$2</xm:f>
            <x14:dxf>
              <fill>
                <patternFill>
                  <bgColor theme="0" tint="-0.34998626667073579"/>
                </patternFill>
              </fill>
            </x14:dxf>
          </x14:cfRule>
          <xm:sqref>B35:B61</xm:sqref>
        </x14:conditionalFormatting>
        <x14:conditionalFormatting xmlns:xm="http://schemas.microsoft.com/office/excel/2006/main">
          <x14:cfRule type="containsText" priority="2" operator="containsText" id="{FDE89CE3-3839-4DAB-8488-FA403514B73B}">
            <xm:f>NOT(ISERROR(SEARCH($G$2,C35)))</xm:f>
            <xm:f>$G$2</xm:f>
            <x14:dxf>
              <fill>
                <patternFill>
                  <bgColor theme="0" tint="-0.34998626667073579"/>
                </patternFill>
              </fill>
            </x14:dxf>
          </x14:cfRule>
          <xm:sqref>C35:C61</xm:sqref>
        </x14:conditionalFormatting>
        <x14:conditionalFormatting xmlns:xm="http://schemas.microsoft.com/office/excel/2006/main">
          <x14:cfRule type="containsText" priority="1" operator="containsText" id="{D40C3ADE-2AA1-4BEC-8F39-4625762C8D76}">
            <xm:f>NOT(ISERROR(SEARCH($G$2,G35)))</xm:f>
            <xm:f>$G$2</xm:f>
            <x14:dxf>
              <fill>
                <patternFill>
                  <bgColor theme="0" tint="-0.34998626667073579"/>
                </patternFill>
              </fill>
            </x14:dxf>
          </x14:cfRule>
          <xm:sqref>G35:G61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dimension ref="A1:L137"/>
  <sheetViews>
    <sheetView showGridLines="0" zoomScale="70" zoomScaleNormal="70" workbookViewId="0">
      <pane ySplit="2" topLeftCell="A118" activePane="bottomLeft" state="frozen"/>
      <selection sqref="A1:L61"/>
      <selection pane="bottomLeft" activeCell="D68" sqref="D68:D74"/>
    </sheetView>
  </sheetViews>
  <sheetFormatPr defaultRowHeight="14.5"/>
  <cols>
    <col min="1" max="1" width="4.54296875" style="2" bestFit="1" customWidth="1"/>
    <col min="2" max="2" width="12.7265625" style="3" customWidth="1"/>
    <col min="3" max="3" width="12.81640625" style="3" customWidth="1"/>
    <col min="4" max="4" width="37.453125" bestFit="1" customWidth="1"/>
    <col min="5" max="5" width="11.54296875" style="2" bestFit="1" customWidth="1"/>
    <col min="6" max="6" width="12.26953125" style="2" bestFit="1" customWidth="1"/>
    <col min="7" max="7" width="7.453125" style="2" bestFit="1" customWidth="1"/>
    <col min="8" max="8" width="8.26953125" style="2" bestFit="1" customWidth="1"/>
    <col min="9" max="9" width="8.54296875" style="2" bestFit="1" customWidth="1"/>
    <col min="10" max="10" width="33.54296875" style="1" customWidth="1"/>
    <col min="11" max="11" width="66.54296875" style="1" bestFit="1" customWidth="1"/>
    <col min="12" max="12" width="74.453125" style="1" bestFit="1" customWidth="1"/>
  </cols>
  <sheetData>
    <row r="1" spans="1:12" ht="73.5" customHeight="1"/>
    <row r="2" spans="1:12" s="63" customFormat="1" ht="28.5" customHeight="1">
      <c r="A2" s="59" t="s">
        <v>179</v>
      </c>
      <c r="B2" s="59" t="s">
        <v>0</v>
      </c>
      <c r="C2" s="60" t="s">
        <v>67</v>
      </c>
      <c r="D2" s="60" t="s">
        <v>39</v>
      </c>
      <c r="E2" s="61" t="s">
        <v>37</v>
      </c>
      <c r="F2" s="61" t="s">
        <v>182</v>
      </c>
      <c r="G2" s="61" t="s">
        <v>20</v>
      </c>
      <c r="H2" s="61" t="s">
        <v>181</v>
      </c>
      <c r="I2" s="61" t="s">
        <v>167</v>
      </c>
      <c r="J2" s="60" t="s">
        <v>3</v>
      </c>
      <c r="K2" s="60" t="s">
        <v>13</v>
      </c>
      <c r="L2" s="62" t="s">
        <v>4</v>
      </c>
    </row>
    <row r="3" spans="1:12">
      <c r="A3" s="21"/>
      <c r="B3" s="10" t="s">
        <v>1</v>
      </c>
      <c r="C3" s="11" t="s">
        <v>68</v>
      </c>
      <c r="D3" s="12" t="s">
        <v>2</v>
      </c>
      <c r="E3" s="13" t="s">
        <v>5</v>
      </c>
      <c r="F3" s="13"/>
      <c r="G3" s="13"/>
      <c r="H3" s="13">
        <v>1</v>
      </c>
      <c r="I3" s="13"/>
      <c r="J3" s="14" t="s">
        <v>16</v>
      </c>
      <c r="K3" s="14" t="s">
        <v>14</v>
      </c>
      <c r="L3" s="15" t="s">
        <v>168</v>
      </c>
    </row>
    <row r="4" spans="1:12">
      <c r="A4" s="21"/>
      <c r="B4" s="10" t="s">
        <v>77</v>
      </c>
      <c r="C4" s="11" t="s">
        <v>68</v>
      </c>
      <c r="D4" s="12" t="s">
        <v>2</v>
      </c>
      <c r="E4" s="13" t="s">
        <v>6</v>
      </c>
      <c r="F4" s="13"/>
      <c r="G4" s="13">
        <v>1</v>
      </c>
      <c r="H4" s="13"/>
      <c r="I4" s="13"/>
      <c r="J4" s="14" t="s">
        <v>7</v>
      </c>
      <c r="K4" s="14" t="s">
        <v>45</v>
      </c>
      <c r="L4" s="15" t="s">
        <v>168</v>
      </c>
    </row>
    <row r="5" spans="1:12">
      <c r="A5" s="21"/>
      <c r="B5" s="10" t="s">
        <v>77</v>
      </c>
      <c r="C5" s="11" t="s">
        <v>69</v>
      </c>
      <c r="D5" s="12" t="s">
        <v>2</v>
      </c>
      <c r="E5" s="13" t="s">
        <v>6</v>
      </c>
      <c r="F5" s="13"/>
      <c r="G5" s="13">
        <v>1</v>
      </c>
      <c r="H5" s="13"/>
      <c r="I5" s="13"/>
      <c r="J5" s="14" t="s">
        <v>174</v>
      </c>
      <c r="K5" s="14" t="s">
        <v>175</v>
      </c>
      <c r="L5" s="15" t="s">
        <v>177</v>
      </c>
    </row>
    <row r="6" spans="1:12">
      <c r="A6" s="21"/>
      <c r="B6" s="10" t="s">
        <v>77</v>
      </c>
      <c r="C6" s="11" t="s">
        <v>173</v>
      </c>
      <c r="D6" s="12" t="s">
        <v>2</v>
      </c>
      <c r="E6" s="13" t="s">
        <v>6</v>
      </c>
      <c r="F6" s="13"/>
      <c r="G6" s="13">
        <v>1</v>
      </c>
      <c r="H6" s="13"/>
      <c r="I6" s="13"/>
      <c r="J6" s="14" t="s">
        <v>178</v>
      </c>
      <c r="K6" s="14" t="s">
        <v>176</v>
      </c>
      <c r="L6" s="15" t="s">
        <v>177</v>
      </c>
    </row>
    <row r="7" spans="1:12">
      <c r="A7" s="21"/>
      <c r="B7" s="10" t="s">
        <v>8</v>
      </c>
      <c r="C7" s="11" t="s">
        <v>68</v>
      </c>
      <c r="D7" s="12" t="s">
        <v>2</v>
      </c>
      <c r="E7" s="13" t="s">
        <v>5</v>
      </c>
      <c r="F7" s="13"/>
      <c r="G7" s="13"/>
      <c r="H7" s="13">
        <v>1</v>
      </c>
      <c r="I7" s="13"/>
      <c r="J7" s="14" t="s">
        <v>16</v>
      </c>
      <c r="K7" s="14" t="s">
        <v>14</v>
      </c>
      <c r="L7" s="15" t="s">
        <v>168</v>
      </c>
    </row>
    <row r="8" spans="1:12">
      <c r="A8" s="21"/>
      <c r="B8" s="10" t="s">
        <v>78</v>
      </c>
      <c r="C8" s="11" t="s">
        <v>68</v>
      </c>
      <c r="D8" s="12" t="s">
        <v>2</v>
      </c>
      <c r="E8" s="13" t="s">
        <v>6</v>
      </c>
      <c r="F8" s="13"/>
      <c r="G8" s="13">
        <v>1</v>
      </c>
      <c r="H8" s="13"/>
      <c r="I8" s="13"/>
      <c r="J8" s="14" t="s">
        <v>7</v>
      </c>
      <c r="K8" s="14" t="s">
        <v>45</v>
      </c>
      <c r="L8" s="15" t="s">
        <v>168</v>
      </c>
    </row>
    <row r="9" spans="1:12">
      <c r="A9" s="21"/>
      <c r="B9" s="10" t="s">
        <v>78</v>
      </c>
      <c r="C9" s="11" t="s">
        <v>69</v>
      </c>
      <c r="D9" s="12" t="s">
        <v>2</v>
      </c>
      <c r="E9" s="13" t="s">
        <v>6</v>
      </c>
      <c r="F9" s="13"/>
      <c r="G9" s="13">
        <v>1</v>
      </c>
      <c r="H9" s="13"/>
      <c r="I9" s="13"/>
      <c r="J9" s="14" t="s">
        <v>174</v>
      </c>
      <c r="K9" s="14" t="s">
        <v>175</v>
      </c>
      <c r="L9" s="15" t="s">
        <v>177</v>
      </c>
    </row>
    <row r="10" spans="1:12">
      <c r="A10" s="21"/>
      <c r="B10" s="10" t="s">
        <v>78</v>
      </c>
      <c r="C10" s="11" t="s">
        <v>173</v>
      </c>
      <c r="D10" s="12" t="s">
        <v>2</v>
      </c>
      <c r="E10" s="13" t="s">
        <v>6</v>
      </c>
      <c r="F10" s="13"/>
      <c r="G10" s="13">
        <v>1</v>
      </c>
      <c r="H10" s="13"/>
      <c r="I10" s="13"/>
      <c r="J10" s="14" t="s">
        <v>178</v>
      </c>
      <c r="K10" s="14" t="s">
        <v>176</v>
      </c>
      <c r="L10" s="15" t="s">
        <v>177</v>
      </c>
    </row>
    <row r="11" spans="1:12">
      <c r="A11" s="21"/>
      <c r="B11" s="10" t="s">
        <v>9</v>
      </c>
      <c r="C11" s="11" t="s">
        <v>68</v>
      </c>
      <c r="D11" s="12" t="s">
        <v>2</v>
      </c>
      <c r="E11" s="13" t="s">
        <v>5</v>
      </c>
      <c r="F11" s="13"/>
      <c r="G11" s="13"/>
      <c r="H11" s="13">
        <v>1</v>
      </c>
      <c r="I11" s="13"/>
      <c r="J11" s="14" t="s">
        <v>16</v>
      </c>
      <c r="K11" s="14" t="s">
        <v>14</v>
      </c>
      <c r="L11" s="15" t="s">
        <v>168</v>
      </c>
    </row>
    <row r="12" spans="1:12">
      <c r="A12" s="21"/>
      <c r="B12" s="10" t="s">
        <v>79</v>
      </c>
      <c r="C12" s="11" t="s">
        <v>68</v>
      </c>
      <c r="D12" s="12" t="s">
        <v>2</v>
      </c>
      <c r="E12" s="13" t="s">
        <v>6</v>
      </c>
      <c r="F12" s="13"/>
      <c r="G12" s="13">
        <v>1</v>
      </c>
      <c r="H12" s="13"/>
      <c r="I12" s="13"/>
      <c r="J12" s="14" t="s">
        <v>7</v>
      </c>
      <c r="K12" s="14" t="s">
        <v>45</v>
      </c>
      <c r="L12" s="15" t="s">
        <v>168</v>
      </c>
    </row>
    <row r="13" spans="1:12">
      <c r="A13" s="21"/>
      <c r="B13" s="10" t="s">
        <v>79</v>
      </c>
      <c r="C13" s="11" t="s">
        <v>69</v>
      </c>
      <c r="D13" s="12" t="s">
        <v>2</v>
      </c>
      <c r="E13" s="13" t="s">
        <v>6</v>
      </c>
      <c r="F13" s="13"/>
      <c r="G13" s="13">
        <v>1</v>
      </c>
      <c r="H13" s="13"/>
      <c r="I13" s="13"/>
      <c r="J13" s="14" t="s">
        <v>174</v>
      </c>
      <c r="K13" s="14" t="s">
        <v>175</v>
      </c>
      <c r="L13" s="15" t="s">
        <v>177</v>
      </c>
    </row>
    <row r="14" spans="1:12">
      <c r="A14" s="21"/>
      <c r="B14" s="10" t="s">
        <v>79</v>
      </c>
      <c r="C14" s="11" t="s">
        <v>173</v>
      </c>
      <c r="D14" s="12" t="s">
        <v>2</v>
      </c>
      <c r="E14" s="13" t="s">
        <v>6</v>
      </c>
      <c r="F14" s="13"/>
      <c r="G14" s="13">
        <v>1</v>
      </c>
      <c r="H14" s="13"/>
      <c r="I14" s="13"/>
      <c r="J14" s="14" t="s">
        <v>178</v>
      </c>
      <c r="K14" s="14" t="s">
        <v>176</v>
      </c>
      <c r="L14" s="15" t="s">
        <v>177</v>
      </c>
    </row>
    <row r="15" spans="1:12">
      <c r="A15" s="21"/>
      <c r="B15" s="10" t="s">
        <v>124</v>
      </c>
      <c r="C15" s="11" t="s">
        <v>68</v>
      </c>
      <c r="D15" s="12" t="s">
        <v>46</v>
      </c>
      <c r="E15" s="13" t="s">
        <v>5</v>
      </c>
      <c r="F15" s="13"/>
      <c r="G15" s="13"/>
      <c r="H15" s="13">
        <v>1</v>
      </c>
      <c r="I15" s="13"/>
      <c r="J15" s="14" t="s">
        <v>16</v>
      </c>
      <c r="K15" s="14" t="s">
        <v>14</v>
      </c>
      <c r="L15" s="15" t="s">
        <v>168</v>
      </c>
    </row>
    <row r="16" spans="1:12">
      <c r="A16" s="21"/>
      <c r="B16" s="10" t="s">
        <v>125</v>
      </c>
      <c r="C16" s="11" t="s">
        <v>68</v>
      </c>
      <c r="D16" s="12" t="s">
        <v>46</v>
      </c>
      <c r="E16" s="13" t="s">
        <v>6</v>
      </c>
      <c r="F16" s="13"/>
      <c r="G16" s="13">
        <v>1</v>
      </c>
      <c r="H16" s="13"/>
      <c r="I16" s="13"/>
      <c r="J16" s="14" t="s">
        <v>7</v>
      </c>
      <c r="K16" s="14" t="s">
        <v>45</v>
      </c>
      <c r="L16" s="15" t="s">
        <v>168</v>
      </c>
    </row>
    <row r="17" spans="1:12">
      <c r="A17" s="21"/>
      <c r="B17" s="10" t="s">
        <v>125</v>
      </c>
      <c r="C17" s="11" t="s">
        <v>69</v>
      </c>
      <c r="D17" s="12" t="s">
        <v>46</v>
      </c>
      <c r="E17" s="13" t="s">
        <v>6</v>
      </c>
      <c r="F17" s="13"/>
      <c r="G17" s="13">
        <v>1</v>
      </c>
      <c r="H17" s="13"/>
      <c r="I17" s="13"/>
      <c r="J17" s="14" t="s">
        <v>174</v>
      </c>
      <c r="K17" s="14" t="s">
        <v>175</v>
      </c>
      <c r="L17" s="15" t="s">
        <v>177</v>
      </c>
    </row>
    <row r="18" spans="1:12">
      <c r="A18" s="21"/>
      <c r="B18" s="10" t="s">
        <v>125</v>
      </c>
      <c r="C18" s="11" t="s">
        <v>173</v>
      </c>
      <c r="D18" s="12" t="s">
        <v>46</v>
      </c>
      <c r="E18" s="13" t="s">
        <v>6</v>
      </c>
      <c r="F18" s="13"/>
      <c r="G18" s="13">
        <v>1</v>
      </c>
      <c r="H18" s="13"/>
      <c r="I18" s="13"/>
      <c r="J18" s="14" t="s">
        <v>178</v>
      </c>
      <c r="K18" s="14" t="s">
        <v>176</v>
      </c>
      <c r="L18" s="15" t="s">
        <v>177</v>
      </c>
    </row>
    <row r="19" spans="1:12">
      <c r="A19" s="21"/>
      <c r="B19" s="10" t="s">
        <v>126</v>
      </c>
      <c r="C19" s="11" t="s">
        <v>68</v>
      </c>
      <c r="D19" s="12" t="s">
        <v>46</v>
      </c>
      <c r="E19" s="13" t="s">
        <v>5</v>
      </c>
      <c r="F19" s="13"/>
      <c r="G19" s="13"/>
      <c r="H19" s="13">
        <v>1</v>
      </c>
      <c r="I19" s="13"/>
      <c r="J19" s="14" t="s">
        <v>16</v>
      </c>
      <c r="K19" s="14" t="s">
        <v>14</v>
      </c>
      <c r="L19" s="15" t="s">
        <v>168</v>
      </c>
    </row>
    <row r="20" spans="1:12">
      <c r="A20" s="21"/>
      <c r="B20" s="10" t="s">
        <v>127</v>
      </c>
      <c r="C20" s="11" t="s">
        <v>68</v>
      </c>
      <c r="D20" s="12" t="s">
        <v>46</v>
      </c>
      <c r="E20" s="13" t="s">
        <v>6</v>
      </c>
      <c r="F20" s="13"/>
      <c r="G20" s="13">
        <v>1</v>
      </c>
      <c r="H20" s="13"/>
      <c r="I20" s="13"/>
      <c r="J20" s="14" t="s">
        <v>7</v>
      </c>
      <c r="K20" s="14" t="s">
        <v>45</v>
      </c>
      <c r="L20" s="15" t="s">
        <v>168</v>
      </c>
    </row>
    <row r="21" spans="1:12">
      <c r="A21" s="21"/>
      <c r="B21" s="10" t="s">
        <v>127</v>
      </c>
      <c r="C21" s="11" t="s">
        <v>69</v>
      </c>
      <c r="D21" s="12" t="s">
        <v>46</v>
      </c>
      <c r="E21" s="13" t="s">
        <v>6</v>
      </c>
      <c r="F21" s="13"/>
      <c r="G21" s="13">
        <v>1</v>
      </c>
      <c r="H21" s="13"/>
      <c r="I21" s="13"/>
      <c r="J21" s="14" t="s">
        <v>174</v>
      </c>
      <c r="K21" s="14"/>
      <c r="L21" s="15" t="s">
        <v>177</v>
      </c>
    </row>
    <row r="22" spans="1:12">
      <c r="A22" s="21"/>
      <c r="B22" s="10" t="s">
        <v>127</v>
      </c>
      <c r="C22" s="11" t="s">
        <v>173</v>
      </c>
      <c r="D22" s="12" t="s">
        <v>46</v>
      </c>
      <c r="E22" s="13" t="s">
        <v>6</v>
      </c>
      <c r="F22" s="13"/>
      <c r="G22" s="13">
        <v>1</v>
      </c>
      <c r="H22" s="13"/>
      <c r="I22" s="13"/>
      <c r="J22" s="14" t="s">
        <v>178</v>
      </c>
      <c r="K22" s="14"/>
      <c r="L22" s="15" t="s">
        <v>177</v>
      </c>
    </row>
    <row r="23" spans="1:12">
      <c r="A23" s="58"/>
      <c r="B23" s="50"/>
      <c r="C23" s="51"/>
      <c r="D23" s="52"/>
      <c r="E23" s="42"/>
      <c r="F23" s="42"/>
      <c r="G23" s="42"/>
      <c r="H23" s="42"/>
      <c r="I23" s="42"/>
      <c r="J23" s="43"/>
      <c r="K23" s="43"/>
      <c r="L23" s="44"/>
    </row>
    <row r="24" spans="1:12">
      <c r="A24" s="21"/>
      <c r="B24" s="10" t="s">
        <v>134</v>
      </c>
      <c r="C24" s="11" t="s">
        <v>69</v>
      </c>
      <c r="D24" s="12" t="s">
        <v>133</v>
      </c>
      <c r="E24" s="13" t="s">
        <v>20</v>
      </c>
      <c r="F24" s="13"/>
      <c r="G24" s="13">
        <v>1</v>
      </c>
      <c r="H24" s="13">
        <v>1</v>
      </c>
      <c r="I24" s="13"/>
      <c r="J24" s="14" t="s">
        <v>16</v>
      </c>
      <c r="K24" s="14" t="s">
        <v>14</v>
      </c>
      <c r="L24" s="15" t="s">
        <v>170</v>
      </c>
    </row>
    <row r="25" spans="1:12">
      <c r="A25" s="21"/>
      <c r="B25" s="10" t="s">
        <v>135</v>
      </c>
      <c r="C25" s="11" t="s">
        <v>69</v>
      </c>
      <c r="D25" s="12" t="s">
        <v>133</v>
      </c>
      <c r="E25" s="13" t="s">
        <v>20</v>
      </c>
      <c r="F25" s="13"/>
      <c r="G25" s="13"/>
      <c r="H25" s="13"/>
      <c r="I25" s="13"/>
      <c r="J25" s="14" t="s">
        <v>7</v>
      </c>
      <c r="K25" s="14" t="s">
        <v>45</v>
      </c>
      <c r="L25" s="15" t="s">
        <v>169</v>
      </c>
    </row>
    <row r="26" spans="1:12">
      <c r="A26" s="21"/>
      <c r="B26" s="10" t="s">
        <v>136</v>
      </c>
      <c r="C26" s="11" t="s">
        <v>69</v>
      </c>
      <c r="D26" s="12" t="s">
        <v>140</v>
      </c>
      <c r="E26" s="13" t="s">
        <v>167</v>
      </c>
      <c r="F26" s="13"/>
      <c r="G26" s="13"/>
      <c r="H26" s="13"/>
      <c r="I26" s="13">
        <v>1</v>
      </c>
      <c r="J26" s="14" t="s">
        <v>185</v>
      </c>
      <c r="K26" s="14" t="s">
        <v>14</v>
      </c>
      <c r="L26" s="15" t="s">
        <v>169</v>
      </c>
    </row>
    <row r="27" spans="1:12">
      <c r="A27" s="21"/>
      <c r="B27" s="10" t="s">
        <v>137</v>
      </c>
      <c r="C27" s="11" t="s">
        <v>69</v>
      </c>
      <c r="D27" s="12" t="s">
        <v>140</v>
      </c>
      <c r="E27" s="13" t="s">
        <v>167</v>
      </c>
      <c r="F27" s="13"/>
      <c r="G27" s="13"/>
      <c r="H27" s="13"/>
      <c r="I27" s="13">
        <v>1</v>
      </c>
      <c r="J27" s="14" t="s">
        <v>184</v>
      </c>
      <c r="K27" s="14" t="s">
        <v>45</v>
      </c>
      <c r="L27" s="15" t="s">
        <v>169</v>
      </c>
    </row>
    <row r="28" spans="1:12">
      <c r="A28" s="21"/>
      <c r="B28" s="10" t="s">
        <v>138</v>
      </c>
      <c r="C28" s="11" t="s">
        <v>69</v>
      </c>
      <c r="D28" s="12" t="s">
        <v>141</v>
      </c>
      <c r="E28" s="13" t="s">
        <v>167</v>
      </c>
      <c r="F28" s="13"/>
      <c r="G28" s="13"/>
      <c r="H28" s="13"/>
      <c r="I28" s="13">
        <v>1</v>
      </c>
      <c r="J28" s="14" t="s">
        <v>16</v>
      </c>
      <c r="K28" s="14" t="s">
        <v>14</v>
      </c>
      <c r="L28" s="15" t="s">
        <v>169</v>
      </c>
    </row>
    <row r="29" spans="1:12">
      <c r="A29" s="21"/>
      <c r="B29" s="10" t="s">
        <v>139</v>
      </c>
      <c r="C29" s="11" t="s">
        <v>69</v>
      </c>
      <c r="D29" s="12" t="s">
        <v>141</v>
      </c>
      <c r="E29" s="13" t="s">
        <v>167</v>
      </c>
      <c r="F29" s="13"/>
      <c r="G29" s="13"/>
      <c r="H29" s="13"/>
      <c r="I29" s="13">
        <v>1</v>
      </c>
      <c r="J29" s="14" t="s">
        <v>7</v>
      </c>
      <c r="K29" s="14" t="s">
        <v>45</v>
      </c>
      <c r="L29" s="15" t="s">
        <v>169</v>
      </c>
    </row>
    <row r="30" spans="1:12">
      <c r="A30" s="21"/>
      <c r="B30" s="10" t="s">
        <v>143</v>
      </c>
      <c r="C30" s="11" t="s">
        <v>69</v>
      </c>
      <c r="D30" s="12" t="s">
        <v>142</v>
      </c>
      <c r="E30" s="13" t="s">
        <v>20</v>
      </c>
      <c r="F30" s="13"/>
      <c r="G30" s="13">
        <v>1</v>
      </c>
      <c r="H30" s="13"/>
      <c r="I30" s="13"/>
      <c r="J30" s="14" t="s">
        <v>16</v>
      </c>
      <c r="K30" s="14" t="s">
        <v>14</v>
      </c>
      <c r="L30" s="15" t="s">
        <v>169</v>
      </c>
    </row>
    <row r="31" spans="1:12">
      <c r="A31" s="21"/>
      <c r="B31" s="10" t="s">
        <v>144</v>
      </c>
      <c r="C31" s="11" t="s">
        <v>69</v>
      </c>
      <c r="D31" s="12" t="s">
        <v>142</v>
      </c>
      <c r="E31" s="13" t="s">
        <v>20</v>
      </c>
      <c r="F31" s="13"/>
      <c r="G31" s="13">
        <v>1</v>
      </c>
      <c r="H31" s="13"/>
      <c r="I31" s="13"/>
      <c r="J31" s="14" t="s">
        <v>7</v>
      </c>
      <c r="K31" s="14" t="s">
        <v>45</v>
      </c>
      <c r="L31" s="15" t="s">
        <v>169</v>
      </c>
    </row>
    <row r="32" spans="1:12">
      <c r="A32" s="21"/>
      <c r="B32" s="10" t="s">
        <v>147</v>
      </c>
      <c r="C32" s="11" t="s">
        <v>69</v>
      </c>
      <c r="D32" s="12" t="s">
        <v>145</v>
      </c>
      <c r="E32" s="13" t="s">
        <v>167</v>
      </c>
      <c r="F32" s="13"/>
      <c r="G32" s="13"/>
      <c r="H32" s="13"/>
      <c r="I32" s="13"/>
      <c r="J32" s="14" t="s">
        <v>16</v>
      </c>
      <c r="K32" s="14" t="s">
        <v>14</v>
      </c>
      <c r="L32" s="15" t="s">
        <v>169</v>
      </c>
    </row>
    <row r="33" spans="1:12">
      <c r="A33" s="21"/>
      <c r="B33" s="10" t="s">
        <v>146</v>
      </c>
      <c r="C33" s="11" t="s">
        <v>69</v>
      </c>
      <c r="D33" s="12" t="s">
        <v>145</v>
      </c>
      <c r="E33" s="13" t="s">
        <v>167</v>
      </c>
      <c r="F33" s="13"/>
      <c r="G33" s="13"/>
      <c r="H33" s="13"/>
      <c r="I33" s="13"/>
      <c r="J33" s="14" t="s">
        <v>7</v>
      </c>
      <c r="K33" s="14" t="s">
        <v>45</v>
      </c>
      <c r="L33" s="15" t="s">
        <v>169</v>
      </c>
    </row>
    <row r="34" spans="1:12">
      <c r="A34" s="21"/>
      <c r="B34" s="10" t="s">
        <v>148</v>
      </c>
      <c r="C34" s="11" t="s">
        <v>69</v>
      </c>
      <c r="D34" s="12" t="s">
        <v>152</v>
      </c>
      <c r="E34" s="13" t="s">
        <v>167</v>
      </c>
      <c r="F34" s="13"/>
      <c r="G34" s="13">
        <v>1</v>
      </c>
      <c r="H34" s="13"/>
      <c r="I34" s="13"/>
      <c r="J34" s="14" t="s">
        <v>16</v>
      </c>
      <c r="K34" s="14" t="s">
        <v>14</v>
      </c>
      <c r="L34" s="15" t="s">
        <v>169</v>
      </c>
    </row>
    <row r="35" spans="1:12">
      <c r="A35" s="21"/>
      <c r="B35" s="10" t="s">
        <v>149</v>
      </c>
      <c r="C35" s="11" t="s">
        <v>69</v>
      </c>
      <c r="D35" s="12" t="s">
        <v>152</v>
      </c>
      <c r="E35" s="13" t="s">
        <v>167</v>
      </c>
      <c r="F35" s="13"/>
      <c r="G35" s="13">
        <v>1</v>
      </c>
      <c r="H35" s="13"/>
      <c r="I35" s="13"/>
      <c r="J35" s="14" t="s">
        <v>7</v>
      </c>
      <c r="K35" s="14" t="s">
        <v>45</v>
      </c>
      <c r="L35" s="15" t="s">
        <v>169</v>
      </c>
    </row>
    <row r="36" spans="1:12">
      <c r="A36" s="21"/>
      <c r="B36" s="10" t="s">
        <v>150</v>
      </c>
      <c r="C36" s="11" t="s">
        <v>69</v>
      </c>
      <c r="D36" s="12" t="s">
        <v>153</v>
      </c>
      <c r="E36" s="13" t="s">
        <v>167</v>
      </c>
      <c r="F36" s="13"/>
      <c r="G36" s="13"/>
      <c r="H36" s="13"/>
      <c r="I36" s="13"/>
      <c r="J36" s="14" t="s">
        <v>16</v>
      </c>
      <c r="K36" s="14" t="s">
        <v>14</v>
      </c>
      <c r="L36" s="15" t="s">
        <v>169</v>
      </c>
    </row>
    <row r="37" spans="1:12">
      <c r="A37" s="21"/>
      <c r="B37" s="10" t="s">
        <v>151</v>
      </c>
      <c r="C37" s="11" t="s">
        <v>69</v>
      </c>
      <c r="D37" s="12" t="s">
        <v>153</v>
      </c>
      <c r="E37" s="13" t="s">
        <v>167</v>
      </c>
      <c r="F37" s="13"/>
      <c r="G37" s="13"/>
      <c r="H37" s="13"/>
      <c r="I37" s="13"/>
      <c r="J37" s="14" t="s">
        <v>7</v>
      </c>
      <c r="K37" s="14" t="s">
        <v>45</v>
      </c>
      <c r="L37" s="15" t="s">
        <v>169</v>
      </c>
    </row>
    <row r="38" spans="1:12">
      <c r="A38" s="21"/>
      <c r="B38" s="10" t="s">
        <v>154</v>
      </c>
      <c r="C38" s="11" t="s">
        <v>69</v>
      </c>
      <c r="D38" s="12" t="s">
        <v>158</v>
      </c>
      <c r="E38" s="13" t="s">
        <v>167</v>
      </c>
      <c r="F38" s="13"/>
      <c r="G38" s="13">
        <v>1</v>
      </c>
      <c r="H38" s="13"/>
      <c r="I38" s="13"/>
      <c r="J38" s="14" t="s">
        <v>16</v>
      </c>
      <c r="K38" s="14" t="s">
        <v>14</v>
      </c>
      <c r="L38" s="15" t="s">
        <v>169</v>
      </c>
    </row>
    <row r="39" spans="1:12">
      <c r="A39" s="21"/>
      <c r="B39" s="10" t="s">
        <v>155</v>
      </c>
      <c r="C39" s="11" t="s">
        <v>69</v>
      </c>
      <c r="D39" s="12" t="s">
        <v>158</v>
      </c>
      <c r="E39" s="13" t="s">
        <v>167</v>
      </c>
      <c r="F39" s="13"/>
      <c r="G39" s="13">
        <v>1</v>
      </c>
      <c r="H39" s="13"/>
      <c r="I39" s="13"/>
      <c r="J39" s="14" t="s">
        <v>7</v>
      </c>
      <c r="K39" s="14" t="s">
        <v>45</v>
      </c>
      <c r="L39" s="15" t="s">
        <v>169</v>
      </c>
    </row>
    <row r="40" spans="1:12">
      <c r="A40" s="21"/>
      <c r="B40" s="10" t="s">
        <v>156</v>
      </c>
      <c r="C40" s="11" t="s">
        <v>69</v>
      </c>
      <c r="D40" s="12" t="s">
        <v>159</v>
      </c>
      <c r="E40" s="13" t="s">
        <v>167</v>
      </c>
      <c r="F40" s="13"/>
      <c r="G40" s="13"/>
      <c r="H40" s="13"/>
      <c r="I40" s="13"/>
      <c r="J40" s="14" t="s">
        <v>16</v>
      </c>
      <c r="K40" s="14" t="s">
        <v>14</v>
      </c>
      <c r="L40" s="15" t="s">
        <v>169</v>
      </c>
    </row>
    <row r="41" spans="1:12">
      <c r="A41" s="21"/>
      <c r="B41" s="10" t="s">
        <v>157</v>
      </c>
      <c r="C41" s="11" t="s">
        <v>69</v>
      </c>
      <c r="D41" s="12" t="s">
        <v>159</v>
      </c>
      <c r="E41" s="13" t="s">
        <v>167</v>
      </c>
      <c r="F41" s="13"/>
      <c r="G41" s="13"/>
      <c r="H41" s="13"/>
      <c r="I41" s="13"/>
      <c r="J41" s="14" t="s">
        <v>7</v>
      </c>
      <c r="K41" s="14" t="s">
        <v>45</v>
      </c>
      <c r="L41" s="15" t="s">
        <v>169</v>
      </c>
    </row>
    <row r="42" spans="1:12">
      <c r="A42" s="21"/>
      <c r="B42" s="10" t="s">
        <v>160</v>
      </c>
      <c r="C42" s="11" t="s">
        <v>69</v>
      </c>
      <c r="D42" s="12" t="s">
        <v>165</v>
      </c>
      <c r="E42" s="13" t="s">
        <v>167</v>
      </c>
      <c r="F42" s="13"/>
      <c r="G42" s="13">
        <v>1</v>
      </c>
      <c r="H42" s="13"/>
      <c r="I42" s="13"/>
      <c r="J42" s="14" t="s">
        <v>16</v>
      </c>
      <c r="K42" s="14" t="s">
        <v>14</v>
      </c>
      <c r="L42" s="15" t="s">
        <v>169</v>
      </c>
    </row>
    <row r="43" spans="1:12">
      <c r="A43" s="21"/>
      <c r="B43" s="10" t="s">
        <v>161</v>
      </c>
      <c r="C43" s="11" t="s">
        <v>69</v>
      </c>
      <c r="D43" s="12" t="s">
        <v>165</v>
      </c>
      <c r="E43" s="13" t="s">
        <v>167</v>
      </c>
      <c r="F43" s="13"/>
      <c r="G43" s="13">
        <v>1</v>
      </c>
      <c r="H43" s="13"/>
      <c r="I43" s="13"/>
      <c r="J43" s="14" t="s">
        <v>7</v>
      </c>
      <c r="K43" s="14" t="s">
        <v>45</v>
      </c>
      <c r="L43" s="15" t="s">
        <v>169</v>
      </c>
    </row>
    <row r="44" spans="1:12">
      <c r="A44" s="21"/>
      <c r="B44" s="10" t="s">
        <v>162</v>
      </c>
      <c r="C44" s="11" t="s">
        <v>69</v>
      </c>
      <c r="D44" s="12" t="s">
        <v>164</v>
      </c>
      <c r="E44" s="13" t="s">
        <v>167</v>
      </c>
      <c r="F44" s="13"/>
      <c r="G44" s="13"/>
      <c r="H44" s="13"/>
      <c r="I44" s="13"/>
      <c r="J44" s="14" t="s">
        <v>16</v>
      </c>
      <c r="K44" s="14" t="s">
        <v>14</v>
      </c>
      <c r="L44" s="15" t="s">
        <v>169</v>
      </c>
    </row>
    <row r="45" spans="1:12">
      <c r="A45" s="21"/>
      <c r="B45" s="10" t="s">
        <v>163</v>
      </c>
      <c r="C45" s="11" t="s">
        <v>69</v>
      </c>
      <c r="D45" s="12" t="s">
        <v>164</v>
      </c>
      <c r="E45" s="13" t="s">
        <v>167</v>
      </c>
      <c r="F45" s="13"/>
      <c r="G45" s="13"/>
      <c r="H45" s="13"/>
      <c r="I45" s="13"/>
      <c r="J45" s="14" t="s">
        <v>7</v>
      </c>
      <c r="K45" s="14" t="s">
        <v>45</v>
      </c>
      <c r="L45" s="15" t="s">
        <v>169</v>
      </c>
    </row>
    <row r="46" spans="1:12">
      <c r="A46" s="58"/>
      <c r="B46" s="50"/>
      <c r="C46" s="51"/>
      <c r="D46" s="52"/>
      <c r="E46" s="42"/>
      <c r="F46" s="42"/>
      <c r="G46" s="42"/>
      <c r="H46" s="42"/>
      <c r="I46" s="42"/>
      <c r="J46" s="43"/>
      <c r="K46" s="43"/>
      <c r="L46" s="44"/>
    </row>
    <row r="47" spans="1:12" ht="20.149999999999999" customHeight="1">
      <c r="A47" s="21"/>
      <c r="B47" s="10" t="s">
        <v>17</v>
      </c>
      <c r="C47" s="11" t="s">
        <v>68</v>
      </c>
      <c r="D47" s="12" t="s">
        <v>75</v>
      </c>
      <c r="E47" s="13" t="s">
        <v>11</v>
      </c>
      <c r="F47" s="13"/>
      <c r="G47" s="13"/>
      <c r="H47" s="13"/>
      <c r="I47" s="13"/>
      <c r="J47" s="14" t="s">
        <v>12</v>
      </c>
      <c r="K47" s="14" t="s">
        <v>15</v>
      </c>
      <c r="L47" s="15"/>
    </row>
    <row r="48" spans="1:12" ht="20.149999999999999" customHeight="1">
      <c r="A48" s="21"/>
      <c r="B48" s="10" t="s">
        <v>10</v>
      </c>
      <c r="C48" s="11" t="s">
        <v>68</v>
      </c>
      <c r="D48" s="12" t="s">
        <v>76</v>
      </c>
      <c r="E48" s="13" t="s">
        <v>11</v>
      </c>
      <c r="F48" s="13"/>
      <c r="G48" s="13"/>
      <c r="H48" s="13"/>
      <c r="I48" s="13"/>
      <c r="J48" s="14" t="s">
        <v>12</v>
      </c>
      <c r="K48" s="14" t="s">
        <v>15</v>
      </c>
      <c r="L48" s="15"/>
    </row>
    <row r="49" spans="1:12" ht="20.149999999999999" customHeight="1">
      <c r="A49" s="58"/>
      <c r="B49" s="50"/>
      <c r="C49" s="51"/>
      <c r="D49" s="52"/>
      <c r="E49" s="42"/>
      <c r="F49" s="42"/>
      <c r="G49" s="42"/>
      <c r="H49" s="42"/>
      <c r="I49" s="42"/>
      <c r="J49" s="43"/>
      <c r="K49" s="43"/>
      <c r="L49" s="44"/>
    </row>
    <row r="50" spans="1:12" ht="20.149999999999999" customHeight="1">
      <c r="A50" s="21"/>
      <c r="B50" s="10" t="s">
        <v>18</v>
      </c>
      <c r="C50" s="11" t="s">
        <v>68</v>
      </c>
      <c r="D50" s="12" t="s">
        <v>19</v>
      </c>
      <c r="E50" s="13" t="s">
        <v>20</v>
      </c>
      <c r="F50" s="13"/>
      <c r="G50" s="13"/>
      <c r="H50" s="13"/>
      <c r="I50" s="13"/>
      <c r="J50" s="14" t="s">
        <v>21</v>
      </c>
      <c r="K50" s="14" t="s">
        <v>22</v>
      </c>
      <c r="L50" s="16" t="s">
        <v>43</v>
      </c>
    </row>
    <row r="51" spans="1:12" ht="20.149999999999999" customHeight="1">
      <c r="A51" s="21"/>
      <c r="B51" s="10" t="s">
        <v>23</v>
      </c>
      <c r="C51" s="11" t="s">
        <v>68</v>
      </c>
      <c r="D51" s="12" t="s">
        <v>30</v>
      </c>
      <c r="E51" s="13" t="s">
        <v>20</v>
      </c>
      <c r="F51" s="13"/>
      <c r="G51" s="13"/>
      <c r="H51" s="13"/>
      <c r="I51" s="13"/>
      <c r="J51" s="14" t="s">
        <v>21</v>
      </c>
      <c r="K51" s="14" t="s">
        <v>22</v>
      </c>
      <c r="L51" s="16" t="s">
        <v>43</v>
      </c>
    </row>
    <row r="52" spans="1:12" ht="20.149999999999999" customHeight="1">
      <c r="A52" s="21"/>
      <c r="B52" s="10" t="s">
        <v>24</v>
      </c>
      <c r="C52" s="11" t="s">
        <v>68</v>
      </c>
      <c r="D52" s="12" t="s">
        <v>31</v>
      </c>
      <c r="E52" s="13" t="s">
        <v>20</v>
      </c>
      <c r="F52" s="13"/>
      <c r="G52" s="13"/>
      <c r="H52" s="13"/>
      <c r="I52" s="13"/>
      <c r="J52" s="14" t="s">
        <v>21</v>
      </c>
      <c r="K52" s="14" t="s">
        <v>22</v>
      </c>
      <c r="L52" s="16" t="s">
        <v>43</v>
      </c>
    </row>
    <row r="53" spans="1:12" ht="20.149999999999999" customHeight="1">
      <c r="A53" s="21"/>
      <c r="B53" s="10" t="s">
        <v>25</v>
      </c>
      <c r="C53" s="11" t="s">
        <v>68</v>
      </c>
      <c r="D53" s="12" t="s">
        <v>32</v>
      </c>
      <c r="E53" s="13" t="s">
        <v>20</v>
      </c>
      <c r="F53" s="13"/>
      <c r="G53" s="13"/>
      <c r="H53" s="13"/>
      <c r="I53" s="13"/>
      <c r="J53" s="14" t="s">
        <v>21</v>
      </c>
      <c r="K53" s="14" t="s">
        <v>22</v>
      </c>
      <c r="L53" s="16" t="s">
        <v>43</v>
      </c>
    </row>
    <row r="54" spans="1:12" ht="20.149999999999999" customHeight="1">
      <c r="A54" s="21"/>
      <c r="B54" s="10" t="s">
        <v>26</v>
      </c>
      <c r="C54" s="11" t="s">
        <v>68</v>
      </c>
      <c r="D54" s="12" t="s">
        <v>33</v>
      </c>
      <c r="E54" s="13" t="s">
        <v>20</v>
      </c>
      <c r="F54" s="13"/>
      <c r="G54" s="13"/>
      <c r="H54" s="13"/>
      <c r="I54" s="13"/>
      <c r="J54" s="14" t="s">
        <v>21</v>
      </c>
      <c r="K54" s="14" t="s">
        <v>22</v>
      </c>
      <c r="L54" s="16" t="s">
        <v>43</v>
      </c>
    </row>
    <row r="55" spans="1:12" ht="20.149999999999999" customHeight="1">
      <c r="A55" s="21"/>
      <c r="B55" s="10" t="s">
        <v>27</v>
      </c>
      <c r="C55" s="11" t="s">
        <v>68</v>
      </c>
      <c r="D55" s="12" t="s">
        <v>34</v>
      </c>
      <c r="E55" s="13" t="s">
        <v>20</v>
      </c>
      <c r="F55" s="13"/>
      <c r="G55" s="13"/>
      <c r="H55" s="13"/>
      <c r="I55" s="13"/>
      <c r="J55" s="14" t="s">
        <v>21</v>
      </c>
      <c r="K55" s="14" t="s">
        <v>22</v>
      </c>
      <c r="L55" s="16" t="s">
        <v>43</v>
      </c>
    </row>
    <row r="56" spans="1:12" ht="20.149999999999999" customHeight="1">
      <c r="A56" s="21"/>
      <c r="B56" s="10" t="s">
        <v>28</v>
      </c>
      <c r="C56" s="11" t="s">
        <v>68</v>
      </c>
      <c r="D56" s="12" t="s">
        <v>35</v>
      </c>
      <c r="E56" s="13" t="s">
        <v>20</v>
      </c>
      <c r="F56" s="13"/>
      <c r="G56" s="13"/>
      <c r="H56" s="13"/>
      <c r="I56" s="13"/>
      <c r="J56" s="14" t="s">
        <v>21</v>
      </c>
      <c r="K56" s="14" t="s">
        <v>22</v>
      </c>
      <c r="L56" s="16" t="s">
        <v>43</v>
      </c>
    </row>
    <row r="57" spans="1:12" ht="20.149999999999999" customHeight="1">
      <c r="A57" s="21"/>
      <c r="B57" s="10" t="s">
        <v>29</v>
      </c>
      <c r="C57" s="11" t="s">
        <v>68</v>
      </c>
      <c r="D57" s="12" t="s">
        <v>36</v>
      </c>
      <c r="E57" s="13" t="s">
        <v>20</v>
      </c>
      <c r="F57" s="13"/>
      <c r="G57" s="13"/>
      <c r="H57" s="13"/>
      <c r="I57" s="13"/>
      <c r="J57" s="14" t="s">
        <v>21</v>
      </c>
      <c r="K57" s="14" t="s">
        <v>22</v>
      </c>
      <c r="L57" s="16" t="s">
        <v>43</v>
      </c>
    </row>
    <row r="58" spans="1:12" ht="20.149999999999999" customHeight="1">
      <c r="A58" s="21"/>
      <c r="B58" s="10" t="s">
        <v>57</v>
      </c>
      <c r="C58" s="11" t="s">
        <v>69</v>
      </c>
      <c r="D58" s="12" t="s">
        <v>63</v>
      </c>
      <c r="E58" s="13" t="s">
        <v>20</v>
      </c>
      <c r="F58" s="13"/>
      <c r="G58" s="13"/>
      <c r="H58" s="13"/>
      <c r="I58" s="13"/>
      <c r="J58" s="14" t="s">
        <v>21</v>
      </c>
      <c r="K58" s="14" t="s">
        <v>22</v>
      </c>
      <c r="L58" s="16" t="s">
        <v>43</v>
      </c>
    </row>
    <row r="59" spans="1:12" ht="20.149999999999999" customHeight="1">
      <c r="A59" s="21"/>
      <c r="B59" s="10" t="s">
        <v>58</v>
      </c>
      <c r="C59" s="11" t="s">
        <v>69</v>
      </c>
      <c r="D59" s="12" t="s">
        <v>64</v>
      </c>
      <c r="E59" s="13" t="s">
        <v>20</v>
      </c>
      <c r="F59" s="13"/>
      <c r="G59" s="13"/>
      <c r="H59" s="13"/>
      <c r="I59" s="13"/>
      <c r="J59" s="14" t="s">
        <v>21</v>
      </c>
      <c r="K59" s="14" t="s">
        <v>22</v>
      </c>
      <c r="L59" s="16" t="s">
        <v>43</v>
      </c>
    </row>
    <row r="60" spans="1:12" ht="20.149999999999999" customHeight="1">
      <c r="A60" s="21"/>
      <c r="B60" s="10" t="s">
        <v>59</v>
      </c>
      <c r="C60" s="11" t="s">
        <v>69</v>
      </c>
      <c r="D60" s="12" t="s">
        <v>132</v>
      </c>
      <c r="E60" s="13" t="s">
        <v>20</v>
      </c>
      <c r="F60" s="13"/>
      <c r="G60" s="13"/>
      <c r="H60" s="13"/>
      <c r="I60" s="13"/>
      <c r="J60" s="14" t="s">
        <v>21</v>
      </c>
      <c r="K60" s="14" t="s">
        <v>22</v>
      </c>
      <c r="L60" s="16" t="s">
        <v>43</v>
      </c>
    </row>
    <row r="61" spans="1:12" ht="20.149999999999999" customHeight="1">
      <c r="A61" s="21"/>
      <c r="B61" s="10" t="s">
        <v>60</v>
      </c>
      <c r="C61" s="11" t="s">
        <v>69</v>
      </c>
      <c r="D61" s="12" t="s">
        <v>131</v>
      </c>
      <c r="E61" s="13" t="s">
        <v>20</v>
      </c>
      <c r="F61" s="13"/>
      <c r="G61" s="13"/>
      <c r="H61" s="13"/>
      <c r="I61" s="13"/>
      <c r="J61" s="14" t="s">
        <v>21</v>
      </c>
      <c r="K61" s="14" t="s">
        <v>22</v>
      </c>
      <c r="L61" s="16" t="s">
        <v>43</v>
      </c>
    </row>
    <row r="62" spans="1:12" ht="20.149999999999999" customHeight="1">
      <c r="A62" s="21"/>
      <c r="B62" s="10" t="s">
        <v>61</v>
      </c>
      <c r="C62" s="11" t="s">
        <v>69</v>
      </c>
      <c r="D62" s="12" t="s">
        <v>129</v>
      </c>
      <c r="E62" s="13" t="s">
        <v>20</v>
      </c>
      <c r="F62" s="13"/>
      <c r="G62" s="13"/>
      <c r="H62" s="13"/>
      <c r="I62" s="13"/>
      <c r="J62" s="14" t="s">
        <v>21</v>
      </c>
      <c r="K62" s="14" t="s">
        <v>22</v>
      </c>
      <c r="L62" s="16" t="s">
        <v>43</v>
      </c>
    </row>
    <row r="63" spans="1:12" ht="20.149999999999999" customHeight="1">
      <c r="A63" s="21"/>
      <c r="B63" s="10" t="s">
        <v>62</v>
      </c>
      <c r="C63" s="11" t="s">
        <v>69</v>
      </c>
      <c r="D63" s="12" t="s">
        <v>130</v>
      </c>
      <c r="E63" s="13" t="s">
        <v>20</v>
      </c>
      <c r="F63" s="13"/>
      <c r="G63" s="13"/>
      <c r="H63" s="13"/>
      <c r="I63" s="13"/>
      <c r="J63" s="14" t="s">
        <v>21</v>
      </c>
      <c r="K63" s="14" t="s">
        <v>22</v>
      </c>
      <c r="L63" s="16" t="s">
        <v>43</v>
      </c>
    </row>
    <row r="64" spans="1:12" ht="20.149999999999999" customHeight="1">
      <c r="A64" s="21"/>
      <c r="B64" s="10" t="s">
        <v>52</v>
      </c>
      <c r="C64" s="11" t="s">
        <v>68</v>
      </c>
      <c r="D64" s="12" t="s">
        <v>53</v>
      </c>
      <c r="E64" s="13" t="s">
        <v>20</v>
      </c>
      <c r="F64" s="13"/>
      <c r="G64" s="13"/>
      <c r="H64" s="13"/>
      <c r="I64" s="13"/>
      <c r="J64" s="14" t="s">
        <v>21</v>
      </c>
      <c r="K64" s="14" t="s">
        <v>22</v>
      </c>
      <c r="L64" s="16" t="s">
        <v>43</v>
      </c>
    </row>
    <row r="65" spans="1:12" ht="20.149999999999999" customHeight="1">
      <c r="A65" s="21"/>
      <c r="B65" s="10" t="s">
        <v>54</v>
      </c>
      <c r="C65" s="11" t="s">
        <v>68</v>
      </c>
      <c r="D65" s="12" t="s">
        <v>55</v>
      </c>
      <c r="E65" s="13" t="s">
        <v>20</v>
      </c>
      <c r="F65" s="13"/>
      <c r="G65" s="13"/>
      <c r="H65" s="13"/>
      <c r="I65" s="13"/>
      <c r="J65" s="14" t="s">
        <v>21</v>
      </c>
      <c r="K65" s="14" t="s">
        <v>22</v>
      </c>
      <c r="L65" s="16" t="s">
        <v>43</v>
      </c>
    </row>
    <row r="66" spans="1:12" ht="20.149999999999999" customHeight="1">
      <c r="A66" s="21"/>
      <c r="B66" s="10" t="s">
        <v>47</v>
      </c>
      <c r="C66" s="11" t="s">
        <v>68</v>
      </c>
      <c r="D66" s="12" t="s">
        <v>48</v>
      </c>
      <c r="E66" s="13" t="s">
        <v>20</v>
      </c>
      <c r="F66" s="13"/>
      <c r="G66" s="13"/>
      <c r="H66" s="13"/>
      <c r="I66" s="13"/>
      <c r="J66" s="14" t="s">
        <v>21</v>
      </c>
      <c r="K66" s="14" t="s">
        <v>22</v>
      </c>
      <c r="L66" s="16" t="s">
        <v>43</v>
      </c>
    </row>
    <row r="67" spans="1:12" ht="20.149999999999999" customHeight="1">
      <c r="A67" s="21"/>
      <c r="B67" s="10" t="s">
        <v>49</v>
      </c>
      <c r="C67" s="11" t="s">
        <v>68</v>
      </c>
      <c r="D67" s="12" t="s">
        <v>50</v>
      </c>
      <c r="E67" s="13" t="s">
        <v>20</v>
      </c>
      <c r="F67" s="13"/>
      <c r="G67" s="13"/>
      <c r="H67" s="13"/>
      <c r="I67" s="13"/>
      <c r="J67" s="14" t="s">
        <v>21</v>
      </c>
      <c r="K67" s="14" t="s">
        <v>22</v>
      </c>
      <c r="L67" s="16" t="s">
        <v>43</v>
      </c>
    </row>
    <row r="68" spans="1:12" ht="19.5" customHeight="1">
      <c r="A68" s="21"/>
      <c r="B68" s="10" t="s">
        <v>38</v>
      </c>
      <c r="C68" s="11" t="s">
        <v>68</v>
      </c>
      <c r="D68" s="12" t="s">
        <v>35</v>
      </c>
      <c r="E68" s="13" t="s">
        <v>40</v>
      </c>
      <c r="F68" s="13"/>
      <c r="G68" s="13"/>
      <c r="H68" s="13"/>
      <c r="I68" s="13"/>
      <c r="J68" s="14" t="s">
        <v>41</v>
      </c>
      <c r="K68" s="14" t="s">
        <v>44</v>
      </c>
      <c r="L68" s="15"/>
    </row>
    <row r="69" spans="1:12" ht="20.149999999999999" customHeight="1">
      <c r="A69" s="21"/>
      <c r="B69" s="10" t="s">
        <v>42</v>
      </c>
      <c r="C69" s="11" t="s">
        <v>68</v>
      </c>
      <c r="D69" s="12" t="s">
        <v>36</v>
      </c>
      <c r="E69" s="13" t="s">
        <v>40</v>
      </c>
      <c r="F69" s="13"/>
      <c r="G69" s="13"/>
      <c r="H69" s="13"/>
      <c r="I69" s="13"/>
      <c r="J69" s="14" t="s">
        <v>41</v>
      </c>
      <c r="K69" s="14" t="s">
        <v>44</v>
      </c>
      <c r="L69" s="15"/>
    </row>
    <row r="70" spans="1:12" ht="20.149999999999999" customHeight="1">
      <c r="A70" s="21"/>
      <c r="B70" s="10" t="s">
        <v>56</v>
      </c>
      <c r="C70" s="11" t="s">
        <v>68</v>
      </c>
      <c r="D70" s="12" t="s">
        <v>55</v>
      </c>
      <c r="E70" s="13" t="s">
        <v>40</v>
      </c>
      <c r="F70" s="13"/>
      <c r="G70" s="13"/>
      <c r="H70" s="13"/>
      <c r="I70" s="13"/>
      <c r="J70" s="14" t="s">
        <v>41</v>
      </c>
      <c r="K70" s="14" t="s">
        <v>44</v>
      </c>
      <c r="L70" s="15"/>
    </row>
    <row r="71" spans="1:12" ht="20.149999999999999" customHeight="1">
      <c r="A71" s="21"/>
      <c r="B71" s="10" t="s">
        <v>51</v>
      </c>
      <c r="C71" s="11" t="s">
        <v>68</v>
      </c>
      <c r="D71" s="12" t="s">
        <v>48</v>
      </c>
      <c r="E71" s="13" t="s">
        <v>40</v>
      </c>
      <c r="F71" s="13"/>
      <c r="G71" s="13"/>
      <c r="H71" s="13"/>
      <c r="I71" s="13"/>
      <c r="J71" s="14" t="s">
        <v>41</v>
      </c>
      <c r="K71" s="14" t="s">
        <v>44</v>
      </c>
      <c r="L71" s="15"/>
    </row>
    <row r="72" spans="1:12" ht="20.149999999999999" customHeight="1">
      <c r="A72" s="21"/>
      <c r="B72" s="10" t="s">
        <v>128</v>
      </c>
      <c r="C72" s="11" t="s">
        <v>68</v>
      </c>
      <c r="D72" s="12" t="s">
        <v>50</v>
      </c>
      <c r="E72" s="13" t="s">
        <v>40</v>
      </c>
      <c r="F72" s="13"/>
      <c r="G72" s="13"/>
      <c r="H72" s="13"/>
      <c r="I72" s="13"/>
      <c r="J72" s="14" t="s">
        <v>41</v>
      </c>
      <c r="K72" s="14" t="s">
        <v>44</v>
      </c>
      <c r="L72" s="15"/>
    </row>
    <row r="73" spans="1:12" ht="19.5" customHeight="1">
      <c r="A73" s="21"/>
      <c r="B73" s="10" t="s">
        <v>65</v>
      </c>
      <c r="C73" s="11" t="s">
        <v>69</v>
      </c>
      <c r="D73" s="12" t="s">
        <v>129</v>
      </c>
      <c r="E73" s="13" t="s">
        <v>40</v>
      </c>
      <c r="F73" s="13"/>
      <c r="G73" s="13"/>
      <c r="H73" s="13"/>
      <c r="I73" s="13"/>
      <c r="J73" s="14" t="s">
        <v>41</v>
      </c>
      <c r="K73" s="14" t="s">
        <v>44</v>
      </c>
      <c r="L73" s="15"/>
    </row>
    <row r="74" spans="1:12" ht="20.149999999999999" customHeight="1">
      <c r="A74" s="21"/>
      <c r="B74" s="10" t="s">
        <v>66</v>
      </c>
      <c r="C74" s="11" t="s">
        <v>69</v>
      </c>
      <c r="D74" s="12" t="s">
        <v>130</v>
      </c>
      <c r="E74" s="13" t="s">
        <v>40</v>
      </c>
      <c r="F74" s="13"/>
      <c r="G74" s="13"/>
      <c r="H74" s="13"/>
      <c r="I74" s="13"/>
      <c r="J74" s="14" t="s">
        <v>41</v>
      </c>
      <c r="K74" s="14" t="s">
        <v>44</v>
      </c>
      <c r="L74" s="15"/>
    </row>
    <row r="75" spans="1:12" ht="20.149999999999999" customHeight="1">
      <c r="A75" s="58"/>
      <c r="B75" s="50"/>
      <c r="C75" s="51"/>
      <c r="D75" s="52"/>
      <c r="E75" s="42"/>
      <c r="F75" s="42"/>
      <c r="G75" s="42"/>
      <c r="H75" s="42"/>
      <c r="I75" s="42"/>
      <c r="J75" s="43"/>
      <c r="K75" s="43"/>
      <c r="L75" s="44"/>
    </row>
    <row r="76" spans="1:12" ht="20.149999999999999" customHeight="1">
      <c r="A76" s="21"/>
      <c r="B76" s="10" t="s">
        <v>97</v>
      </c>
      <c r="C76" s="11" t="s">
        <v>69</v>
      </c>
      <c r="D76" s="12" t="s">
        <v>83</v>
      </c>
      <c r="E76" s="13" t="s">
        <v>40</v>
      </c>
      <c r="F76" s="13"/>
      <c r="G76" s="13"/>
      <c r="H76" s="13"/>
      <c r="I76" s="13"/>
      <c r="J76" s="14" t="s">
        <v>80</v>
      </c>
      <c r="K76" s="14" t="s">
        <v>70</v>
      </c>
      <c r="L76" s="16" t="s">
        <v>166</v>
      </c>
    </row>
    <row r="77" spans="1:12" ht="20.149999999999999" customHeight="1">
      <c r="A77" s="21"/>
      <c r="B77" s="10" t="s">
        <v>98</v>
      </c>
      <c r="C77" s="11" t="s">
        <v>69</v>
      </c>
      <c r="D77" s="12" t="s">
        <v>83</v>
      </c>
      <c r="E77" s="13" t="s">
        <v>40</v>
      </c>
      <c r="F77" s="13"/>
      <c r="G77" s="13"/>
      <c r="H77" s="13"/>
      <c r="I77" s="13"/>
      <c r="J77" s="14" t="s">
        <v>82</v>
      </c>
      <c r="K77" s="14" t="s">
        <v>70</v>
      </c>
      <c r="L77" s="16" t="s">
        <v>166</v>
      </c>
    </row>
    <row r="78" spans="1:12" ht="20.149999999999999" customHeight="1">
      <c r="A78" s="21"/>
      <c r="B78" s="10" t="s">
        <v>99</v>
      </c>
      <c r="C78" s="11" t="s">
        <v>69</v>
      </c>
      <c r="D78" s="12" t="s">
        <v>84</v>
      </c>
      <c r="E78" s="13" t="s">
        <v>40</v>
      </c>
      <c r="F78" s="13"/>
      <c r="G78" s="13"/>
      <c r="H78" s="13"/>
      <c r="I78" s="13"/>
      <c r="J78" s="14" t="s">
        <v>80</v>
      </c>
      <c r="K78" s="14" t="s">
        <v>70</v>
      </c>
      <c r="L78" s="16" t="s">
        <v>166</v>
      </c>
    </row>
    <row r="79" spans="1:12" ht="20.149999999999999" customHeight="1">
      <c r="A79" s="21"/>
      <c r="B79" s="10" t="s">
        <v>100</v>
      </c>
      <c r="C79" s="11" t="s">
        <v>69</v>
      </c>
      <c r="D79" s="12" t="s">
        <v>84</v>
      </c>
      <c r="E79" s="13" t="s">
        <v>40</v>
      </c>
      <c r="F79" s="13"/>
      <c r="G79" s="13"/>
      <c r="H79" s="13"/>
      <c r="I79" s="13"/>
      <c r="J79" s="14" t="s">
        <v>82</v>
      </c>
      <c r="K79" s="14" t="s">
        <v>70</v>
      </c>
      <c r="L79" s="16" t="s">
        <v>166</v>
      </c>
    </row>
    <row r="80" spans="1:12" ht="20.149999999999999" customHeight="1">
      <c r="A80" s="21"/>
      <c r="B80" s="10" t="s">
        <v>101</v>
      </c>
      <c r="C80" s="11" t="s">
        <v>69</v>
      </c>
      <c r="D80" s="12" t="s">
        <v>85</v>
      </c>
      <c r="E80" s="13" t="s">
        <v>40</v>
      </c>
      <c r="F80" s="13"/>
      <c r="G80" s="13"/>
      <c r="H80" s="13"/>
      <c r="I80" s="13"/>
      <c r="J80" s="14" t="s">
        <v>71</v>
      </c>
      <c r="K80" s="14" t="s">
        <v>70</v>
      </c>
      <c r="L80" s="16"/>
    </row>
    <row r="81" spans="1:12" ht="20.149999999999999" customHeight="1">
      <c r="A81" s="21"/>
      <c r="B81" s="10" t="s">
        <v>104</v>
      </c>
      <c r="C81" s="11" t="s">
        <v>69</v>
      </c>
      <c r="D81" s="12" t="s">
        <v>86</v>
      </c>
      <c r="E81" s="13" t="s">
        <v>40</v>
      </c>
      <c r="F81" s="13"/>
      <c r="G81" s="13"/>
      <c r="H81" s="13"/>
      <c r="I81" s="13"/>
      <c r="J81" s="14" t="s">
        <v>81</v>
      </c>
      <c r="K81" s="14" t="s">
        <v>70</v>
      </c>
      <c r="L81" s="16" t="s">
        <v>166</v>
      </c>
    </row>
    <row r="82" spans="1:12" ht="20.149999999999999" customHeight="1">
      <c r="A82" s="21"/>
      <c r="B82" s="10" t="s">
        <v>105</v>
      </c>
      <c r="C82" s="11" t="s">
        <v>69</v>
      </c>
      <c r="D82" s="12" t="s">
        <v>87</v>
      </c>
      <c r="E82" s="13" t="s">
        <v>40</v>
      </c>
      <c r="F82" s="13"/>
      <c r="G82" s="13"/>
      <c r="H82" s="13"/>
      <c r="I82" s="13"/>
      <c r="J82" s="14" t="s">
        <v>81</v>
      </c>
      <c r="K82" s="14" t="s">
        <v>70</v>
      </c>
      <c r="L82" s="16" t="s">
        <v>166</v>
      </c>
    </row>
    <row r="83" spans="1:12" ht="20.149999999999999" customHeight="1">
      <c r="A83" s="21"/>
      <c r="B83" s="10" t="s">
        <v>102</v>
      </c>
      <c r="C83" s="11" t="s">
        <v>69</v>
      </c>
      <c r="D83" s="12" t="s">
        <v>88</v>
      </c>
      <c r="E83" s="13" t="s">
        <v>40</v>
      </c>
      <c r="F83" s="13"/>
      <c r="G83" s="13"/>
      <c r="H83" s="13"/>
      <c r="I83" s="13"/>
      <c r="J83" s="14" t="s">
        <v>71</v>
      </c>
      <c r="K83" s="14" t="s">
        <v>70</v>
      </c>
      <c r="L83" s="16"/>
    </row>
    <row r="84" spans="1:12" ht="20.149999999999999" customHeight="1">
      <c r="A84" s="21"/>
      <c r="B84" s="10" t="s">
        <v>103</v>
      </c>
      <c r="C84" s="11" t="s">
        <v>69</v>
      </c>
      <c r="D84" s="12" t="s">
        <v>88</v>
      </c>
      <c r="E84" s="13" t="s">
        <v>40</v>
      </c>
      <c r="F84" s="13"/>
      <c r="G84" s="13"/>
      <c r="H84" s="13"/>
      <c r="I84" s="13"/>
      <c r="J84" s="14" t="s">
        <v>71</v>
      </c>
      <c r="K84" s="14" t="s">
        <v>70</v>
      </c>
      <c r="L84" s="16"/>
    </row>
    <row r="85" spans="1:12" ht="20.149999999999999" customHeight="1">
      <c r="A85" s="21"/>
      <c r="B85" s="10" t="s">
        <v>106</v>
      </c>
      <c r="C85" s="11" t="s">
        <v>69</v>
      </c>
      <c r="D85" s="12" t="s">
        <v>89</v>
      </c>
      <c r="E85" s="13" t="s">
        <v>40</v>
      </c>
      <c r="F85" s="13"/>
      <c r="G85" s="13"/>
      <c r="H85" s="13"/>
      <c r="I85" s="13"/>
      <c r="J85" s="14" t="s">
        <v>80</v>
      </c>
      <c r="K85" s="14" t="s">
        <v>70</v>
      </c>
      <c r="L85" s="16" t="s">
        <v>166</v>
      </c>
    </row>
    <row r="86" spans="1:12" ht="20.149999999999999" customHeight="1">
      <c r="A86" s="21"/>
      <c r="B86" s="10" t="s">
        <v>107</v>
      </c>
      <c r="C86" s="11" t="s">
        <v>69</v>
      </c>
      <c r="D86" s="12" t="s">
        <v>89</v>
      </c>
      <c r="E86" s="13" t="s">
        <v>40</v>
      </c>
      <c r="F86" s="13"/>
      <c r="G86" s="13"/>
      <c r="H86" s="13"/>
      <c r="I86" s="13"/>
      <c r="J86" s="14" t="s">
        <v>82</v>
      </c>
      <c r="K86" s="14" t="s">
        <v>70</v>
      </c>
      <c r="L86" s="16" t="s">
        <v>166</v>
      </c>
    </row>
    <row r="87" spans="1:12" ht="20.149999999999999" customHeight="1">
      <c r="A87" s="21"/>
      <c r="B87" s="10" t="s">
        <v>108</v>
      </c>
      <c r="C87" s="11" t="s">
        <v>69</v>
      </c>
      <c r="D87" s="12" t="s">
        <v>90</v>
      </c>
      <c r="E87" s="13" t="s">
        <v>40</v>
      </c>
      <c r="F87" s="13"/>
      <c r="G87" s="13"/>
      <c r="H87" s="13"/>
      <c r="I87" s="13"/>
      <c r="J87" s="14" t="s">
        <v>81</v>
      </c>
      <c r="K87" s="14" t="s">
        <v>70</v>
      </c>
      <c r="L87" s="16"/>
    </row>
    <row r="88" spans="1:12" ht="20.149999999999999" customHeight="1">
      <c r="A88" s="21"/>
      <c r="B88" s="10" t="s">
        <v>109</v>
      </c>
      <c r="C88" s="11" t="s">
        <v>69</v>
      </c>
      <c r="D88" s="12" t="s">
        <v>91</v>
      </c>
      <c r="E88" s="13" t="s">
        <v>40</v>
      </c>
      <c r="F88" s="13"/>
      <c r="G88" s="13"/>
      <c r="H88" s="13"/>
      <c r="I88" s="13"/>
      <c r="J88" s="14" t="s">
        <v>80</v>
      </c>
      <c r="K88" s="14" t="s">
        <v>70</v>
      </c>
      <c r="L88" s="16" t="s">
        <v>166</v>
      </c>
    </row>
    <row r="89" spans="1:12" ht="20.149999999999999" customHeight="1">
      <c r="A89" s="21"/>
      <c r="B89" s="10" t="s">
        <v>110</v>
      </c>
      <c r="C89" s="11" t="s">
        <v>69</v>
      </c>
      <c r="D89" s="12" t="s">
        <v>91</v>
      </c>
      <c r="E89" s="13" t="s">
        <v>40</v>
      </c>
      <c r="F89" s="13"/>
      <c r="G89" s="13"/>
      <c r="H89" s="13"/>
      <c r="I89" s="13"/>
      <c r="J89" s="14" t="s">
        <v>82</v>
      </c>
      <c r="K89" s="14" t="s">
        <v>70</v>
      </c>
      <c r="L89" s="16" t="s">
        <v>166</v>
      </c>
    </row>
    <row r="90" spans="1:12" ht="20.149999999999999" customHeight="1">
      <c r="A90" s="21"/>
      <c r="B90" s="10" t="s">
        <v>111</v>
      </c>
      <c r="C90" s="11" t="s">
        <v>69</v>
      </c>
      <c r="D90" s="12" t="s">
        <v>92</v>
      </c>
      <c r="E90" s="13" t="s">
        <v>40</v>
      </c>
      <c r="F90" s="13"/>
      <c r="G90" s="13"/>
      <c r="H90" s="13"/>
      <c r="I90" s="13"/>
      <c r="J90" s="14" t="s">
        <v>81</v>
      </c>
      <c r="K90" s="14" t="s">
        <v>70</v>
      </c>
      <c r="L90" s="16"/>
    </row>
    <row r="91" spans="1:12" ht="20.149999999999999" customHeight="1">
      <c r="A91" s="21"/>
      <c r="B91" s="10" t="s">
        <v>112</v>
      </c>
      <c r="C91" s="11" t="s">
        <v>69</v>
      </c>
      <c r="D91" s="12" t="s">
        <v>93</v>
      </c>
      <c r="E91" s="13" t="s">
        <v>40</v>
      </c>
      <c r="F91" s="13"/>
      <c r="G91" s="13"/>
      <c r="H91" s="13"/>
      <c r="I91" s="13"/>
      <c r="J91" s="14" t="s">
        <v>80</v>
      </c>
      <c r="K91" s="14" t="s">
        <v>70</v>
      </c>
      <c r="L91" s="16" t="s">
        <v>166</v>
      </c>
    </row>
    <row r="92" spans="1:12" ht="20.149999999999999" customHeight="1">
      <c r="A92" s="21"/>
      <c r="B92" s="10" t="s">
        <v>113</v>
      </c>
      <c r="C92" s="11" t="s">
        <v>69</v>
      </c>
      <c r="D92" s="12" t="s">
        <v>93</v>
      </c>
      <c r="E92" s="13" t="s">
        <v>40</v>
      </c>
      <c r="F92" s="13"/>
      <c r="G92" s="13"/>
      <c r="H92" s="13"/>
      <c r="I92" s="13"/>
      <c r="J92" s="14" t="s">
        <v>82</v>
      </c>
      <c r="K92" s="14" t="s">
        <v>70</v>
      </c>
      <c r="L92" s="16" t="s">
        <v>166</v>
      </c>
    </row>
    <row r="93" spans="1:12" ht="20.149999999999999" customHeight="1">
      <c r="A93" s="21"/>
      <c r="B93" s="10" t="s">
        <v>114</v>
      </c>
      <c r="C93" s="11" t="s">
        <v>69</v>
      </c>
      <c r="D93" s="12" t="s">
        <v>94</v>
      </c>
      <c r="E93" s="13" t="s">
        <v>40</v>
      </c>
      <c r="F93" s="13"/>
      <c r="G93" s="13"/>
      <c r="H93" s="13"/>
      <c r="I93" s="13"/>
      <c r="J93" s="14" t="s">
        <v>81</v>
      </c>
      <c r="K93" s="14" t="s">
        <v>70</v>
      </c>
      <c r="L93" s="16"/>
    </row>
    <row r="94" spans="1:12" ht="20.149999999999999" customHeight="1">
      <c r="A94" s="21"/>
      <c r="B94" s="10" t="s">
        <v>115</v>
      </c>
      <c r="C94" s="11" t="s">
        <v>69</v>
      </c>
      <c r="D94" s="12" t="s">
        <v>95</v>
      </c>
      <c r="E94" s="13" t="s">
        <v>40</v>
      </c>
      <c r="F94" s="13"/>
      <c r="G94" s="13"/>
      <c r="H94" s="13"/>
      <c r="I94" s="13"/>
      <c r="J94" s="14" t="s">
        <v>80</v>
      </c>
      <c r="K94" s="14" t="s">
        <v>70</v>
      </c>
      <c r="L94" s="16" t="s">
        <v>166</v>
      </c>
    </row>
    <row r="95" spans="1:12" ht="20.149999999999999" customHeight="1">
      <c r="A95" s="21"/>
      <c r="B95" s="10" t="s">
        <v>116</v>
      </c>
      <c r="C95" s="11" t="s">
        <v>69</v>
      </c>
      <c r="D95" s="12" t="s">
        <v>95</v>
      </c>
      <c r="E95" s="13" t="s">
        <v>40</v>
      </c>
      <c r="F95" s="13"/>
      <c r="G95" s="13"/>
      <c r="H95" s="13"/>
      <c r="I95" s="13"/>
      <c r="J95" s="14" t="s">
        <v>82</v>
      </c>
      <c r="K95" s="14" t="s">
        <v>70</v>
      </c>
      <c r="L95" s="16" t="s">
        <v>166</v>
      </c>
    </row>
    <row r="96" spans="1:12" ht="20.149999999999999" customHeight="1">
      <c r="A96" s="21"/>
      <c r="B96" s="10" t="s">
        <v>117</v>
      </c>
      <c r="C96" s="11" t="s">
        <v>69</v>
      </c>
      <c r="D96" s="12" t="s">
        <v>95</v>
      </c>
      <c r="E96" s="13" t="s">
        <v>40</v>
      </c>
      <c r="F96" s="13"/>
      <c r="G96" s="13"/>
      <c r="H96" s="13"/>
      <c r="I96" s="13"/>
      <c r="J96" s="14" t="s">
        <v>81</v>
      </c>
      <c r="K96" s="14" t="s">
        <v>70</v>
      </c>
      <c r="L96" s="16"/>
    </row>
    <row r="97" spans="1:12" ht="20.149999999999999" customHeight="1">
      <c r="A97" s="21"/>
      <c r="B97" s="10" t="s">
        <v>118</v>
      </c>
      <c r="C97" s="11" t="s">
        <v>69</v>
      </c>
      <c r="D97" s="12" t="s">
        <v>96</v>
      </c>
      <c r="E97" s="13" t="s">
        <v>40</v>
      </c>
      <c r="F97" s="13"/>
      <c r="G97" s="13"/>
      <c r="H97" s="13"/>
      <c r="I97" s="13"/>
      <c r="J97" s="14" t="s">
        <v>71</v>
      </c>
      <c r="K97" s="14" t="s">
        <v>70</v>
      </c>
      <c r="L97" s="16"/>
    </row>
    <row r="98" spans="1:12" ht="20.149999999999999" customHeight="1">
      <c r="A98" s="21"/>
      <c r="B98" s="10" t="s">
        <v>119</v>
      </c>
      <c r="C98" s="11" t="s">
        <v>69</v>
      </c>
      <c r="D98" s="12" t="s">
        <v>96</v>
      </c>
      <c r="E98" s="13" t="s">
        <v>40</v>
      </c>
      <c r="F98" s="13"/>
      <c r="G98" s="13"/>
      <c r="H98" s="13"/>
      <c r="I98" s="13"/>
      <c r="J98" s="14" t="s">
        <v>71</v>
      </c>
      <c r="K98" s="14" t="s">
        <v>70</v>
      </c>
      <c r="L98" s="16"/>
    </row>
    <row r="99" spans="1:12" ht="20.149999999999999" customHeight="1">
      <c r="A99" s="21"/>
      <c r="B99" s="50"/>
      <c r="C99" s="51"/>
      <c r="D99" s="52"/>
      <c r="E99" s="42"/>
      <c r="F99" s="42"/>
      <c r="G99" s="42"/>
      <c r="H99" s="42"/>
      <c r="I99" s="42"/>
      <c r="J99" s="43"/>
      <c r="K99" s="43"/>
      <c r="L99" s="45"/>
    </row>
    <row r="100" spans="1:12" ht="20.149999999999999" customHeight="1">
      <c r="A100" s="21"/>
      <c r="B100" s="10" t="s">
        <v>122</v>
      </c>
      <c r="C100" s="11" t="s">
        <v>68</v>
      </c>
      <c r="D100" s="12" t="s">
        <v>123</v>
      </c>
      <c r="E100" s="13" t="s">
        <v>40</v>
      </c>
      <c r="F100" s="13"/>
      <c r="G100" s="13"/>
      <c r="H100" s="13"/>
      <c r="I100" s="13"/>
      <c r="J100" s="14" t="s">
        <v>72</v>
      </c>
      <c r="K100" s="14" t="s">
        <v>73</v>
      </c>
      <c r="L100" s="16" t="s">
        <v>74</v>
      </c>
    </row>
    <row r="101" spans="1:12" ht="20.149999999999999" customHeight="1">
      <c r="A101" s="21"/>
      <c r="B101" s="10" t="s">
        <v>120</v>
      </c>
      <c r="C101" s="11" t="s">
        <v>69</v>
      </c>
      <c r="D101" s="12" t="s">
        <v>85</v>
      </c>
      <c r="E101" s="13" t="s">
        <v>40</v>
      </c>
      <c r="F101" s="13"/>
      <c r="G101" s="13"/>
      <c r="H101" s="13"/>
      <c r="I101" s="13"/>
      <c r="J101" s="14" t="s">
        <v>72</v>
      </c>
      <c r="K101" s="14" t="s">
        <v>73</v>
      </c>
      <c r="L101" s="16" t="s">
        <v>74</v>
      </c>
    </row>
    <row r="102" spans="1:12" ht="20.149999999999999" customHeight="1">
      <c r="A102" s="21"/>
      <c r="B102" s="10" t="s">
        <v>121</v>
      </c>
      <c r="C102" s="11" t="s">
        <v>69</v>
      </c>
      <c r="D102" s="12" t="s">
        <v>88</v>
      </c>
      <c r="E102" s="13" t="s">
        <v>40</v>
      </c>
      <c r="F102" s="13"/>
      <c r="G102" s="13"/>
      <c r="H102" s="13"/>
      <c r="I102" s="13"/>
      <c r="J102" s="14" t="s">
        <v>72</v>
      </c>
      <c r="K102" s="14" t="s">
        <v>73</v>
      </c>
      <c r="L102" s="16" t="s">
        <v>74</v>
      </c>
    </row>
    <row r="103" spans="1:12" ht="20.149999999999999" customHeight="1">
      <c r="A103" s="21"/>
      <c r="B103" s="10" t="s">
        <v>122</v>
      </c>
      <c r="C103" s="11" t="s">
        <v>69</v>
      </c>
      <c r="D103" s="12" t="s">
        <v>96</v>
      </c>
      <c r="E103" s="13" t="s">
        <v>40</v>
      </c>
      <c r="F103" s="13"/>
      <c r="G103" s="13"/>
      <c r="H103" s="13"/>
      <c r="I103" s="13"/>
      <c r="J103" s="14" t="s">
        <v>72</v>
      </c>
      <c r="K103" s="14" t="s">
        <v>73</v>
      </c>
      <c r="L103" s="16" t="s">
        <v>74</v>
      </c>
    </row>
    <row r="104" spans="1:12">
      <c r="A104" s="22"/>
      <c r="B104" s="17"/>
      <c r="C104" s="18"/>
      <c r="D104" s="19"/>
      <c r="E104" s="13"/>
      <c r="F104" s="13"/>
      <c r="G104" s="13"/>
      <c r="H104" s="13"/>
      <c r="I104" s="13"/>
      <c r="J104" s="14"/>
      <c r="K104" s="14"/>
      <c r="L104" s="15"/>
    </row>
    <row r="105" spans="1:12">
      <c r="A105" s="22"/>
      <c r="B105" s="17"/>
      <c r="C105" s="18"/>
      <c r="D105" s="19"/>
      <c r="E105" s="13"/>
      <c r="F105" s="13"/>
      <c r="G105" s="13"/>
      <c r="H105" s="13"/>
      <c r="I105" s="13"/>
      <c r="J105" s="14"/>
      <c r="K105" s="14"/>
      <c r="L105" s="15"/>
    </row>
    <row r="106" spans="1:12">
      <c r="A106" s="22"/>
      <c r="B106" s="17"/>
      <c r="C106" s="18"/>
      <c r="D106" s="19"/>
      <c r="E106" s="13"/>
      <c r="F106" s="13"/>
      <c r="G106" s="13"/>
      <c r="H106" s="13"/>
      <c r="I106" s="13"/>
      <c r="J106" s="14"/>
      <c r="K106" s="14"/>
      <c r="L106" s="15"/>
    </row>
    <row r="107" spans="1:12">
      <c r="A107" s="22"/>
      <c r="B107" s="17"/>
      <c r="C107" s="18"/>
      <c r="D107" s="19"/>
      <c r="E107" s="13"/>
      <c r="F107" s="13"/>
      <c r="G107" s="13"/>
      <c r="H107" s="13"/>
      <c r="I107" s="13"/>
      <c r="J107" s="14"/>
      <c r="K107" s="14"/>
      <c r="L107" s="15"/>
    </row>
    <row r="108" spans="1:12">
      <c r="A108" s="22"/>
      <c r="B108" s="17"/>
      <c r="C108" s="18"/>
      <c r="D108" s="19"/>
      <c r="E108" s="13"/>
      <c r="F108" s="13"/>
      <c r="G108" s="13"/>
      <c r="H108" s="13"/>
      <c r="I108" s="13"/>
      <c r="J108" s="14"/>
      <c r="K108" s="14"/>
      <c r="L108" s="15"/>
    </row>
    <row r="109" spans="1:12">
      <c r="A109" s="22"/>
      <c r="B109" s="17"/>
      <c r="C109" s="18"/>
      <c r="D109" s="19"/>
      <c r="E109" s="13"/>
      <c r="F109" s="13"/>
      <c r="G109" s="13"/>
      <c r="H109" s="13"/>
      <c r="I109" s="13"/>
      <c r="J109" s="14"/>
      <c r="K109" s="14"/>
      <c r="L109" s="15"/>
    </row>
    <row r="110" spans="1:12">
      <c r="A110" s="22"/>
      <c r="B110" s="17"/>
      <c r="C110" s="18"/>
      <c r="D110" s="19"/>
      <c r="E110" s="13"/>
      <c r="F110" s="13"/>
      <c r="G110" s="13"/>
      <c r="H110" s="13"/>
      <c r="I110" s="13"/>
      <c r="J110" s="14"/>
      <c r="K110" s="14"/>
      <c r="L110" s="15"/>
    </row>
    <row r="111" spans="1:12">
      <c r="A111" s="22"/>
      <c r="B111" s="17"/>
      <c r="C111" s="18"/>
      <c r="D111" s="19"/>
      <c r="E111" s="13"/>
      <c r="F111" s="13"/>
      <c r="G111" s="13"/>
      <c r="H111" s="13"/>
      <c r="I111" s="13"/>
      <c r="J111" s="14"/>
      <c r="K111" s="14"/>
      <c r="L111" s="15"/>
    </row>
    <row r="112" spans="1:12">
      <c r="A112" s="22"/>
      <c r="B112" s="17"/>
      <c r="C112" s="18"/>
      <c r="D112" s="19"/>
      <c r="E112" s="13"/>
      <c r="F112" s="13"/>
      <c r="G112" s="13"/>
      <c r="H112" s="13"/>
      <c r="I112" s="13"/>
      <c r="J112" s="14"/>
      <c r="K112" s="14"/>
      <c r="L112" s="15"/>
    </row>
    <row r="113" spans="1:12">
      <c r="A113" s="22"/>
      <c r="B113" s="17"/>
      <c r="C113" s="18"/>
      <c r="D113" s="19"/>
      <c r="E113" s="13"/>
      <c r="F113" s="13"/>
      <c r="G113" s="13"/>
      <c r="H113" s="13"/>
      <c r="I113" s="13"/>
      <c r="J113" s="14"/>
      <c r="K113" s="14"/>
      <c r="L113" s="15"/>
    </row>
    <row r="114" spans="1:12">
      <c r="A114" s="22"/>
      <c r="B114" s="17"/>
      <c r="C114" s="18"/>
      <c r="D114" s="19"/>
      <c r="E114" s="13"/>
      <c r="F114" s="13"/>
      <c r="G114" s="13"/>
      <c r="H114" s="13"/>
      <c r="I114" s="13"/>
      <c r="J114" s="14"/>
      <c r="K114" s="14"/>
      <c r="L114" s="15"/>
    </row>
    <row r="115" spans="1:12">
      <c r="A115" s="22"/>
      <c r="B115" s="17"/>
      <c r="C115" s="18"/>
      <c r="D115" s="19"/>
      <c r="E115" s="13"/>
      <c r="F115" s="13"/>
      <c r="G115" s="13"/>
      <c r="H115" s="13"/>
      <c r="I115" s="13"/>
      <c r="J115" s="14"/>
      <c r="K115" s="14"/>
      <c r="L115" s="15"/>
    </row>
    <row r="116" spans="1:12">
      <c r="A116" s="22"/>
      <c r="B116" s="17"/>
      <c r="C116" s="18"/>
      <c r="D116" s="19"/>
      <c r="E116" s="13"/>
      <c r="F116" s="13"/>
      <c r="G116" s="13"/>
      <c r="H116" s="13"/>
      <c r="I116" s="13"/>
      <c r="J116" s="14"/>
      <c r="K116" s="14"/>
      <c r="L116" s="15"/>
    </row>
    <row r="117" spans="1:12">
      <c r="A117" s="22"/>
      <c r="B117" s="17"/>
      <c r="C117" s="18"/>
      <c r="D117" s="19"/>
      <c r="E117" s="13"/>
      <c r="F117" s="13"/>
      <c r="G117" s="13"/>
      <c r="H117" s="13"/>
      <c r="I117" s="13"/>
      <c r="J117" s="14"/>
      <c r="K117" s="14"/>
      <c r="L117" s="15"/>
    </row>
    <row r="118" spans="1:12">
      <c r="A118" s="22"/>
      <c r="B118" s="17"/>
      <c r="C118" s="18"/>
      <c r="D118" s="19"/>
      <c r="E118" s="13"/>
      <c r="F118" s="13"/>
      <c r="G118" s="13"/>
      <c r="H118" s="13"/>
      <c r="I118" s="13"/>
      <c r="J118" s="14"/>
      <c r="K118" s="14"/>
      <c r="L118" s="15"/>
    </row>
    <row r="119" spans="1:12">
      <c r="A119" s="22"/>
      <c r="B119" s="17"/>
      <c r="C119" s="18"/>
      <c r="D119" s="19"/>
      <c r="E119" s="13"/>
      <c r="F119" s="13"/>
      <c r="G119" s="13"/>
      <c r="H119" s="13"/>
      <c r="I119" s="13"/>
      <c r="J119" s="14"/>
      <c r="K119" s="14"/>
      <c r="L119" s="15"/>
    </row>
    <row r="120" spans="1:12">
      <c r="A120" s="23"/>
      <c r="B120" s="4"/>
      <c r="C120" s="5"/>
      <c r="D120" s="6"/>
      <c r="E120" s="7"/>
      <c r="F120" s="7"/>
      <c r="G120" s="7"/>
      <c r="H120" s="7"/>
      <c r="I120" s="7"/>
      <c r="J120" s="8"/>
      <c r="K120" s="8"/>
      <c r="L120" s="9"/>
    </row>
    <row r="121" spans="1:12">
      <c r="B121" s="4"/>
      <c r="C121" s="5"/>
      <c r="D121" s="6"/>
      <c r="E121" s="7"/>
      <c r="F121" s="7" t="s">
        <v>183</v>
      </c>
      <c r="G121" s="7" t="s">
        <v>183</v>
      </c>
      <c r="H121" s="7" t="s">
        <v>183</v>
      </c>
      <c r="I121" s="7" t="s">
        <v>183</v>
      </c>
      <c r="J121" s="8"/>
      <c r="K121" s="8"/>
      <c r="L121" s="9"/>
    </row>
    <row r="122" spans="1:12">
      <c r="B122" s="4"/>
      <c r="C122" s="5"/>
      <c r="D122" s="6"/>
      <c r="E122" s="7"/>
      <c r="F122" s="7">
        <f>SUM(F3:F120)</f>
        <v>0</v>
      </c>
      <c r="G122" s="7">
        <f>SUM(G3:G120)</f>
        <v>24</v>
      </c>
      <c r="H122" s="7">
        <f>SUM(H3:H120)</f>
        <v>6</v>
      </c>
      <c r="I122" s="7">
        <f>SUM(I3:I120)</f>
        <v>4</v>
      </c>
      <c r="J122" s="8"/>
      <c r="K122" s="8"/>
      <c r="L122" s="9"/>
    </row>
    <row r="123" spans="1:12" ht="18.5">
      <c r="A123" s="24"/>
      <c r="B123" s="20" t="s">
        <v>171</v>
      </c>
      <c r="C123" s="393"/>
      <c r="D123" s="393"/>
      <c r="E123" s="393"/>
      <c r="F123" s="393"/>
      <c r="G123" s="393"/>
      <c r="H123" s="393"/>
      <c r="I123" s="393"/>
      <c r="J123" s="393"/>
      <c r="K123" s="393"/>
      <c r="L123" s="393"/>
    </row>
    <row r="124" spans="1:12">
      <c r="B124" s="394" t="s">
        <v>172</v>
      </c>
      <c r="C124" s="394"/>
      <c r="D124" s="394"/>
      <c r="E124" s="394"/>
      <c r="F124" s="394"/>
      <c r="G124" s="394"/>
      <c r="H124" s="394"/>
      <c r="I124" s="394"/>
      <c r="J124" s="394"/>
      <c r="K124" s="394"/>
      <c r="L124" s="394"/>
    </row>
    <row r="125" spans="1:12">
      <c r="B125" s="392"/>
      <c r="C125" s="392"/>
      <c r="D125" s="392"/>
      <c r="E125" s="392"/>
      <c r="F125" s="392"/>
      <c r="G125" s="392"/>
      <c r="H125" s="392"/>
      <c r="I125" s="392"/>
      <c r="J125" s="392"/>
      <c r="K125" s="392"/>
      <c r="L125" s="392"/>
    </row>
    <row r="126" spans="1:12">
      <c r="B126" s="392"/>
      <c r="C126" s="392"/>
      <c r="D126" s="392"/>
      <c r="E126" s="392"/>
      <c r="F126" s="392"/>
      <c r="G126" s="392"/>
      <c r="H126" s="392"/>
      <c r="I126" s="392"/>
      <c r="J126" s="392"/>
      <c r="K126" s="392"/>
      <c r="L126" s="392"/>
    </row>
    <row r="127" spans="1:12">
      <c r="B127" s="392"/>
      <c r="C127" s="392"/>
      <c r="D127" s="392"/>
      <c r="E127" s="392"/>
      <c r="F127" s="392"/>
      <c r="G127" s="392"/>
      <c r="H127" s="392"/>
      <c r="I127" s="392"/>
      <c r="J127" s="392"/>
      <c r="K127" s="392"/>
      <c r="L127" s="392"/>
    </row>
    <row r="128" spans="1:12">
      <c r="B128" s="392"/>
      <c r="C128" s="392"/>
      <c r="D128" s="392"/>
      <c r="E128" s="392"/>
      <c r="F128" s="392"/>
      <c r="G128" s="392"/>
      <c r="H128" s="392"/>
      <c r="I128" s="392"/>
      <c r="J128" s="392"/>
      <c r="K128" s="392"/>
      <c r="L128" s="392"/>
    </row>
    <row r="129" spans="2:12">
      <c r="B129" s="392"/>
      <c r="C129" s="392"/>
      <c r="D129" s="392"/>
      <c r="E129" s="392"/>
      <c r="F129" s="392"/>
      <c r="G129" s="392"/>
      <c r="H129" s="392"/>
      <c r="I129" s="392"/>
      <c r="J129" s="392"/>
      <c r="K129" s="392"/>
      <c r="L129" s="392"/>
    </row>
    <row r="130" spans="2:12">
      <c r="B130" s="392"/>
      <c r="C130" s="392"/>
      <c r="D130" s="392"/>
      <c r="E130" s="392"/>
      <c r="F130" s="392"/>
      <c r="G130" s="392"/>
      <c r="H130" s="392"/>
      <c r="I130" s="392"/>
      <c r="J130" s="392"/>
      <c r="K130" s="392"/>
      <c r="L130" s="392"/>
    </row>
    <row r="131" spans="2:12">
      <c r="B131" s="392"/>
      <c r="C131" s="392"/>
      <c r="D131" s="392"/>
      <c r="E131" s="392"/>
      <c r="F131" s="392"/>
      <c r="G131" s="392"/>
      <c r="H131" s="392"/>
      <c r="I131" s="392"/>
      <c r="J131" s="392"/>
      <c r="K131" s="392"/>
      <c r="L131" s="392"/>
    </row>
    <row r="132" spans="2:12">
      <c r="B132" s="392"/>
      <c r="C132" s="392"/>
      <c r="D132" s="392"/>
      <c r="E132" s="392"/>
      <c r="F132" s="392"/>
      <c r="G132" s="392"/>
      <c r="H132" s="392"/>
      <c r="I132" s="392"/>
      <c r="J132" s="392"/>
      <c r="K132" s="392"/>
      <c r="L132" s="392"/>
    </row>
    <row r="133" spans="2:12">
      <c r="B133" s="392"/>
      <c r="C133" s="392"/>
      <c r="D133" s="392"/>
      <c r="E133" s="392"/>
      <c r="F133" s="392"/>
      <c r="G133" s="392"/>
      <c r="H133" s="392"/>
      <c r="I133" s="392"/>
      <c r="J133" s="392"/>
      <c r="K133" s="392"/>
      <c r="L133" s="392"/>
    </row>
    <row r="134" spans="2:12">
      <c r="B134" s="392"/>
      <c r="C134" s="392"/>
      <c r="D134" s="392"/>
      <c r="E134" s="392"/>
      <c r="F134" s="392"/>
      <c r="G134" s="392"/>
      <c r="H134" s="392"/>
      <c r="I134" s="392"/>
      <c r="J134" s="392"/>
      <c r="K134" s="392"/>
      <c r="L134" s="392"/>
    </row>
    <row r="135" spans="2:12">
      <c r="B135" s="392"/>
      <c r="C135" s="392"/>
      <c r="D135" s="392"/>
      <c r="E135" s="392"/>
      <c r="F135" s="392"/>
      <c r="G135" s="392"/>
      <c r="H135" s="392"/>
      <c r="I135" s="392"/>
      <c r="J135" s="392"/>
      <c r="K135" s="392"/>
      <c r="L135" s="392"/>
    </row>
    <row r="136" spans="2:12">
      <c r="B136" s="392"/>
      <c r="C136" s="392"/>
      <c r="D136" s="392"/>
      <c r="E136" s="392"/>
      <c r="F136" s="392"/>
      <c r="G136" s="392"/>
      <c r="H136" s="392"/>
      <c r="I136" s="392"/>
      <c r="J136" s="392"/>
      <c r="K136" s="392"/>
      <c r="L136" s="392"/>
    </row>
    <row r="137" spans="2:12">
      <c r="B137" s="392"/>
      <c r="C137" s="392"/>
      <c r="D137" s="392"/>
      <c r="E137" s="392"/>
      <c r="F137" s="392"/>
      <c r="G137" s="392"/>
      <c r="H137" s="392"/>
      <c r="I137" s="392"/>
      <c r="J137" s="392"/>
      <c r="K137" s="392"/>
      <c r="L137" s="392"/>
    </row>
  </sheetData>
  <mergeCells count="15">
    <mergeCell ref="B135:L135"/>
    <mergeCell ref="B136:L136"/>
    <mergeCell ref="B137:L137"/>
    <mergeCell ref="B129:L129"/>
    <mergeCell ref="B130:L130"/>
    <mergeCell ref="B131:L131"/>
    <mergeCell ref="B132:L132"/>
    <mergeCell ref="B133:L133"/>
    <mergeCell ref="B134:L134"/>
    <mergeCell ref="B128:L128"/>
    <mergeCell ref="C123:L123"/>
    <mergeCell ref="B124:L124"/>
    <mergeCell ref="B125:L125"/>
    <mergeCell ref="B126:L126"/>
    <mergeCell ref="B127:L127"/>
  </mergeCells>
  <phoneticPr fontId="3" type="noConversion"/>
  <pageMargins left="0.7" right="0.7" top="0.75" bottom="0.75" header="0.3" footer="0.3"/>
  <pageSetup orientation="portrait" horizontalDpi="1200" verticalDpi="1200"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59123-59AB-43C2-8195-C7CB58FC390E}">
  <sheetPr codeName="Sheet8">
    <tabColor theme="9"/>
  </sheetPr>
  <dimension ref="A1:U54"/>
  <sheetViews>
    <sheetView showGridLines="0" topLeftCell="A22" zoomScale="55" zoomScaleNormal="55" workbookViewId="0">
      <selection activeCell="F59" sqref="F59"/>
    </sheetView>
  </sheetViews>
  <sheetFormatPr defaultRowHeight="14.5"/>
  <cols>
    <col min="1" max="1" width="24" bestFit="1" customWidth="1"/>
    <col min="2" max="2" width="17.81640625" bestFit="1" customWidth="1"/>
    <col min="3" max="4" width="14.453125" bestFit="1" customWidth="1"/>
    <col min="5" max="5" width="27" bestFit="1" customWidth="1"/>
    <col min="6" max="6" width="63.7265625" customWidth="1"/>
    <col min="7" max="7" width="14.453125" customWidth="1"/>
    <col min="8" max="8" width="73.1796875" bestFit="1" customWidth="1"/>
    <col min="9" max="9" width="18.7265625" bestFit="1" customWidth="1"/>
    <col min="10" max="10" width="15.26953125" customWidth="1"/>
    <col min="11" max="11" width="12.1796875" bestFit="1" customWidth="1"/>
    <col min="12" max="12" width="73.1796875" customWidth="1"/>
    <col min="13" max="17" width="9.1796875" customWidth="1"/>
    <col min="18" max="18" width="12.1796875" customWidth="1"/>
    <col min="19" max="21" width="9.1796875" customWidth="1"/>
  </cols>
  <sheetData>
    <row r="1" spans="1:21" ht="28.5">
      <c r="A1" s="209" t="s">
        <v>341</v>
      </c>
      <c r="B1" s="210" t="s">
        <v>305</v>
      </c>
      <c r="C1" s="211">
        <f>SUM(Table3791025[AI])</f>
        <v>13</v>
      </c>
      <c r="D1" s="204"/>
      <c r="E1" s="204"/>
      <c r="F1" s="204"/>
      <c r="G1" s="204"/>
      <c r="H1" s="204"/>
      <c r="I1" s="204"/>
      <c r="J1" s="204"/>
      <c r="K1" s="204"/>
      <c r="L1" s="204"/>
      <c r="M1" s="204"/>
      <c r="N1" s="204"/>
      <c r="O1" s="204"/>
      <c r="P1" s="204"/>
      <c r="Q1" s="204"/>
      <c r="R1" s="204"/>
      <c r="S1" s="204"/>
      <c r="T1" s="169"/>
      <c r="U1" s="169"/>
    </row>
    <row r="2" spans="1:21" s="128" customFormat="1" ht="58">
      <c r="A2" s="88" t="s">
        <v>241</v>
      </c>
      <c r="B2" s="83" t="s">
        <v>0</v>
      </c>
      <c r="C2" s="83" t="s">
        <v>67</v>
      </c>
      <c r="D2" s="83" t="s">
        <v>221</v>
      </c>
      <c r="E2" s="84" t="s">
        <v>222</v>
      </c>
      <c r="F2" s="84" t="s">
        <v>223</v>
      </c>
      <c r="G2" s="84" t="s">
        <v>249</v>
      </c>
      <c r="H2" s="84" t="s">
        <v>250</v>
      </c>
      <c r="I2" s="84" t="s">
        <v>242</v>
      </c>
      <c r="J2" s="84" t="s">
        <v>243</v>
      </c>
      <c r="K2" s="243" t="s">
        <v>40</v>
      </c>
      <c r="L2" s="194" t="s">
        <v>234</v>
      </c>
      <c r="M2" s="194" t="s">
        <v>189</v>
      </c>
      <c r="N2" s="195" t="s">
        <v>193</v>
      </c>
      <c r="O2" s="195" t="s">
        <v>20</v>
      </c>
      <c r="P2" s="195" t="s">
        <v>186</v>
      </c>
      <c r="Q2" s="195" t="s">
        <v>181</v>
      </c>
      <c r="R2" s="195" t="s">
        <v>187</v>
      </c>
      <c r="S2" s="195" t="s">
        <v>167</v>
      </c>
      <c r="T2" s="195" t="s">
        <v>188</v>
      </c>
      <c r="U2" s="196"/>
    </row>
    <row r="3" spans="1:21" ht="25">
      <c r="A3" s="65"/>
      <c r="B3" s="11" t="s">
        <v>116</v>
      </c>
      <c r="C3" s="11" t="s">
        <v>69</v>
      </c>
      <c r="D3" s="96" t="s">
        <v>247</v>
      </c>
      <c r="E3" s="174" t="s">
        <v>287</v>
      </c>
      <c r="F3" s="175" t="s">
        <v>299</v>
      </c>
      <c r="G3" s="68">
        <v>1</v>
      </c>
      <c r="H3" s="12" t="s">
        <v>282</v>
      </c>
      <c r="I3" s="68" t="s">
        <v>308</v>
      </c>
      <c r="J3" s="68"/>
      <c r="K3" s="69">
        <v>1</v>
      </c>
      <c r="L3" s="12" t="s">
        <v>282</v>
      </c>
      <c r="M3" s="69" t="s">
        <v>11</v>
      </c>
      <c r="N3" s="69" t="s">
        <v>11</v>
      </c>
      <c r="O3" s="69" t="s">
        <v>11</v>
      </c>
      <c r="P3" s="69" t="s">
        <v>11</v>
      </c>
      <c r="Q3" s="69" t="s">
        <v>11</v>
      </c>
      <c r="R3" s="69" t="s">
        <v>11</v>
      </c>
      <c r="S3" s="69" t="s">
        <v>11</v>
      </c>
      <c r="T3" s="69" t="s">
        <v>11</v>
      </c>
    </row>
    <row r="4" spans="1:21" ht="25">
      <c r="A4" s="65"/>
      <c r="B4" s="11" t="s">
        <v>115</v>
      </c>
      <c r="C4" s="11" t="s">
        <v>69</v>
      </c>
      <c r="D4" s="96" t="s">
        <v>247</v>
      </c>
      <c r="E4" s="174" t="s">
        <v>287</v>
      </c>
      <c r="F4" s="175" t="s">
        <v>299</v>
      </c>
      <c r="G4" s="68">
        <v>1</v>
      </c>
      <c r="H4" s="12" t="s">
        <v>281</v>
      </c>
      <c r="I4" s="68" t="s">
        <v>308</v>
      </c>
      <c r="J4" s="68"/>
      <c r="K4" s="69">
        <v>1</v>
      </c>
      <c r="L4" s="12" t="s">
        <v>281</v>
      </c>
      <c r="M4" s="69" t="s">
        <v>11</v>
      </c>
      <c r="N4" s="69" t="s">
        <v>11</v>
      </c>
      <c r="O4" s="69" t="s">
        <v>11</v>
      </c>
      <c r="P4" s="69" t="s">
        <v>11</v>
      </c>
      <c r="Q4" s="69" t="s">
        <v>11</v>
      </c>
      <c r="R4" s="69" t="s">
        <v>11</v>
      </c>
      <c r="S4" s="69" t="s">
        <v>11</v>
      </c>
      <c r="T4" s="69" t="s">
        <v>11</v>
      </c>
    </row>
    <row r="5" spans="1:21" ht="25">
      <c r="A5" s="65"/>
      <c r="B5" s="11" t="s">
        <v>112</v>
      </c>
      <c r="C5" s="11" t="s">
        <v>69</v>
      </c>
      <c r="D5" s="96" t="s">
        <v>247</v>
      </c>
      <c r="E5" s="174" t="s">
        <v>287</v>
      </c>
      <c r="F5" s="175" t="s">
        <v>299</v>
      </c>
      <c r="G5" s="68">
        <v>1</v>
      </c>
      <c r="H5" s="12" t="s">
        <v>279</v>
      </c>
      <c r="I5" s="68" t="s">
        <v>308</v>
      </c>
      <c r="J5" s="68"/>
      <c r="K5" s="69">
        <v>1</v>
      </c>
      <c r="L5" s="12" t="s">
        <v>279</v>
      </c>
      <c r="M5" s="69" t="s">
        <v>11</v>
      </c>
      <c r="N5" s="69" t="s">
        <v>11</v>
      </c>
      <c r="O5" s="69" t="s">
        <v>11</v>
      </c>
      <c r="P5" s="69" t="s">
        <v>11</v>
      </c>
      <c r="Q5" s="69" t="s">
        <v>11</v>
      </c>
      <c r="R5" s="69" t="s">
        <v>11</v>
      </c>
      <c r="S5" s="69" t="s">
        <v>11</v>
      </c>
      <c r="T5" s="69" t="s">
        <v>11</v>
      </c>
    </row>
    <row r="6" spans="1:21" ht="25">
      <c r="A6" s="65"/>
      <c r="B6" s="11" t="s">
        <v>113</v>
      </c>
      <c r="C6" s="11" t="s">
        <v>69</v>
      </c>
      <c r="D6" s="96" t="s">
        <v>247</v>
      </c>
      <c r="E6" s="174" t="s">
        <v>287</v>
      </c>
      <c r="F6" s="175" t="s">
        <v>299</v>
      </c>
      <c r="G6" s="68">
        <v>1</v>
      </c>
      <c r="H6" s="12" t="s">
        <v>278</v>
      </c>
      <c r="I6" s="68" t="s">
        <v>308</v>
      </c>
      <c r="J6" s="68"/>
      <c r="K6" s="69">
        <v>1</v>
      </c>
      <c r="L6" s="12" t="s">
        <v>278</v>
      </c>
      <c r="M6" s="69" t="s">
        <v>11</v>
      </c>
      <c r="N6" s="69" t="s">
        <v>11</v>
      </c>
      <c r="O6" s="69" t="s">
        <v>11</v>
      </c>
      <c r="P6" s="69" t="s">
        <v>11</v>
      </c>
      <c r="Q6" s="69" t="s">
        <v>11</v>
      </c>
      <c r="R6" s="69" t="s">
        <v>11</v>
      </c>
      <c r="S6" s="69" t="s">
        <v>11</v>
      </c>
      <c r="T6" s="69" t="s">
        <v>11</v>
      </c>
    </row>
    <row r="7" spans="1:21" ht="25">
      <c r="A7" s="65"/>
      <c r="B7" s="11" t="s">
        <v>109</v>
      </c>
      <c r="C7" s="11" t="s">
        <v>69</v>
      </c>
      <c r="D7" s="96" t="s">
        <v>247</v>
      </c>
      <c r="E7" s="174" t="s">
        <v>287</v>
      </c>
      <c r="F7" s="175" t="s">
        <v>299</v>
      </c>
      <c r="G7" s="68">
        <v>1</v>
      </c>
      <c r="H7" s="12" t="s">
        <v>274</v>
      </c>
      <c r="I7" s="68" t="s">
        <v>308</v>
      </c>
      <c r="J7" s="68"/>
      <c r="K7" s="69">
        <v>1</v>
      </c>
      <c r="L7" s="12" t="s">
        <v>274</v>
      </c>
      <c r="M7" s="69" t="s">
        <v>11</v>
      </c>
      <c r="N7" s="69" t="s">
        <v>11</v>
      </c>
      <c r="O7" s="69" t="s">
        <v>11</v>
      </c>
      <c r="P7" s="69" t="s">
        <v>11</v>
      </c>
      <c r="Q7" s="69" t="s">
        <v>11</v>
      </c>
      <c r="R7" s="69" t="s">
        <v>11</v>
      </c>
      <c r="S7" s="69" t="s">
        <v>11</v>
      </c>
      <c r="T7" s="69" t="s">
        <v>11</v>
      </c>
    </row>
    <row r="8" spans="1:21" ht="25">
      <c r="A8" s="65"/>
      <c r="B8" s="11" t="s">
        <v>110</v>
      </c>
      <c r="C8" s="11" t="s">
        <v>69</v>
      </c>
      <c r="D8" s="96" t="s">
        <v>247</v>
      </c>
      <c r="E8" s="174" t="s">
        <v>287</v>
      </c>
      <c r="F8" s="175" t="s">
        <v>299</v>
      </c>
      <c r="G8" s="68">
        <v>1</v>
      </c>
      <c r="H8" s="12" t="s">
        <v>283</v>
      </c>
      <c r="I8" s="68" t="s">
        <v>308</v>
      </c>
      <c r="J8" s="68"/>
      <c r="K8" s="69">
        <v>1</v>
      </c>
      <c r="L8" s="12" t="s">
        <v>283</v>
      </c>
      <c r="M8" s="69" t="s">
        <v>11</v>
      </c>
      <c r="N8" s="69" t="s">
        <v>11</v>
      </c>
      <c r="O8" s="69" t="s">
        <v>11</v>
      </c>
      <c r="P8" s="69" t="s">
        <v>11</v>
      </c>
      <c r="Q8" s="69" t="s">
        <v>11</v>
      </c>
      <c r="R8" s="69" t="s">
        <v>11</v>
      </c>
      <c r="S8" s="69" t="s">
        <v>11</v>
      </c>
      <c r="T8" s="69" t="s">
        <v>11</v>
      </c>
    </row>
    <row r="9" spans="1:21" ht="25">
      <c r="A9" s="65"/>
      <c r="B9" s="11" t="s">
        <v>106</v>
      </c>
      <c r="C9" s="11" t="s">
        <v>69</v>
      </c>
      <c r="D9" s="96" t="s">
        <v>247</v>
      </c>
      <c r="E9" s="174" t="s">
        <v>287</v>
      </c>
      <c r="F9" s="175" t="s">
        <v>299</v>
      </c>
      <c r="G9" s="68">
        <v>1</v>
      </c>
      <c r="H9" s="12" t="s">
        <v>272</v>
      </c>
      <c r="I9" s="68" t="s">
        <v>308</v>
      </c>
      <c r="J9" s="68"/>
      <c r="K9" s="69">
        <v>1</v>
      </c>
      <c r="L9" s="12" t="s">
        <v>272</v>
      </c>
      <c r="M9" s="69" t="s">
        <v>11</v>
      </c>
      <c r="N9" s="69" t="s">
        <v>11</v>
      </c>
      <c r="O9" s="69" t="s">
        <v>11</v>
      </c>
      <c r="P9" s="69" t="s">
        <v>11</v>
      </c>
      <c r="Q9" s="69" t="s">
        <v>11</v>
      </c>
      <c r="R9" s="69" t="s">
        <v>11</v>
      </c>
      <c r="S9" s="69" t="s">
        <v>11</v>
      </c>
      <c r="T9" s="69" t="s">
        <v>11</v>
      </c>
    </row>
    <row r="10" spans="1:21" ht="25">
      <c r="A10" s="65"/>
      <c r="B10" s="11" t="s">
        <v>107</v>
      </c>
      <c r="C10" s="11" t="s">
        <v>69</v>
      </c>
      <c r="D10" s="96" t="s">
        <v>247</v>
      </c>
      <c r="E10" s="174" t="s">
        <v>287</v>
      </c>
      <c r="F10" s="175" t="s">
        <v>299</v>
      </c>
      <c r="G10" s="68">
        <v>1</v>
      </c>
      <c r="H10" s="12" t="s">
        <v>276</v>
      </c>
      <c r="I10" s="68" t="s">
        <v>308</v>
      </c>
      <c r="J10" s="68"/>
      <c r="K10" s="69">
        <v>1</v>
      </c>
      <c r="L10" s="12" t="s">
        <v>276</v>
      </c>
      <c r="M10" s="69" t="s">
        <v>11</v>
      </c>
      <c r="N10" s="69" t="s">
        <v>11</v>
      </c>
      <c r="O10" s="69" t="s">
        <v>11</v>
      </c>
      <c r="P10" s="69" t="s">
        <v>11</v>
      </c>
      <c r="Q10" s="69" t="s">
        <v>11</v>
      </c>
      <c r="R10" s="69" t="s">
        <v>11</v>
      </c>
      <c r="S10" s="69" t="s">
        <v>11</v>
      </c>
      <c r="T10" s="69" t="s">
        <v>11</v>
      </c>
    </row>
    <row r="11" spans="1:21" ht="25">
      <c r="A11" s="65"/>
      <c r="B11" s="11" t="s">
        <v>101</v>
      </c>
      <c r="C11" s="11" t="s">
        <v>69</v>
      </c>
      <c r="D11" s="96" t="s">
        <v>247</v>
      </c>
      <c r="E11" s="174" t="s">
        <v>287</v>
      </c>
      <c r="F11" s="175" t="s">
        <v>299</v>
      </c>
      <c r="G11" s="68">
        <v>1</v>
      </c>
      <c r="H11" s="12" t="s">
        <v>271</v>
      </c>
      <c r="I11" s="68" t="s">
        <v>308</v>
      </c>
      <c r="J11" s="68"/>
      <c r="K11" s="69">
        <v>1</v>
      </c>
      <c r="L11" s="12" t="s">
        <v>271</v>
      </c>
      <c r="M11" s="69" t="s">
        <v>11</v>
      </c>
      <c r="N11" s="69" t="s">
        <v>11</v>
      </c>
      <c r="O11" s="69" t="s">
        <v>11</v>
      </c>
      <c r="P11" s="69" t="s">
        <v>11</v>
      </c>
      <c r="Q11" s="69" t="s">
        <v>11</v>
      </c>
      <c r="R11" s="69" t="s">
        <v>11</v>
      </c>
      <c r="S11" s="69" t="s">
        <v>11</v>
      </c>
      <c r="T11" s="69" t="s">
        <v>11</v>
      </c>
    </row>
    <row r="12" spans="1:21" ht="25">
      <c r="A12" s="65"/>
      <c r="B12" s="11" t="s">
        <v>99</v>
      </c>
      <c r="C12" s="11" t="s">
        <v>69</v>
      </c>
      <c r="D12" s="96" t="s">
        <v>247</v>
      </c>
      <c r="E12" s="174" t="s">
        <v>287</v>
      </c>
      <c r="F12" s="175" t="s">
        <v>299</v>
      </c>
      <c r="G12" s="68">
        <v>1</v>
      </c>
      <c r="H12" s="12" t="s">
        <v>264</v>
      </c>
      <c r="I12" s="68" t="s">
        <v>308</v>
      </c>
      <c r="J12" s="68"/>
      <c r="K12" s="69">
        <v>1</v>
      </c>
      <c r="L12" s="12" t="s">
        <v>264</v>
      </c>
      <c r="M12" s="69" t="s">
        <v>11</v>
      </c>
      <c r="N12" s="69" t="s">
        <v>11</v>
      </c>
      <c r="O12" s="69" t="s">
        <v>11</v>
      </c>
      <c r="P12" s="69" t="s">
        <v>11</v>
      </c>
      <c r="Q12" s="69" t="s">
        <v>11</v>
      </c>
      <c r="R12" s="69" t="s">
        <v>11</v>
      </c>
      <c r="S12" s="69" t="s">
        <v>11</v>
      </c>
      <c r="T12" s="69" t="s">
        <v>11</v>
      </c>
    </row>
    <row r="13" spans="1:21" ht="25">
      <c r="A13" s="65"/>
      <c r="B13" s="11" t="s">
        <v>100</v>
      </c>
      <c r="C13" s="11" t="s">
        <v>69</v>
      </c>
      <c r="D13" s="96" t="s">
        <v>247</v>
      </c>
      <c r="E13" s="174" t="s">
        <v>287</v>
      </c>
      <c r="F13" s="175" t="s">
        <v>299</v>
      </c>
      <c r="G13" s="68">
        <v>1</v>
      </c>
      <c r="H13" s="12" t="s">
        <v>275</v>
      </c>
      <c r="I13" s="68" t="s">
        <v>308</v>
      </c>
      <c r="J13" s="68"/>
      <c r="K13" s="69">
        <v>1</v>
      </c>
      <c r="L13" s="12" t="s">
        <v>275</v>
      </c>
      <c r="M13" s="69" t="s">
        <v>11</v>
      </c>
      <c r="N13" s="69" t="s">
        <v>11</v>
      </c>
      <c r="O13" s="69" t="s">
        <v>11</v>
      </c>
      <c r="P13" s="69" t="s">
        <v>11</v>
      </c>
      <c r="Q13" s="69" t="s">
        <v>11</v>
      </c>
      <c r="R13" s="69" t="s">
        <v>11</v>
      </c>
      <c r="S13" s="69" t="s">
        <v>11</v>
      </c>
      <c r="T13" s="69" t="s">
        <v>11</v>
      </c>
    </row>
    <row r="14" spans="1:21" ht="25">
      <c r="A14" s="65"/>
      <c r="B14" s="11" t="s">
        <v>97</v>
      </c>
      <c r="C14" s="11" t="s">
        <v>69</v>
      </c>
      <c r="D14" s="96" t="s">
        <v>247</v>
      </c>
      <c r="E14" s="174" t="s">
        <v>287</v>
      </c>
      <c r="F14" s="175" t="s">
        <v>299</v>
      </c>
      <c r="G14" s="68">
        <v>1</v>
      </c>
      <c r="H14" s="12" t="s">
        <v>262</v>
      </c>
      <c r="I14" s="68" t="s">
        <v>308</v>
      </c>
      <c r="J14" s="68"/>
      <c r="K14" s="69">
        <v>1</v>
      </c>
      <c r="L14" s="12" t="s">
        <v>262</v>
      </c>
      <c r="M14" s="69" t="s">
        <v>11</v>
      </c>
      <c r="N14" s="69" t="s">
        <v>11</v>
      </c>
      <c r="O14" s="69" t="s">
        <v>11</v>
      </c>
      <c r="P14" s="69" t="s">
        <v>11</v>
      </c>
      <c r="Q14" s="69" t="s">
        <v>11</v>
      </c>
      <c r="R14" s="69" t="s">
        <v>11</v>
      </c>
      <c r="S14" s="69" t="s">
        <v>11</v>
      </c>
      <c r="T14" s="69" t="s">
        <v>11</v>
      </c>
    </row>
    <row r="15" spans="1:21" ht="25">
      <c r="A15" s="65"/>
      <c r="B15" s="11" t="s">
        <v>98</v>
      </c>
      <c r="C15" s="11" t="s">
        <v>69</v>
      </c>
      <c r="D15" s="96" t="s">
        <v>247</v>
      </c>
      <c r="E15" s="174" t="s">
        <v>287</v>
      </c>
      <c r="F15" s="175" t="s">
        <v>299</v>
      </c>
      <c r="G15" s="68">
        <v>1</v>
      </c>
      <c r="H15" s="12" t="s">
        <v>263</v>
      </c>
      <c r="I15" s="68" t="s">
        <v>308</v>
      </c>
      <c r="J15" s="68"/>
      <c r="K15" s="69">
        <v>1</v>
      </c>
      <c r="L15" s="12" t="s">
        <v>263</v>
      </c>
      <c r="M15" s="69" t="s">
        <v>11</v>
      </c>
      <c r="N15" s="69" t="s">
        <v>11</v>
      </c>
      <c r="O15" s="69" t="s">
        <v>11</v>
      </c>
      <c r="P15" s="69" t="s">
        <v>11</v>
      </c>
      <c r="Q15" s="69" t="s">
        <v>11</v>
      </c>
      <c r="R15" s="69" t="s">
        <v>11</v>
      </c>
      <c r="S15" s="69" t="s">
        <v>11</v>
      </c>
      <c r="T15" s="69" t="s">
        <v>11</v>
      </c>
    </row>
    <row r="16" spans="1:21" ht="18.5">
      <c r="A16" s="65"/>
      <c r="B16" s="66"/>
      <c r="C16" s="66"/>
      <c r="D16" s="96"/>
      <c r="E16" s="96"/>
      <c r="F16" s="96"/>
      <c r="G16" s="68"/>
      <c r="H16" s="13"/>
      <c r="I16" s="68"/>
      <c r="J16" s="68"/>
      <c r="K16" s="69"/>
      <c r="L16" s="69"/>
      <c r="M16" s="69" t="s">
        <v>11</v>
      </c>
      <c r="N16" s="69" t="s">
        <v>11</v>
      </c>
      <c r="O16" s="69" t="s">
        <v>11</v>
      </c>
      <c r="P16" s="69" t="s">
        <v>11</v>
      </c>
      <c r="Q16" s="69" t="s">
        <v>11</v>
      </c>
      <c r="R16" s="69" t="s">
        <v>11</v>
      </c>
      <c r="S16" s="69" t="s">
        <v>11</v>
      </c>
      <c r="T16" s="69" t="s">
        <v>11</v>
      </c>
    </row>
    <row r="17" spans="1:20" ht="18.5">
      <c r="A17" s="65"/>
      <c r="B17" s="66"/>
      <c r="C17" s="66"/>
      <c r="D17" s="96"/>
      <c r="E17" s="96"/>
      <c r="F17" s="96"/>
      <c r="G17" s="68"/>
      <c r="H17" s="13"/>
      <c r="I17" s="68"/>
      <c r="J17" s="68"/>
      <c r="K17" s="69"/>
      <c r="L17" s="69"/>
      <c r="M17" s="69" t="s">
        <v>11</v>
      </c>
      <c r="N17" s="69" t="s">
        <v>11</v>
      </c>
      <c r="O17" s="69" t="s">
        <v>11</v>
      </c>
      <c r="P17" s="69" t="s">
        <v>11</v>
      </c>
      <c r="Q17" s="69" t="s">
        <v>11</v>
      </c>
      <c r="R17" s="69" t="s">
        <v>11</v>
      </c>
      <c r="S17" s="69" t="s">
        <v>11</v>
      </c>
      <c r="T17" s="69" t="s">
        <v>11</v>
      </c>
    </row>
    <row r="18" spans="1:20" ht="18.5">
      <c r="A18" s="65"/>
      <c r="B18" s="66"/>
      <c r="C18" s="66"/>
      <c r="D18" s="76"/>
      <c r="E18" s="77"/>
      <c r="F18" s="77"/>
      <c r="G18" s="68"/>
      <c r="H18" s="68"/>
      <c r="I18" s="68"/>
      <c r="J18" s="68"/>
      <c r="K18" s="69"/>
      <c r="L18" s="69"/>
      <c r="M18" s="69" t="s">
        <v>11</v>
      </c>
      <c r="N18" s="69" t="s">
        <v>11</v>
      </c>
      <c r="O18" s="69" t="s">
        <v>11</v>
      </c>
      <c r="P18" s="69" t="s">
        <v>11</v>
      </c>
      <c r="Q18" s="69" t="s">
        <v>11</v>
      </c>
      <c r="R18" s="69" t="s">
        <v>11</v>
      </c>
      <c r="S18" s="69" t="s">
        <v>11</v>
      </c>
      <c r="T18" s="69" t="s">
        <v>11</v>
      </c>
    </row>
    <row r="19" spans="1:20" ht="23.5">
      <c r="A19" s="71"/>
      <c r="B19" s="66"/>
      <c r="C19" s="66"/>
      <c r="D19" s="96"/>
      <c r="E19" s="176"/>
      <c r="F19" s="176"/>
      <c r="G19" s="68"/>
      <c r="H19" s="13"/>
      <c r="I19" s="68"/>
      <c r="J19" s="115"/>
      <c r="K19" s="69"/>
      <c r="L19" s="69"/>
      <c r="M19" s="69" t="s">
        <v>11</v>
      </c>
      <c r="N19" s="69" t="s">
        <v>11</v>
      </c>
      <c r="O19" s="69" t="s">
        <v>11</v>
      </c>
      <c r="P19" s="69" t="s">
        <v>11</v>
      </c>
      <c r="Q19" s="69" t="s">
        <v>11</v>
      </c>
      <c r="R19" s="69" t="s">
        <v>11</v>
      </c>
      <c r="S19" s="69" t="s">
        <v>11</v>
      </c>
      <c r="T19" s="69" t="s">
        <v>11</v>
      </c>
    </row>
    <row r="20" spans="1:20" ht="23.5">
      <c r="A20" s="272"/>
      <c r="B20" s="272"/>
      <c r="C20" s="272"/>
      <c r="D20" s="273"/>
      <c r="E20" s="274"/>
      <c r="F20" s="274"/>
      <c r="G20" s="275"/>
      <c r="H20" s="276"/>
      <c r="I20" s="275"/>
      <c r="J20" s="277"/>
      <c r="K20" s="278"/>
      <c r="L20" s="278"/>
      <c r="M20" s="278"/>
      <c r="N20" s="278"/>
      <c r="O20" s="278"/>
      <c r="P20" s="278"/>
      <c r="Q20" s="279"/>
      <c r="R20" s="280"/>
      <c r="S20" s="278"/>
      <c r="T20" s="278"/>
    </row>
    <row r="21" spans="1:20" ht="23.5">
      <c r="A21" s="79" t="s">
        <v>467</v>
      </c>
      <c r="B21" s="79">
        <f>SUM(Table3791025[QTY])</f>
        <v>13</v>
      </c>
      <c r="C21" s="79"/>
      <c r="D21" s="67"/>
      <c r="E21" s="163"/>
      <c r="F21" s="163"/>
      <c r="G21" s="81"/>
      <c r="H21" s="2"/>
      <c r="I21" s="81"/>
      <c r="J21" s="269"/>
      <c r="K21" s="82"/>
      <c r="L21" s="82"/>
      <c r="M21" s="82"/>
      <c r="N21" s="82"/>
      <c r="O21" s="82"/>
      <c r="P21" s="82"/>
      <c r="Q21" s="270"/>
      <c r="R21" s="271"/>
      <c r="S21" s="82"/>
      <c r="T21" s="82"/>
    </row>
    <row r="22" spans="1:20" ht="23.5">
      <c r="A22" s="79" t="s">
        <v>302</v>
      </c>
      <c r="B22" s="79">
        <f>SUM(Table3791025[AI])</f>
        <v>13</v>
      </c>
      <c r="C22" s="79"/>
      <c r="D22" s="67"/>
      <c r="E22" s="163"/>
      <c r="F22" s="163"/>
      <c r="G22" s="81"/>
      <c r="H22" s="2"/>
      <c r="I22" s="81"/>
      <c r="J22" s="269"/>
      <c r="K22" s="82"/>
      <c r="L22" s="82"/>
      <c r="M22" s="82"/>
      <c r="N22" s="82"/>
      <c r="O22" s="82"/>
      <c r="P22" s="82"/>
      <c r="Q22" s="270"/>
      <c r="R22" s="271"/>
      <c r="S22" s="82"/>
      <c r="T22" s="82"/>
    </row>
    <row r="23" spans="1:20" ht="23.5">
      <c r="A23" s="79" t="s">
        <v>468</v>
      </c>
      <c r="B23" s="79"/>
      <c r="C23" s="79"/>
      <c r="D23" s="67"/>
      <c r="E23" s="163"/>
      <c r="F23" s="163"/>
      <c r="G23" s="81"/>
      <c r="H23" s="2"/>
      <c r="I23" s="81"/>
      <c r="J23" s="269"/>
      <c r="K23" s="82"/>
      <c r="L23" s="82"/>
      <c r="M23" s="82"/>
      <c r="N23" s="82"/>
      <c r="O23" s="82"/>
      <c r="P23" s="82"/>
      <c r="Q23" s="270"/>
      <c r="R23" s="271"/>
      <c r="S23" s="82"/>
      <c r="T23" s="82"/>
    </row>
    <row r="24" spans="1:20" ht="23.5">
      <c r="A24" s="79" t="s">
        <v>305</v>
      </c>
      <c r="B24" s="79"/>
      <c r="C24" s="79"/>
      <c r="D24" s="67"/>
      <c r="E24" s="163"/>
      <c r="F24" s="163"/>
      <c r="G24" s="81"/>
      <c r="H24" s="2"/>
      <c r="I24" s="81"/>
      <c r="J24" s="269"/>
      <c r="K24" s="82"/>
      <c r="L24" s="82"/>
      <c r="M24" s="82"/>
      <c r="N24" s="82"/>
      <c r="O24" s="82"/>
      <c r="P24" s="82"/>
      <c r="Q24" s="270"/>
      <c r="R24" s="271"/>
      <c r="S24" s="82"/>
      <c r="T24" s="82"/>
    </row>
    <row r="25" spans="1:20" ht="23.5">
      <c r="A25" s="79" t="s">
        <v>469</v>
      </c>
      <c r="B25" s="79"/>
      <c r="C25" s="79"/>
      <c r="D25" s="67"/>
      <c r="E25" s="163"/>
      <c r="F25" s="163"/>
      <c r="G25" s="81"/>
      <c r="H25" s="2"/>
      <c r="I25" s="81"/>
      <c r="J25" s="269"/>
      <c r="K25" s="82"/>
      <c r="L25" s="82"/>
      <c r="M25" s="82"/>
      <c r="N25" s="82"/>
      <c r="O25" s="82"/>
      <c r="P25" s="82"/>
      <c r="Q25" s="270"/>
      <c r="R25" s="271"/>
      <c r="S25" s="82"/>
      <c r="T25" s="82"/>
    </row>
    <row r="26" spans="1:20" ht="23.5">
      <c r="A26" s="79"/>
      <c r="B26" s="79"/>
      <c r="C26" s="79"/>
      <c r="D26" s="67"/>
      <c r="E26" s="163"/>
      <c r="F26" s="163"/>
      <c r="G26" s="81"/>
      <c r="H26" s="2"/>
      <c r="I26" s="81"/>
      <c r="J26" s="269"/>
      <c r="K26" s="82"/>
      <c r="L26" s="82"/>
      <c r="M26" s="82"/>
      <c r="N26" s="82"/>
      <c r="O26" s="82"/>
      <c r="P26" s="82"/>
      <c r="Q26" s="270"/>
      <c r="R26" s="271"/>
      <c r="S26" s="82"/>
      <c r="T26" s="82"/>
    </row>
    <row r="27" spans="1:20" ht="23.5">
      <c r="A27" s="79"/>
      <c r="B27" s="79"/>
      <c r="C27" s="79"/>
      <c r="D27" s="67"/>
      <c r="E27" s="163"/>
      <c r="F27" s="163"/>
      <c r="G27" s="81"/>
      <c r="H27" s="2"/>
      <c r="I27" s="81"/>
      <c r="J27" s="269"/>
      <c r="K27" s="82"/>
      <c r="L27" s="82"/>
      <c r="M27" s="82"/>
      <c r="N27" s="82"/>
      <c r="O27" s="82"/>
      <c r="P27" s="82"/>
      <c r="Q27" s="270"/>
      <c r="R27" s="271"/>
      <c r="S27" s="82"/>
      <c r="T27" s="82"/>
    </row>
    <row r="28" spans="1:20" ht="23.5">
      <c r="A28" s="79"/>
      <c r="B28" s="79"/>
      <c r="C28" s="79"/>
      <c r="D28" s="67"/>
      <c r="E28" s="163"/>
      <c r="F28" s="163"/>
      <c r="G28" s="81"/>
      <c r="H28" s="2"/>
      <c r="I28" s="81"/>
      <c r="J28" s="269"/>
      <c r="K28" s="82"/>
      <c r="L28" s="82"/>
      <c r="M28" s="82"/>
      <c r="N28" s="82"/>
      <c r="O28" s="82"/>
      <c r="P28" s="82"/>
      <c r="Q28" s="270"/>
      <c r="R28" s="271"/>
      <c r="S28" s="82"/>
      <c r="T28" s="82"/>
    </row>
    <row r="29" spans="1:20" ht="23.5">
      <c r="A29" s="79"/>
      <c r="B29" s="79"/>
      <c r="C29" s="79"/>
      <c r="D29" s="67"/>
      <c r="E29" s="163"/>
      <c r="F29" s="163"/>
      <c r="G29" s="81"/>
      <c r="H29" s="2"/>
      <c r="I29" s="81"/>
      <c r="J29" s="269"/>
      <c r="K29" s="82"/>
      <c r="L29" s="82"/>
      <c r="M29" s="82"/>
      <c r="N29" s="82"/>
      <c r="O29" s="82"/>
      <c r="P29" s="82"/>
      <c r="Q29" s="270"/>
      <c r="R29" s="271"/>
      <c r="S29" s="82"/>
      <c r="T29" s="82"/>
    </row>
    <row r="30" spans="1:20" ht="23.5">
      <c r="A30" s="79"/>
      <c r="B30" s="79"/>
      <c r="C30" s="79"/>
      <c r="D30" s="67"/>
      <c r="E30" s="163"/>
      <c r="F30" s="163"/>
      <c r="G30" s="81"/>
      <c r="H30" s="2"/>
      <c r="I30" s="81"/>
      <c r="J30" s="269"/>
      <c r="K30" s="82"/>
      <c r="L30" s="82"/>
      <c r="M30" s="82"/>
      <c r="N30" s="82"/>
      <c r="O30" s="82"/>
      <c r="P30" s="82"/>
      <c r="Q30" s="270"/>
      <c r="R30" s="271"/>
      <c r="S30" s="82"/>
      <c r="T30" s="82"/>
    </row>
    <row r="31" spans="1:20" ht="23.5">
      <c r="A31" s="392"/>
      <c r="B31" s="392"/>
      <c r="C31" s="392"/>
      <c r="D31" s="392"/>
      <c r="E31" s="392"/>
      <c r="F31" s="392"/>
      <c r="G31" s="392"/>
      <c r="H31" s="392"/>
      <c r="I31" s="392"/>
      <c r="J31" s="392"/>
      <c r="K31" s="392"/>
      <c r="L31" s="392"/>
      <c r="M31" s="392"/>
      <c r="N31" s="392"/>
      <c r="O31" s="392"/>
      <c r="P31" s="392"/>
      <c r="Q31" s="395"/>
      <c r="R31" s="173" t="s">
        <v>302</v>
      </c>
      <c r="S31" s="164">
        <f>SUM(K3:K18)</f>
        <v>13</v>
      </c>
    </row>
    <row r="35" spans="1:21" ht="28.5">
      <c r="A35" s="209" t="s">
        <v>342</v>
      </c>
      <c r="B35" s="210" t="s">
        <v>305</v>
      </c>
      <c r="C35" s="211">
        <f>SUM(Table3791126[AI])</f>
        <v>10</v>
      </c>
      <c r="D35" s="204"/>
      <c r="E35" s="204"/>
      <c r="F35" s="204"/>
      <c r="G35" s="204"/>
      <c r="H35" s="204"/>
      <c r="I35" s="204"/>
      <c r="J35" s="204"/>
      <c r="K35" s="204"/>
      <c r="L35" s="204"/>
      <c r="M35" s="204"/>
      <c r="N35" s="204"/>
      <c r="O35" s="204"/>
      <c r="P35" s="204"/>
      <c r="Q35" s="204"/>
      <c r="R35" s="204"/>
      <c r="S35" s="204"/>
      <c r="T35" s="169"/>
      <c r="U35" s="169"/>
    </row>
    <row r="36" spans="1:21" s="128" customFormat="1" ht="58">
      <c r="A36" s="88" t="s">
        <v>241</v>
      </c>
      <c r="B36" s="83" t="s">
        <v>0</v>
      </c>
      <c r="C36" s="83" t="s">
        <v>67</v>
      </c>
      <c r="D36" s="83" t="s">
        <v>221</v>
      </c>
      <c r="E36" s="84" t="s">
        <v>222</v>
      </c>
      <c r="F36" s="84" t="s">
        <v>223</v>
      </c>
      <c r="G36" s="84" t="s">
        <v>249</v>
      </c>
      <c r="H36" s="84" t="s">
        <v>250</v>
      </c>
      <c r="I36" s="84" t="s">
        <v>242</v>
      </c>
      <c r="J36" s="84" t="s">
        <v>243</v>
      </c>
      <c r="K36" s="244" t="s">
        <v>40</v>
      </c>
      <c r="L36" s="197" t="s">
        <v>234</v>
      </c>
      <c r="M36" s="197" t="s">
        <v>189</v>
      </c>
      <c r="N36" s="198" t="s">
        <v>193</v>
      </c>
      <c r="O36" s="198" t="s">
        <v>20</v>
      </c>
      <c r="P36" s="198" t="s">
        <v>186</v>
      </c>
      <c r="Q36" s="198" t="s">
        <v>181</v>
      </c>
      <c r="R36" s="198" t="s">
        <v>187</v>
      </c>
      <c r="S36" s="198" t="s">
        <v>167</v>
      </c>
      <c r="T36" s="198" t="s">
        <v>188</v>
      </c>
      <c r="U36" s="196"/>
    </row>
    <row r="37" spans="1:21" ht="25">
      <c r="A37" s="78"/>
      <c r="B37" s="11" t="s">
        <v>104</v>
      </c>
      <c r="C37" s="99" t="s">
        <v>69</v>
      </c>
      <c r="D37" s="96" t="s">
        <v>247</v>
      </c>
      <c r="E37" s="177" t="s">
        <v>288</v>
      </c>
      <c r="F37" s="178" t="s">
        <v>300</v>
      </c>
      <c r="G37" s="92">
        <v>1</v>
      </c>
      <c r="H37" s="100" t="s">
        <v>269</v>
      </c>
      <c r="I37" s="92" t="s">
        <v>307</v>
      </c>
      <c r="J37" s="92"/>
      <c r="K37" s="94">
        <v>1</v>
      </c>
      <c r="L37" s="100" t="s">
        <v>269</v>
      </c>
      <c r="M37" s="69" t="s">
        <v>11</v>
      </c>
      <c r="N37" s="69" t="s">
        <v>11</v>
      </c>
      <c r="O37" s="69" t="s">
        <v>11</v>
      </c>
      <c r="P37" s="69" t="s">
        <v>11</v>
      </c>
      <c r="Q37" s="69" t="s">
        <v>11</v>
      </c>
      <c r="R37" s="69" t="s">
        <v>11</v>
      </c>
      <c r="S37" s="69" t="s">
        <v>11</v>
      </c>
      <c r="T37" s="69" t="s">
        <v>11</v>
      </c>
    </row>
    <row r="38" spans="1:21" ht="25">
      <c r="A38" s="65"/>
      <c r="B38" s="11" t="s">
        <v>105</v>
      </c>
      <c r="C38" s="11" t="s">
        <v>69</v>
      </c>
      <c r="D38" s="96" t="s">
        <v>247</v>
      </c>
      <c r="E38" s="174" t="s">
        <v>288</v>
      </c>
      <c r="F38" s="178" t="s">
        <v>300</v>
      </c>
      <c r="G38" s="68">
        <v>1</v>
      </c>
      <c r="H38" s="12" t="s">
        <v>270</v>
      </c>
      <c r="I38" s="68" t="s">
        <v>307</v>
      </c>
      <c r="J38" s="68"/>
      <c r="K38" s="69">
        <v>1</v>
      </c>
      <c r="L38" s="12" t="s">
        <v>270</v>
      </c>
      <c r="M38" s="69" t="s">
        <v>11</v>
      </c>
      <c r="N38" s="69" t="s">
        <v>11</v>
      </c>
      <c r="O38" s="69" t="s">
        <v>11</v>
      </c>
      <c r="P38" s="69" t="s">
        <v>11</v>
      </c>
      <c r="Q38" s="69" t="s">
        <v>11</v>
      </c>
      <c r="R38" s="69" t="s">
        <v>11</v>
      </c>
      <c r="S38" s="69" t="s">
        <v>11</v>
      </c>
      <c r="T38" s="69" t="s">
        <v>11</v>
      </c>
    </row>
    <row r="39" spans="1:21" ht="25">
      <c r="A39" s="65"/>
      <c r="B39" s="11" t="s">
        <v>102</v>
      </c>
      <c r="C39" s="11" t="s">
        <v>69</v>
      </c>
      <c r="D39" s="96" t="s">
        <v>247</v>
      </c>
      <c r="E39" s="174" t="s">
        <v>288</v>
      </c>
      <c r="F39" s="178" t="s">
        <v>300</v>
      </c>
      <c r="G39" s="68">
        <v>1</v>
      </c>
      <c r="H39" s="12" t="s">
        <v>267</v>
      </c>
      <c r="I39" s="68" t="s">
        <v>307</v>
      </c>
      <c r="J39" s="68"/>
      <c r="K39" s="69">
        <v>1</v>
      </c>
      <c r="L39" s="12" t="s">
        <v>267</v>
      </c>
      <c r="M39" s="69" t="s">
        <v>11</v>
      </c>
      <c r="N39" s="69" t="s">
        <v>11</v>
      </c>
      <c r="O39" s="69" t="s">
        <v>11</v>
      </c>
      <c r="P39" s="69" t="s">
        <v>11</v>
      </c>
      <c r="Q39" s="69" t="s">
        <v>11</v>
      </c>
      <c r="R39" s="69" t="s">
        <v>11</v>
      </c>
      <c r="S39" s="69" t="s">
        <v>11</v>
      </c>
      <c r="T39" s="69" t="s">
        <v>11</v>
      </c>
    </row>
    <row r="40" spans="1:21" ht="25">
      <c r="A40" s="65"/>
      <c r="B40" s="11" t="s">
        <v>103</v>
      </c>
      <c r="C40" s="11" t="s">
        <v>69</v>
      </c>
      <c r="D40" s="96" t="s">
        <v>247</v>
      </c>
      <c r="E40" s="174" t="s">
        <v>288</v>
      </c>
      <c r="F40" s="178" t="s">
        <v>300</v>
      </c>
      <c r="G40" s="68">
        <v>1</v>
      </c>
      <c r="H40" s="12" t="s">
        <v>268</v>
      </c>
      <c r="I40" s="68" t="s">
        <v>307</v>
      </c>
      <c r="J40" s="68"/>
      <c r="K40" s="69">
        <v>1</v>
      </c>
      <c r="L40" s="12" t="s">
        <v>268</v>
      </c>
      <c r="M40" s="69" t="s">
        <v>11</v>
      </c>
      <c r="N40" s="69" t="s">
        <v>11</v>
      </c>
      <c r="O40" s="69" t="s">
        <v>11</v>
      </c>
      <c r="P40" s="69" t="s">
        <v>11</v>
      </c>
      <c r="Q40" s="69" t="s">
        <v>11</v>
      </c>
      <c r="R40" s="69" t="s">
        <v>11</v>
      </c>
      <c r="S40" s="69" t="s">
        <v>11</v>
      </c>
      <c r="T40" s="69" t="s">
        <v>11</v>
      </c>
    </row>
    <row r="41" spans="1:21" ht="25">
      <c r="A41" s="65"/>
      <c r="B41" s="11" t="s">
        <v>108</v>
      </c>
      <c r="C41" s="11" t="s">
        <v>69</v>
      </c>
      <c r="D41" s="96" t="s">
        <v>247</v>
      </c>
      <c r="E41" s="174" t="s">
        <v>288</v>
      </c>
      <c r="F41" s="178" t="s">
        <v>300</v>
      </c>
      <c r="G41" s="68">
        <v>1</v>
      </c>
      <c r="H41" s="12" t="s">
        <v>273</v>
      </c>
      <c r="I41" s="68" t="s">
        <v>307</v>
      </c>
      <c r="J41" s="68"/>
      <c r="K41" s="69">
        <v>1</v>
      </c>
      <c r="L41" s="12" t="s">
        <v>273</v>
      </c>
      <c r="M41" s="69" t="s">
        <v>11</v>
      </c>
      <c r="N41" s="69" t="s">
        <v>11</v>
      </c>
      <c r="O41" s="69" t="s">
        <v>11</v>
      </c>
      <c r="P41" s="69" t="s">
        <v>11</v>
      </c>
      <c r="Q41" s="69" t="s">
        <v>11</v>
      </c>
      <c r="R41" s="69" t="s">
        <v>11</v>
      </c>
      <c r="S41" s="69" t="s">
        <v>11</v>
      </c>
      <c r="T41" s="69" t="s">
        <v>11</v>
      </c>
    </row>
    <row r="42" spans="1:21" ht="25">
      <c r="A42" s="65"/>
      <c r="B42" s="11" t="s">
        <v>111</v>
      </c>
      <c r="C42" s="11" t="s">
        <v>69</v>
      </c>
      <c r="D42" s="96" t="s">
        <v>247</v>
      </c>
      <c r="E42" s="174" t="s">
        <v>288</v>
      </c>
      <c r="F42" s="178" t="s">
        <v>300</v>
      </c>
      <c r="G42" s="68">
        <v>1</v>
      </c>
      <c r="H42" s="12" t="s">
        <v>277</v>
      </c>
      <c r="I42" s="68" t="s">
        <v>307</v>
      </c>
      <c r="J42" s="68"/>
      <c r="K42" s="69">
        <v>1</v>
      </c>
      <c r="L42" s="12" t="s">
        <v>277</v>
      </c>
      <c r="M42" s="69" t="s">
        <v>11</v>
      </c>
      <c r="N42" s="69" t="s">
        <v>11</v>
      </c>
      <c r="O42" s="69" t="s">
        <v>11</v>
      </c>
      <c r="P42" s="69" t="s">
        <v>11</v>
      </c>
      <c r="Q42" s="69" t="s">
        <v>11</v>
      </c>
      <c r="R42" s="69" t="s">
        <v>11</v>
      </c>
      <c r="S42" s="69" t="s">
        <v>11</v>
      </c>
      <c r="T42" s="69" t="s">
        <v>11</v>
      </c>
    </row>
    <row r="43" spans="1:21" ht="25">
      <c r="A43" s="65"/>
      <c r="B43" s="11" t="s">
        <v>114</v>
      </c>
      <c r="C43" s="11" t="s">
        <v>69</v>
      </c>
      <c r="D43" s="96" t="s">
        <v>247</v>
      </c>
      <c r="E43" s="174" t="s">
        <v>288</v>
      </c>
      <c r="F43" s="178" t="s">
        <v>300</v>
      </c>
      <c r="G43" s="68">
        <v>1</v>
      </c>
      <c r="H43" s="12" t="s">
        <v>280</v>
      </c>
      <c r="I43" s="68" t="s">
        <v>307</v>
      </c>
      <c r="J43" s="68"/>
      <c r="K43" s="69">
        <v>1</v>
      </c>
      <c r="L43" s="12" t="s">
        <v>280</v>
      </c>
      <c r="M43" s="69" t="s">
        <v>11</v>
      </c>
      <c r="N43" s="69" t="s">
        <v>11</v>
      </c>
      <c r="O43" s="69" t="s">
        <v>11</v>
      </c>
      <c r="P43" s="69" t="s">
        <v>11</v>
      </c>
      <c r="Q43" s="69" t="s">
        <v>11</v>
      </c>
      <c r="R43" s="69" t="s">
        <v>11</v>
      </c>
      <c r="S43" s="69" t="s">
        <v>11</v>
      </c>
      <c r="T43" s="69" t="s">
        <v>11</v>
      </c>
    </row>
    <row r="44" spans="1:21" ht="25">
      <c r="A44" s="65"/>
      <c r="B44" s="11" t="s">
        <v>117</v>
      </c>
      <c r="C44" s="11" t="s">
        <v>69</v>
      </c>
      <c r="D44" s="96" t="s">
        <v>247</v>
      </c>
      <c r="E44" s="174" t="s">
        <v>288</v>
      </c>
      <c r="F44" s="178" t="s">
        <v>300</v>
      </c>
      <c r="G44" s="68">
        <v>1</v>
      </c>
      <c r="H44" s="12" t="s">
        <v>284</v>
      </c>
      <c r="I44" s="68" t="s">
        <v>307</v>
      </c>
      <c r="J44" s="68"/>
      <c r="K44" s="69">
        <v>1</v>
      </c>
      <c r="L44" s="12" t="s">
        <v>284</v>
      </c>
      <c r="M44" s="69" t="s">
        <v>11</v>
      </c>
      <c r="N44" s="69" t="s">
        <v>11</v>
      </c>
      <c r="O44" s="69" t="s">
        <v>11</v>
      </c>
      <c r="P44" s="69" t="s">
        <v>11</v>
      </c>
      <c r="Q44" s="69" t="s">
        <v>11</v>
      </c>
      <c r="R44" s="69" t="s">
        <v>11</v>
      </c>
      <c r="S44" s="69" t="s">
        <v>11</v>
      </c>
      <c r="T44" s="69" t="s">
        <v>11</v>
      </c>
    </row>
    <row r="45" spans="1:21" ht="25">
      <c r="A45" s="65"/>
      <c r="B45" s="11" t="s">
        <v>118</v>
      </c>
      <c r="C45" s="11" t="s">
        <v>69</v>
      </c>
      <c r="D45" s="96" t="s">
        <v>247</v>
      </c>
      <c r="E45" s="174" t="s">
        <v>288</v>
      </c>
      <c r="F45" s="178" t="s">
        <v>300</v>
      </c>
      <c r="G45" s="68">
        <v>1</v>
      </c>
      <c r="H45" s="12" t="s">
        <v>265</v>
      </c>
      <c r="I45" s="68" t="s">
        <v>307</v>
      </c>
      <c r="J45" s="68"/>
      <c r="K45" s="69">
        <v>1</v>
      </c>
      <c r="L45" s="12" t="s">
        <v>265</v>
      </c>
      <c r="M45" s="69" t="s">
        <v>11</v>
      </c>
      <c r="N45" s="69" t="s">
        <v>11</v>
      </c>
      <c r="O45" s="69" t="s">
        <v>11</v>
      </c>
      <c r="P45" s="69" t="s">
        <v>11</v>
      </c>
      <c r="Q45" s="69" t="s">
        <v>11</v>
      </c>
      <c r="R45" s="69" t="s">
        <v>11</v>
      </c>
      <c r="S45" s="69" t="s">
        <v>11</v>
      </c>
      <c r="T45" s="69" t="s">
        <v>11</v>
      </c>
    </row>
    <row r="46" spans="1:21" ht="25">
      <c r="A46" s="65"/>
      <c r="B46" s="11" t="s">
        <v>119</v>
      </c>
      <c r="C46" s="11" t="s">
        <v>69</v>
      </c>
      <c r="D46" s="96" t="s">
        <v>247</v>
      </c>
      <c r="E46" s="174" t="s">
        <v>288</v>
      </c>
      <c r="F46" s="178" t="s">
        <v>300</v>
      </c>
      <c r="G46" s="68">
        <v>1</v>
      </c>
      <c r="H46" s="12" t="s">
        <v>266</v>
      </c>
      <c r="I46" s="68" t="s">
        <v>307</v>
      </c>
      <c r="J46" s="68"/>
      <c r="K46" s="69">
        <v>1</v>
      </c>
      <c r="L46" s="12" t="s">
        <v>266</v>
      </c>
      <c r="M46" s="69" t="s">
        <v>11</v>
      </c>
      <c r="N46" s="69" t="s">
        <v>11</v>
      </c>
      <c r="O46" s="69" t="s">
        <v>11</v>
      </c>
      <c r="P46" s="69" t="s">
        <v>11</v>
      </c>
      <c r="Q46" s="69" t="s">
        <v>11</v>
      </c>
      <c r="R46" s="69" t="s">
        <v>11</v>
      </c>
      <c r="S46" s="69" t="s">
        <v>11</v>
      </c>
      <c r="T46" s="69" t="s">
        <v>11</v>
      </c>
    </row>
    <row r="47" spans="1:21" ht="18.5">
      <c r="A47" s="65"/>
      <c r="B47" s="66"/>
      <c r="C47" s="66"/>
      <c r="D47" s="76"/>
      <c r="E47" s="77"/>
      <c r="F47" s="77"/>
      <c r="G47" s="68"/>
      <c r="H47" s="68"/>
      <c r="I47" s="68"/>
      <c r="J47" s="68"/>
      <c r="K47" s="69"/>
      <c r="L47" s="69"/>
      <c r="M47" s="69" t="s">
        <v>11</v>
      </c>
      <c r="N47" s="69" t="s">
        <v>11</v>
      </c>
      <c r="O47" s="69" t="s">
        <v>11</v>
      </c>
      <c r="P47" s="69" t="s">
        <v>11</v>
      </c>
      <c r="Q47" s="69" t="s">
        <v>11</v>
      </c>
      <c r="R47" s="69" t="s">
        <v>11</v>
      </c>
      <c r="S47" s="69" t="s">
        <v>11</v>
      </c>
      <c r="T47" s="69" t="s">
        <v>11</v>
      </c>
    </row>
    <row r="48" spans="1:21" ht="23.5">
      <c r="A48" s="71"/>
      <c r="B48" s="72"/>
      <c r="C48" s="72"/>
      <c r="D48" s="97"/>
      <c r="E48" s="98"/>
      <c r="F48" s="98"/>
      <c r="G48" s="73"/>
      <c r="H48" s="7"/>
      <c r="I48" s="73"/>
      <c r="J48" s="114"/>
      <c r="K48" s="74"/>
      <c r="L48" s="74"/>
      <c r="M48" s="69" t="s">
        <v>11</v>
      </c>
      <c r="N48" s="69" t="s">
        <v>11</v>
      </c>
      <c r="O48" s="69" t="s">
        <v>11</v>
      </c>
      <c r="P48" s="69" t="s">
        <v>11</v>
      </c>
      <c r="Q48" s="69" t="s">
        <v>11</v>
      </c>
      <c r="R48" s="69" t="s">
        <v>11</v>
      </c>
      <c r="S48" s="69" t="s">
        <v>11</v>
      </c>
      <c r="T48" s="69" t="s">
        <v>11</v>
      </c>
    </row>
    <row r="49" spans="1:19" ht="23.5">
      <c r="A49" s="249"/>
      <c r="B49" s="249"/>
      <c r="C49" s="249"/>
      <c r="D49" s="249"/>
      <c r="R49" s="126" t="s">
        <v>302</v>
      </c>
      <c r="S49" s="171">
        <f>SUM(Table3791126[AI])</f>
        <v>10</v>
      </c>
    </row>
    <row r="50" spans="1:19" ht="23.5">
      <c r="A50" s="250"/>
      <c r="B50" s="250" t="s">
        <v>372</v>
      </c>
      <c r="C50" s="250">
        <f>SUM(C1,C35)</f>
        <v>23</v>
      </c>
      <c r="D50" s="250"/>
    </row>
    <row r="51" spans="1:19">
      <c r="A51" s="249"/>
      <c r="B51" s="249"/>
      <c r="C51" s="249"/>
      <c r="D51" s="249"/>
    </row>
    <row r="52" spans="1:19">
      <c r="A52" s="249"/>
      <c r="B52" s="249"/>
      <c r="C52" s="249"/>
      <c r="D52" s="249"/>
    </row>
    <row r="53" spans="1:19">
      <c r="A53" s="249"/>
      <c r="B53" s="249"/>
      <c r="C53" s="249"/>
      <c r="D53" s="249"/>
    </row>
    <row r="54" spans="1:19">
      <c r="A54" s="249"/>
      <c r="B54" s="249"/>
      <c r="C54" s="249"/>
      <c r="D54" s="249"/>
    </row>
  </sheetData>
  <mergeCells count="1">
    <mergeCell ref="A31:Q31"/>
  </mergeCells>
  <pageMargins left="0.7" right="0.7" top="0.75" bottom="0.75" header="0.3" footer="0.3"/>
  <tableParts count="2">
    <tablePart r:id="rId1"/>
    <tablePart r:id="rId2"/>
  </tableParts>
  <extLst>
    <ext xmlns:x14="http://schemas.microsoft.com/office/spreadsheetml/2009/9/main" uri="{78C0D931-6437-407d-A8EE-F0AAD7539E65}">
      <x14:conditionalFormattings>
        <x14:conditionalFormatting xmlns:xm="http://schemas.microsoft.com/office/excel/2006/main">
          <x14:cfRule type="containsText" priority="6" operator="containsText" id="{C5E46111-3F96-464E-B085-E9D86AF84150}">
            <xm:f>NOT(ISERROR(SEARCH(#REF!,B16)))</xm:f>
            <xm:f>#REF!</xm:f>
            <x14:dxf>
              <fill>
                <patternFill>
                  <bgColor theme="0" tint="-0.34998626667073579"/>
                </patternFill>
              </fill>
            </x14:dxf>
          </x14:cfRule>
          <xm:sqref>B16:B30</xm:sqref>
        </x14:conditionalFormatting>
        <x14:conditionalFormatting xmlns:xm="http://schemas.microsoft.com/office/excel/2006/main">
          <x14:cfRule type="containsText" priority="5" operator="containsText" id="{45D33322-9691-4BD4-8C29-4EC63F573B78}">
            <xm:f>NOT(ISERROR(SEARCH(#REF!,C16)))</xm:f>
            <xm:f>#REF!</xm:f>
            <x14:dxf>
              <fill>
                <patternFill>
                  <bgColor theme="0" tint="-0.34998626667073579"/>
                </patternFill>
              </fill>
            </x14:dxf>
          </x14:cfRule>
          <xm:sqref>C16:C30</xm:sqref>
        </x14:conditionalFormatting>
        <x14:conditionalFormatting xmlns:xm="http://schemas.microsoft.com/office/excel/2006/main">
          <x14:cfRule type="containsText" priority="4" operator="containsText" id="{DE93015C-6132-4F29-A200-43530521A46C}">
            <xm:f>NOT(ISERROR(SEARCH(#REF!,H16)))</xm:f>
            <xm:f>#REF!</xm:f>
            <x14:dxf>
              <fill>
                <patternFill>
                  <bgColor theme="0" tint="-0.34998626667073579"/>
                </patternFill>
              </fill>
            </x14:dxf>
          </x14:cfRule>
          <xm:sqref>H16:H30</xm:sqref>
        </x14:conditionalFormatting>
        <x14:conditionalFormatting xmlns:xm="http://schemas.microsoft.com/office/excel/2006/main">
          <x14:cfRule type="containsText" priority="3" operator="containsText" id="{33C57F2E-57FB-43DB-B124-4C47D2D487F1}">
            <xm:f>NOT(ISERROR(SEARCH($H$2,K2)))</xm:f>
            <xm:f>$H$2</xm:f>
            <x14:dxf>
              <fill>
                <patternFill>
                  <bgColor theme="0" tint="-0.34998626667073579"/>
                </patternFill>
              </fill>
            </x14:dxf>
          </x14:cfRule>
          <xm:sqref>K2:T2</xm:sqref>
        </x14:conditionalFormatting>
        <x14:conditionalFormatting xmlns:xm="http://schemas.microsoft.com/office/excel/2006/main">
          <x14:cfRule type="containsText" priority="2" operator="containsText" id="{DC2CCECC-E5D6-4747-9F4E-154F5A8C2CFA}">
            <xm:f>NOT(ISERROR(SEARCH(#REF!,B47)))</xm:f>
            <xm:f>#REF!</xm:f>
            <x14:dxf>
              <fill>
                <patternFill>
                  <bgColor theme="0" tint="-0.34998626667073579"/>
                </patternFill>
              </fill>
            </x14:dxf>
          </x14:cfRule>
          <xm:sqref>B47:C48 H47:H48</xm:sqref>
        </x14:conditionalFormatting>
        <x14:conditionalFormatting xmlns:xm="http://schemas.microsoft.com/office/excel/2006/main">
          <x14:cfRule type="containsText" priority="1" operator="containsText" id="{44E7065F-7063-4DF9-B7D9-582250CEE06E}">
            <xm:f>NOT(ISERROR(SEARCH($H$2,K36)))</xm:f>
            <xm:f>$H$2</xm:f>
            <x14:dxf>
              <fill>
                <patternFill>
                  <bgColor theme="0" tint="-0.34998626667073579"/>
                </patternFill>
              </fill>
            </x14:dxf>
          </x14:cfRule>
          <xm:sqref>K36:T36</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86CDF-26EA-41E2-B504-A6DDB083451C}">
  <sheetPr codeName="Sheet9">
    <tabColor theme="9"/>
  </sheetPr>
  <dimension ref="A1:V35"/>
  <sheetViews>
    <sheetView topLeftCell="B5" zoomScale="70" zoomScaleNormal="70" workbookViewId="0">
      <selection activeCell="F39" sqref="F39"/>
    </sheetView>
  </sheetViews>
  <sheetFormatPr defaultRowHeight="14.5"/>
  <cols>
    <col min="1" max="1" width="13.7265625" hidden="1" customWidth="1"/>
    <col min="2" max="2" width="13.1796875" bestFit="1" customWidth="1"/>
    <col min="3" max="3" width="17.54296875" bestFit="1" customWidth="1"/>
    <col min="4" max="4" width="13.1796875" bestFit="1" customWidth="1"/>
    <col min="5" max="5" width="42.81640625" bestFit="1" customWidth="1"/>
    <col min="6" max="6" width="53.81640625" bestFit="1" customWidth="1"/>
    <col min="7" max="7" width="34.7265625" bestFit="1" customWidth="1"/>
    <col min="8" max="8" width="53.81640625" bestFit="1" customWidth="1"/>
    <col min="9" max="9" width="13.453125" hidden="1" customWidth="1"/>
    <col min="10" max="10" width="8.81640625" hidden="1" customWidth="1"/>
    <col min="11" max="11" width="22" hidden="1" customWidth="1"/>
    <col min="12" max="12" width="9.54296875" hidden="1" customWidth="1"/>
    <col min="13" max="13" width="18.26953125" hidden="1" customWidth="1"/>
    <col min="14" max="14" width="19.26953125" hidden="1" customWidth="1"/>
    <col min="15" max="15" width="16.81640625" customWidth="1"/>
    <col min="16" max="16" width="29.26953125" bestFit="1" customWidth="1"/>
    <col min="17" max="20" width="16.81640625" hidden="1" customWidth="1"/>
    <col min="21" max="22" width="0" hidden="1" customWidth="1"/>
  </cols>
  <sheetData>
    <row r="1" spans="1:22" ht="28.5">
      <c r="A1" s="209" t="s">
        <v>291</v>
      </c>
      <c r="B1" s="204" t="s">
        <v>291</v>
      </c>
      <c r="C1" s="210" t="s">
        <v>305</v>
      </c>
      <c r="D1" s="211">
        <f>SUM(Table37924[QTY])</f>
        <v>18</v>
      </c>
      <c r="E1" s="204"/>
      <c r="F1" s="204"/>
      <c r="G1" s="204"/>
      <c r="H1" s="204"/>
      <c r="I1" s="204"/>
      <c r="J1" s="204"/>
      <c r="K1" s="204"/>
      <c r="L1" s="204"/>
      <c r="M1" s="204"/>
      <c r="N1" s="204"/>
      <c r="O1" s="204"/>
      <c r="P1" s="169"/>
      <c r="Q1" s="169"/>
      <c r="R1" s="169"/>
      <c r="S1" s="169"/>
      <c r="T1" s="169"/>
      <c r="U1" s="169"/>
      <c r="V1" s="169"/>
    </row>
    <row r="2" spans="1:22" ht="89.25" customHeight="1">
      <c r="A2" s="88" t="s">
        <v>241</v>
      </c>
      <c r="B2" s="83" t="s">
        <v>0</v>
      </c>
      <c r="C2" s="83" t="s">
        <v>67</v>
      </c>
      <c r="D2" s="83" t="s">
        <v>221</v>
      </c>
      <c r="E2" s="84" t="s">
        <v>222</v>
      </c>
      <c r="F2" s="84" t="s">
        <v>223</v>
      </c>
      <c r="G2" s="84" t="s">
        <v>249</v>
      </c>
      <c r="H2" s="84" t="s">
        <v>250</v>
      </c>
      <c r="I2" s="84" t="s">
        <v>304</v>
      </c>
      <c r="J2" s="84" t="s">
        <v>243</v>
      </c>
      <c r="K2" s="161" t="s">
        <v>40</v>
      </c>
      <c r="L2" s="161" t="s">
        <v>234</v>
      </c>
      <c r="M2" s="179" t="s">
        <v>189</v>
      </c>
      <c r="N2" s="180" t="s">
        <v>193</v>
      </c>
      <c r="O2" s="248" t="s">
        <v>20</v>
      </c>
      <c r="P2" s="180" t="s">
        <v>186</v>
      </c>
      <c r="Q2" s="180" t="s">
        <v>181</v>
      </c>
      <c r="R2" s="180" t="s">
        <v>187</v>
      </c>
      <c r="S2" s="180" t="s">
        <v>167</v>
      </c>
      <c r="T2" s="180" t="s">
        <v>188</v>
      </c>
      <c r="U2" s="128"/>
    </row>
    <row r="3" spans="1:22" ht="18.5">
      <c r="A3" s="79"/>
      <c r="B3" s="79" t="s">
        <v>18</v>
      </c>
      <c r="C3" s="79" t="s">
        <v>68</v>
      </c>
      <c r="D3" s="67" t="s">
        <v>253</v>
      </c>
      <c r="E3" s="67" t="s">
        <v>259</v>
      </c>
      <c r="F3" s="67" t="s">
        <v>285</v>
      </c>
      <c r="G3" s="81">
        <v>1</v>
      </c>
      <c r="H3" s="162" t="s">
        <v>19</v>
      </c>
      <c r="I3" s="67" t="s">
        <v>285</v>
      </c>
      <c r="J3" s="81"/>
      <c r="K3" s="82"/>
      <c r="L3" s="82"/>
      <c r="M3" s="82"/>
      <c r="N3" s="125"/>
      <c r="O3" s="125">
        <v>1</v>
      </c>
      <c r="P3" s="1" t="s">
        <v>22</v>
      </c>
      <c r="Q3" s="125"/>
      <c r="R3" s="125"/>
      <c r="S3" s="125"/>
      <c r="T3" s="125"/>
    </row>
    <row r="4" spans="1:22" ht="18.5">
      <c r="A4" s="79"/>
      <c r="B4" s="79" t="s">
        <v>23</v>
      </c>
      <c r="C4" s="79" t="s">
        <v>68</v>
      </c>
      <c r="D4" s="67" t="s">
        <v>253</v>
      </c>
      <c r="E4" s="67" t="s">
        <v>259</v>
      </c>
      <c r="F4" s="67" t="s">
        <v>285</v>
      </c>
      <c r="G4" s="81">
        <v>1</v>
      </c>
      <c r="H4" s="162" t="s">
        <v>30</v>
      </c>
      <c r="I4" s="67" t="s">
        <v>285</v>
      </c>
      <c r="J4" s="81"/>
      <c r="K4" s="82"/>
      <c r="L4" s="82"/>
      <c r="M4" s="82"/>
      <c r="N4" s="125"/>
      <c r="O4" s="125">
        <v>1</v>
      </c>
      <c r="P4" s="1" t="s">
        <v>22</v>
      </c>
      <c r="Q4" s="125"/>
      <c r="R4" s="125"/>
      <c r="S4" s="125"/>
      <c r="T4" s="125"/>
    </row>
    <row r="5" spans="1:22" ht="18.5">
      <c r="A5" s="79"/>
      <c r="B5" s="79" t="s">
        <v>24</v>
      </c>
      <c r="C5" s="79" t="s">
        <v>68</v>
      </c>
      <c r="D5" s="67" t="s">
        <v>253</v>
      </c>
      <c r="E5" s="67" t="s">
        <v>259</v>
      </c>
      <c r="F5" s="67" t="s">
        <v>285</v>
      </c>
      <c r="G5" s="81">
        <v>1</v>
      </c>
      <c r="H5" s="162" t="s">
        <v>31</v>
      </c>
      <c r="I5" s="67" t="s">
        <v>285</v>
      </c>
      <c r="J5" s="81"/>
      <c r="K5" s="82"/>
      <c r="L5" s="82"/>
      <c r="M5" s="82"/>
      <c r="N5" s="125"/>
      <c r="O5" s="125">
        <v>1</v>
      </c>
      <c r="P5" s="1" t="s">
        <v>22</v>
      </c>
      <c r="Q5" s="125"/>
      <c r="R5" s="125"/>
      <c r="S5" s="125"/>
      <c r="T5" s="125"/>
    </row>
    <row r="6" spans="1:22" ht="18.5">
      <c r="A6" s="79"/>
      <c r="B6" s="79" t="s">
        <v>25</v>
      </c>
      <c r="C6" s="79" t="s">
        <v>68</v>
      </c>
      <c r="D6" s="67" t="s">
        <v>253</v>
      </c>
      <c r="E6" s="67" t="s">
        <v>259</v>
      </c>
      <c r="F6" s="67" t="s">
        <v>285</v>
      </c>
      <c r="G6" s="81">
        <v>1</v>
      </c>
      <c r="H6" s="162" t="s">
        <v>32</v>
      </c>
      <c r="I6" s="67" t="s">
        <v>285</v>
      </c>
      <c r="J6" s="81"/>
      <c r="K6" s="82"/>
      <c r="L6" s="82"/>
      <c r="M6" s="82"/>
      <c r="N6" s="125"/>
      <c r="O6" s="125">
        <v>1</v>
      </c>
      <c r="P6" s="1" t="s">
        <v>22</v>
      </c>
      <c r="Q6" s="125"/>
      <c r="R6" s="125"/>
      <c r="S6" s="125"/>
      <c r="T6" s="125"/>
    </row>
    <row r="7" spans="1:22" ht="18.5">
      <c r="A7" s="79"/>
      <c r="B7" s="79" t="s">
        <v>26</v>
      </c>
      <c r="C7" s="79" t="s">
        <v>68</v>
      </c>
      <c r="D7" s="67" t="s">
        <v>253</v>
      </c>
      <c r="E7" s="67" t="s">
        <v>259</v>
      </c>
      <c r="F7" s="67" t="s">
        <v>285</v>
      </c>
      <c r="G7" s="81">
        <v>1</v>
      </c>
      <c r="H7" s="162" t="s">
        <v>33</v>
      </c>
      <c r="I7" s="67" t="s">
        <v>285</v>
      </c>
      <c r="J7" s="81"/>
      <c r="K7" s="82"/>
      <c r="L7" s="82"/>
      <c r="M7" s="82"/>
      <c r="N7" s="125"/>
      <c r="O7" s="125">
        <v>1</v>
      </c>
      <c r="P7" s="1" t="s">
        <v>22</v>
      </c>
      <c r="Q7" s="125"/>
      <c r="R7" s="125"/>
      <c r="S7" s="125"/>
      <c r="T7" s="125"/>
    </row>
    <row r="8" spans="1:22" ht="18.5">
      <c r="A8" s="79"/>
      <c r="B8" s="79" t="s">
        <v>27</v>
      </c>
      <c r="C8" s="79" t="s">
        <v>68</v>
      </c>
      <c r="D8" s="67" t="s">
        <v>253</v>
      </c>
      <c r="E8" s="67" t="s">
        <v>259</v>
      </c>
      <c r="F8" s="67" t="s">
        <v>285</v>
      </c>
      <c r="G8" s="81">
        <v>1</v>
      </c>
      <c r="H8" s="162" t="s">
        <v>34</v>
      </c>
      <c r="I8" s="67" t="s">
        <v>285</v>
      </c>
      <c r="J8" s="81"/>
      <c r="K8" s="82"/>
      <c r="L8" s="82"/>
      <c r="M8" s="82"/>
      <c r="N8" s="125"/>
      <c r="O8" s="125">
        <v>1</v>
      </c>
      <c r="P8" s="1" t="s">
        <v>22</v>
      </c>
      <c r="Q8" s="125"/>
      <c r="R8" s="125"/>
      <c r="S8" s="125"/>
      <c r="T8" s="125"/>
    </row>
    <row r="9" spans="1:22" ht="18.5">
      <c r="A9" s="79"/>
      <c r="B9" s="79" t="s">
        <v>28</v>
      </c>
      <c r="C9" s="79" t="s">
        <v>68</v>
      </c>
      <c r="D9" s="67" t="s">
        <v>253</v>
      </c>
      <c r="E9" s="67" t="s">
        <v>259</v>
      </c>
      <c r="F9" s="67" t="s">
        <v>285</v>
      </c>
      <c r="G9" s="81">
        <v>1</v>
      </c>
      <c r="H9" s="162" t="s">
        <v>35</v>
      </c>
      <c r="I9" s="67" t="s">
        <v>285</v>
      </c>
      <c r="J9" s="81"/>
      <c r="K9" s="82"/>
      <c r="L9" s="82"/>
      <c r="M9" s="82"/>
      <c r="N9" s="125"/>
      <c r="O9" s="125">
        <v>1</v>
      </c>
      <c r="P9" s="1" t="s">
        <v>22</v>
      </c>
      <c r="Q9" s="125"/>
      <c r="R9" s="125"/>
      <c r="S9" s="125"/>
      <c r="T9" s="125"/>
    </row>
    <row r="10" spans="1:22" ht="18.5">
      <c r="A10" s="79"/>
      <c r="B10" s="79" t="s">
        <v>29</v>
      </c>
      <c r="C10" s="79" t="s">
        <v>68</v>
      </c>
      <c r="D10" s="67" t="s">
        <v>253</v>
      </c>
      <c r="E10" s="67" t="s">
        <v>259</v>
      </c>
      <c r="F10" s="67" t="s">
        <v>285</v>
      </c>
      <c r="G10" s="81">
        <v>1</v>
      </c>
      <c r="H10" s="162" t="s">
        <v>36</v>
      </c>
      <c r="I10" s="67" t="s">
        <v>285</v>
      </c>
      <c r="J10" s="81"/>
      <c r="K10" s="82"/>
      <c r="L10" s="82"/>
      <c r="M10" s="82"/>
      <c r="N10" s="125"/>
      <c r="O10" s="125">
        <v>1</v>
      </c>
      <c r="P10" s="1" t="s">
        <v>22</v>
      </c>
      <c r="Q10" s="125"/>
      <c r="R10" s="125"/>
      <c r="S10" s="125"/>
      <c r="T10" s="125"/>
    </row>
    <row r="11" spans="1:22" ht="18.5">
      <c r="A11" s="79"/>
      <c r="B11" s="79" t="s">
        <v>57</v>
      </c>
      <c r="C11" s="79" t="s">
        <v>69</v>
      </c>
      <c r="D11" s="67" t="s">
        <v>253</v>
      </c>
      <c r="E11" s="67" t="s">
        <v>259</v>
      </c>
      <c r="F11" s="67" t="s">
        <v>285</v>
      </c>
      <c r="G11" s="81">
        <v>1</v>
      </c>
      <c r="H11" s="162" t="s">
        <v>63</v>
      </c>
      <c r="I11" s="67" t="s">
        <v>285</v>
      </c>
      <c r="J11" s="81"/>
      <c r="K11" s="82"/>
      <c r="L11" s="82"/>
      <c r="M11" s="82"/>
      <c r="N11" s="125"/>
      <c r="O11" s="125">
        <v>1</v>
      </c>
      <c r="P11" s="1" t="s">
        <v>22</v>
      </c>
      <c r="Q11" s="125"/>
      <c r="R11" s="125"/>
      <c r="S11" s="125"/>
      <c r="T11" s="125"/>
    </row>
    <row r="12" spans="1:22" ht="18.5">
      <c r="A12" s="79"/>
      <c r="B12" s="79" t="s">
        <v>58</v>
      </c>
      <c r="C12" s="79" t="s">
        <v>69</v>
      </c>
      <c r="D12" s="67" t="s">
        <v>253</v>
      </c>
      <c r="E12" s="67" t="s">
        <v>259</v>
      </c>
      <c r="F12" s="67" t="s">
        <v>285</v>
      </c>
      <c r="G12" s="81">
        <v>1</v>
      </c>
      <c r="H12" s="162" t="s">
        <v>64</v>
      </c>
      <c r="I12" s="67" t="s">
        <v>285</v>
      </c>
      <c r="J12" s="81"/>
      <c r="K12" s="82"/>
      <c r="L12" s="82"/>
      <c r="M12" s="82"/>
      <c r="N12" s="125"/>
      <c r="O12" s="125">
        <v>1</v>
      </c>
      <c r="P12" s="1" t="s">
        <v>22</v>
      </c>
      <c r="Q12" s="125"/>
      <c r="R12" s="125"/>
      <c r="S12" s="125"/>
      <c r="T12" s="125"/>
    </row>
    <row r="13" spans="1:22" ht="18.5">
      <c r="A13" s="79"/>
      <c r="B13" s="79" t="s">
        <v>59</v>
      </c>
      <c r="C13" s="79" t="s">
        <v>69</v>
      </c>
      <c r="D13" s="67" t="s">
        <v>253</v>
      </c>
      <c r="E13" s="67" t="s">
        <v>259</v>
      </c>
      <c r="F13" s="67" t="s">
        <v>285</v>
      </c>
      <c r="G13" s="81">
        <v>1</v>
      </c>
      <c r="H13" s="162" t="s">
        <v>132</v>
      </c>
      <c r="I13" s="67" t="s">
        <v>285</v>
      </c>
      <c r="J13" s="81"/>
      <c r="K13" s="82"/>
      <c r="L13" s="82"/>
      <c r="M13" s="82"/>
      <c r="N13" s="125"/>
      <c r="O13" s="125">
        <v>1</v>
      </c>
      <c r="P13" s="1" t="s">
        <v>22</v>
      </c>
      <c r="Q13" s="125"/>
      <c r="R13" s="125"/>
      <c r="S13" s="125"/>
      <c r="T13" s="125"/>
    </row>
    <row r="14" spans="1:22" ht="18.5">
      <c r="A14" s="79"/>
      <c r="B14" s="79" t="s">
        <v>60</v>
      </c>
      <c r="C14" s="79" t="s">
        <v>69</v>
      </c>
      <c r="D14" s="67" t="s">
        <v>253</v>
      </c>
      <c r="E14" s="67" t="s">
        <v>259</v>
      </c>
      <c r="F14" s="67" t="s">
        <v>285</v>
      </c>
      <c r="G14" s="81">
        <v>1</v>
      </c>
      <c r="H14" s="162" t="s">
        <v>131</v>
      </c>
      <c r="I14" s="67" t="s">
        <v>285</v>
      </c>
      <c r="J14" s="81"/>
      <c r="K14" s="82"/>
      <c r="L14" s="82"/>
      <c r="M14" s="82"/>
      <c r="N14" s="125"/>
      <c r="O14" s="125">
        <v>1</v>
      </c>
      <c r="P14" s="1" t="s">
        <v>22</v>
      </c>
      <c r="Q14" s="125"/>
      <c r="R14" s="125"/>
      <c r="S14" s="125"/>
      <c r="T14" s="125"/>
    </row>
    <row r="15" spans="1:22" ht="18.5">
      <c r="A15" s="79"/>
      <c r="B15" s="79" t="s">
        <v>61</v>
      </c>
      <c r="C15" s="79" t="s">
        <v>69</v>
      </c>
      <c r="D15" s="67" t="s">
        <v>253</v>
      </c>
      <c r="E15" s="67" t="s">
        <v>259</v>
      </c>
      <c r="F15" s="67" t="s">
        <v>285</v>
      </c>
      <c r="G15" s="81">
        <v>1</v>
      </c>
      <c r="H15" s="162" t="s">
        <v>129</v>
      </c>
      <c r="I15" s="67" t="s">
        <v>285</v>
      </c>
      <c r="J15" s="81"/>
      <c r="K15" s="82"/>
      <c r="L15" s="82"/>
      <c r="M15" s="82"/>
      <c r="N15" s="125"/>
      <c r="O15" s="125">
        <v>1</v>
      </c>
      <c r="P15" s="1" t="s">
        <v>22</v>
      </c>
      <c r="Q15" s="125"/>
      <c r="R15" s="125"/>
      <c r="S15" s="125"/>
      <c r="T15" s="125"/>
    </row>
    <row r="16" spans="1:22" ht="18.5">
      <c r="A16" s="79"/>
      <c r="B16" s="79" t="s">
        <v>62</v>
      </c>
      <c r="C16" s="79" t="s">
        <v>69</v>
      </c>
      <c r="D16" s="67" t="s">
        <v>253</v>
      </c>
      <c r="E16" s="67" t="s">
        <v>259</v>
      </c>
      <c r="F16" s="67" t="s">
        <v>285</v>
      </c>
      <c r="G16" s="81">
        <v>1</v>
      </c>
      <c r="H16" s="162" t="s">
        <v>130</v>
      </c>
      <c r="I16" s="67" t="s">
        <v>285</v>
      </c>
      <c r="J16" s="81"/>
      <c r="K16" s="82"/>
      <c r="L16" s="82"/>
      <c r="M16" s="82"/>
      <c r="N16" s="125"/>
      <c r="O16" s="125">
        <v>1</v>
      </c>
      <c r="P16" s="1" t="s">
        <v>22</v>
      </c>
      <c r="Q16" s="125"/>
      <c r="R16" s="125"/>
      <c r="S16" s="125"/>
      <c r="T16" s="125"/>
    </row>
    <row r="17" spans="1:20" ht="18.5">
      <c r="A17" s="79"/>
      <c r="B17" s="79" t="s">
        <v>52</v>
      </c>
      <c r="C17" s="79" t="s">
        <v>68</v>
      </c>
      <c r="D17" s="67" t="s">
        <v>253</v>
      </c>
      <c r="E17" s="67" t="s">
        <v>259</v>
      </c>
      <c r="F17" s="67" t="s">
        <v>285</v>
      </c>
      <c r="G17" s="81">
        <v>1</v>
      </c>
      <c r="H17" s="162" t="s">
        <v>53</v>
      </c>
      <c r="I17" s="67" t="s">
        <v>285</v>
      </c>
      <c r="J17" s="81"/>
      <c r="K17" s="82"/>
      <c r="L17" s="82"/>
      <c r="M17" s="82"/>
      <c r="N17" s="125"/>
      <c r="O17" s="125">
        <v>1</v>
      </c>
      <c r="P17" s="1" t="s">
        <v>22</v>
      </c>
      <c r="Q17" s="125"/>
      <c r="R17" s="125"/>
      <c r="S17" s="125"/>
      <c r="T17" s="125"/>
    </row>
    <row r="18" spans="1:20" ht="18.5">
      <c r="A18" s="79"/>
      <c r="B18" s="79" t="s">
        <v>54</v>
      </c>
      <c r="C18" s="79" t="s">
        <v>68</v>
      </c>
      <c r="D18" s="67" t="s">
        <v>253</v>
      </c>
      <c r="E18" s="67" t="s">
        <v>259</v>
      </c>
      <c r="F18" s="67" t="s">
        <v>285</v>
      </c>
      <c r="G18" s="81">
        <v>1</v>
      </c>
      <c r="H18" s="162" t="s">
        <v>55</v>
      </c>
      <c r="I18" s="67" t="s">
        <v>285</v>
      </c>
      <c r="J18" s="81"/>
      <c r="K18" s="82"/>
      <c r="L18" s="82"/>
      <c r="M18" s="82"/>
      <c r="N18" s="125"/>
      <c r="O18" s="125">
        <v>1</v>
      </c>
      <c r="P18" s="1" t="s">
        <v>22</v>
      </c>
      <c r="Q18" s="125"/>
      <c r="R18" s="125"/>
      <c r="S18" s="125"/>
      <c r="T18" s="125"/>
    </row>
    <row r="19" spans="1:20" ht="18.5">
      <c r="A19" s="79"/>
      <c r="B19" s="79" t="s">
        <v>47</v>
      </c>
      <c r="C19" s="79" t="s">
        <v>68</v>
      </c>
      <c r="D19" s="67" t="s">
        <v>253</v>
      </c>
      <c r="E19" s="67" t="s">
        <v>259</v>
      </c>
      <c r="F19" s="67" t="s">
        <v>285</v>
      </c>
      <c r="G19" s="81">
        <v>1</v>
      </c>
      <c r="H19" s="162" t="s">
        <v>48</v>
      </c>
      <c r="I19" s="67" t="s">
        <v>285</v>
      </c>
      <c r="J19" s="81"/>
      <c r="K19" s="82"/>
      <c r="L19" s="82"/>
      <c r="M19" s="82"/>
      <c r="N19" s="125"/>
      <c r="O19" s="125">
        <v>1</v>
      </c>
      <c r="P19" s="1" t="s">
        <v>22</v>
      </c>
      <c r="Q19" s="125"/>
      <c r="R19" s="125"/>
      <c r="S19" s="125"/>
      <c r="T19" s="125"/>
    </row>
    <row r="20" spans="1:20" ht="18.5">
      <c r="A20" s="79"/>
      <c r="B20" s="79" t="s">
        <v>49</v>
      </c>
      <c r="C20" s="79" t="s">
        <v>68</v>
      </c>
      <c r="D20" s="67" t="s">
        <v>253</v>
      </c>
      <c r="E20" s="67" t="s">
        <v>259</v>
      </c>
      <c r="F20" s="67" t="s">
        <v>285</v>
      </c>
      <c r="G20" s="81">
        <v>1</v>
      </c>
      <c r="H20" s="162" t="s">
        <v>50</v>
      </c>
      <c r="I20" s="67" t="s">
        <v>285</v>
      </c>
      <c r="J20" s="81"/>
      <c r="K20" s="82"/>
      <c r="L20" s="82"/>
      <c r="M20" s="82"/>
      <c r="N20" s="125"/>
      <c r="O20" s="125">
        <v>1</v>
      </c>
      <c r="P20" s="1" t="s">
        <v>22</v>
      </c>
      <c r="Q20" s="125"/>
      <c r="R20" s="125"/>
      <c r="S20" s="125"/>
      <c r="T20" s="125"/>
    </row>
    <row r="21" spans="1:20" ht="18.5">
      <c r="A21" s="79"/>
      <c r="B21" s="79"/>
      <c r="C21" s="79"/>
      <c r="D21" s="134"/>
      <c r="E21" s="135"/>
      <c r="F21" s="135"/>
      <c r="G21" s="81"/>
      <c r="H21" s="81"/>
      <c r="I21" s="81"/>
      <c r="J21" s="81"/>
      <c r="K21" s="82"/>
      <c r="L21" s="82"/>
      <c r="M21" s="82"/>
      <c r="N21" s="125"/>
      <c r="O21" s="125"/>
      <c r="P21" s="125"/>
      <c r="Q21" s="125"/>
      <c r="R21" s="125"/>
      <c r="S21" s="125"/>
      <c r="T21" s="125"/>
    </row>
    <row r="22" spans="1:20" ht="18.5">
      <c r="A22" s="79"/>
      <c r="B22" s="79"/>
      <c r="C22" s="79"/>
      <c r="D22" s="134"/>
      <c r="E22" s="135"/>
      <c r="F22" s="135"/>
      <c r="G22" s="81"/>
      <c r="H22" s="81"/>
      <c r="I22" s="81"/>
      <c r="J22" s="81"/>
      <c r="K22" s="82"/>
      <c r="L22" s="82"/>
      <c r="M22" s="82"/>
      <c r="N22" s="125"/>
      <c r="O22" s="125"/>
      <c r="P22" s="125"/>
      <c r="Q22" s="125"/>
      <c r="R22" s="125"/>
      <c r="S22" s="125"/>
      <c r="T22" s="125"/>
    </row>
    <row r="23" spans="1:20" ht="18.5">
      <c r="A23" s="79"/>
      <c r="B23" s="79"/>
      <c r="C23" s="79"/>
      <c r="D23" s="134"/>
      <c r="E23" s="135"/>
      <c r="F23" s="135"/>
      <c r="G23" s="81"/>
      <c r="H23" s="81"/>
      <c r="I23" s="81"/>
      <c r="J23" s="81"/>
      <c r="K23" s="82"/>
      <c r="L23" s="82"/>
      <c r="M23" s="82"/>
      <c r="N23" s="125"/>
      <c r="O23" s="125"/>
      <c r="P23" s="125"/>
      <c r="Q23" s="125"/>
      <c r="R23" s="125"/>
      <c r="S23" s="125"/>
      <c r="T23" s="125"/>
    </row>
    <row r="24" spans="1:20" ht="18.5">
      <c r="A24" s="79"/>
      <c r="B24" s="79"/>
      <c r="C24" s="79"/>
      <c r="D24" s="67"/>
      <c r="E24" s="67"/>
      <c r="F24" s="67"/>
      <c r="G24" s="81"/>
      <c r="H24" s="81"/>
      <c r="I24" s="81"/>
      <c r="J24" s="81"/>
      <c r="K24" s="82"/>
      <c r="L24" s="82"/>
      <c r="M24" s="82"/>
      <c r="N24" s="125"/>
      <c r="O24" s="125"/>
      <c r="P24" s="125"/>
      <c r="Q24" s="125"/>
      <c r="R24" s="125"/>
      <c r="S24" s="125"/>
      <c r="T24" s="125"/>
    </row>
    <row r="25" spans="1:20" ht="18.5">
      <c r="A25" s="79"/>
      <c r="B25" s="79"/>
      <c r="C25" s="79"/>
      <c r="D25" s="67"/>
      <c r="E25" s="67"/>
      <c r="F25" s="67"/>
      <c r="G25" s="81"/>
      <c r="H25" s="81"/>
      <c r="I25" s="81"/>
      <c r="J25" s="81"/>
      <c r="K25" s="82"/>
      <c r="L25" s="82"/>
      <c r="M25" s="82"/>
      <c r="N25" s="125"/>
      <c r="O25" s="125"/>
      <c r="P25" s="125"/>
      <c r="Q25" s="125"/>
      <c r="R25" s="125"/>
      <c r="S25" s="125"/>
      <c r="T25" s="125"/>
    </row>
    <row r="26" spans="1:20" ht="18.5">
      <c r="A26" s="79"/>
      <c r="B26" s="79"/>
      <c r="C26" s="79"/>
      <c r="D26" s="67"/>
      <c r="E26" s="67"/>
      <c r="F26" s="67"/>
      <c r="G26" s="81"/>
      <c r="H26" s="81"/>
      <c r="I26" s="81"/>
      <c r="J26" s="81"/>
      <c r="K26" s="82"/>
      <c r="L26" s="82"/>
      <c r="M26" s="82"/>
      <c r="N26" s="125"/>
      <c r="O26" s="125"/>
      <c r="P26" s="125"/>
      <c r="Q26" s="125"/>
      <c r="R26" s="125"/>
      <c r="S26" s="125"/>
      <c r="T26" s="125"/>
    </row>
    <row r="27" spans="1:20" ht="18.5">
      <c r="A27" s="79"/>
      <c r="B27" s="79"/>
      <c r="C27" s="79"/>
      <c r="D27" s="67"/>
      <c r="E27" s="67"/>
      <c r="F27" s="67"/>
      <c r="G27" s="81"/>
      <c r="H27" s="81"/>
      <c r="I27" s="81"/>
      <c r="J27" s="81"/>
      <c r="K27" s="82"/>
      <c r="L27" s="82"/>
      <c r="M27" s="82"/>
      <c r="N27" s="125"/>
      <c r="O27" s="125"/>
      <c r="P27" s="125"/>
      <c r="Q27" s="125"/>
      <c r="R27" s="125"/>
      <c r="S27" s="125"/>
      <c r="T27" s="125"/>
    </row>
    <row r="28" spans="1:20" ht="18.5">
      <c r="A28" s="79"/>
      <c r="B28" s="79"/>
      <c r="C28" s="79"/>
      <c r="D28" s="134"/>
      <c r="E28" s="135"/>
      <c r="F28" s="135"/>
      <c r="G28" s="81"/>
      <c r="H28" s="81"/>
      <c r="I28" s="81"/>
      <c r="J28" s="81"/>
      <c r="K28" s="82"/>
      <c r="L28" s="82"/>
      <c r="M28" s="82"/>
      <c r="N28" s="125"/>
      <c r="O28" s="125"/>
      <c r="P28" s="125"/>
      <c r="Q28" s="125"/>
      <c r="R28" s="125"/>
      <c r="S28" s="125"/>
      <c r="T28" s="125"/>
    </row>
    <row r="29" spans="1:20" ht="23.5">
      <c r="A29" s="79"/>
      <c r="B29" s="79"/>
      <c r="C29" s="79"/>
      <c r="D29" s="67"/>
      <c r="E29" s="163"/>
      <c r="F29" s="163"/>
      <c r="G29" s="81"/>
      <c r="H29" s="2"/>
      <c r="I29" s="81"/>
      <c r="J29" s="164"/>
      <c r="K29" s="82"/>
      <c r="L29" s="82"/>
      <c r="M29" s="82"/>
      <c r="N29" s="125"/>
      <c r="O29" s="125"/>
      <c r="P29" s="125"/>
      <c r="Q29" s="125"/>
      <c r="R29" s="125"/>
      <c r="S29" s="125"/>
      <c r="T29" s="125"/>
    </row>
    <row r="30" spans="1:20" ht="23.5">
      <c r="B30" s="249"/>
      <c r="C30" s="249"/>
      <c r="D30" s="249"/>
      <c r="E30" s="249"/>
      <c r="S30" s="212" t="s">
        <v>305</v>
      </c>
      <c r="T30" s="212">
        <f>SUM(G3:G28)</f>
        <v>18</v>
      </c>
    </row>
    <row r="31" spans="1:20" ht="23.5">
      <c r="B31" s="250"/>
      <c r="C31" s="250" t="s">
        <v>372</v>
      </c>
      <c r="D31" s="250">
        <f>D1</f>
        <v>18</v>
      </c>
      <c r="E31" s="250"/>
    </row>
    <row r="32" spans="1:20">
      <c r="B32" s="249"/>
      <c r="C32" s="249"/>
      <c r="D32" s="249"/>
      <c r="E32" s="249"/>
    </row>
    <row r="33" spans="2:5">
      <c r="B33" s="249"/>
      <c r="C33" s="249"/>
      <c r="D33" s="249"/>
      <c r="E33" s="249"/>
    </row>
    <row r="34" spans="2:5">
      <c r="B34" s="249"/>
      <c r="C34" s="249"/>
      <c r="D34" s="249"/>
      <c r="E34" s="249"/>
    </row>
    <row r="35" spans="2:5">
      <c r="B35" s="249"/>
      <c r="C35" s="249"/>
      <c r="D35" s="249"/>
      <c r="E35" s="249"/>
    </row>
  </sheetData>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4" operator="containsText" id="{2EF0A53D-A0DF-4704-A7B9-E9F677D8F1AC}">
            <xm:f>NOT(ISERROR(SEARCH(#REF!,B21)))</xm:f>
            <xm:f>#REF!</xm:f>
            <x14:dxf>
              <fill>
                <patternFill>
                  <bgColor theme="0" tint="-0.34998626667073579"/>
                </patternFill>
              </fill>
            </x14:dxf>
          </x14:cfRule>
          <xm:sqref>B21:B29</xm:sqref>
        </x14:conditionalFormatting>
        <x14:conditionalFormatting xmlns:xm="http://schemas.microsoft.com/office/excel/2006/main">
          <x14:cfRule type="containsText" priority="3" operator="containsText" id="{55161BEC-2173-4CB5-9A0C-651F5A775277}">
            <xm:f>NOT(ISERROR(SEARCH(#REF!,C21)))</xm:f>
            <xm:f>#REF!</xm:f>
            <x14:dxf>
              <fill>
                <patternFill>
                  <bgColor theme="0" tint="-0.34998626667073579"/>
                </patternFill>
              </fill>
            </x14:dxf>
          </x14:cfRule>
          <xm:sqref>C21:C29</xm:sqref>
        </x14:conditionalFormatting>
        <x14:conditionalFormatting xmlns:xm="http://schemas.microsoft.com/office/excel/2006/main">
          <x14:cfRule type="containsText" priority="2" operator="containsText" id="{DF4E0735-BDD1-41C0-B103-70E03270A9DC}">
            <xm:f>NOT(ISERROR(SEARCH(#REF!,H21)))</xm:f>
            <xm:f>#REF!</xm:f>
            <x14:dxf>
              <fill>
                <patternFill>
                  <bgColor theme="0" tint="-0.34998626667073579"/>
                </patternFill>
              </fill>
            </x14:dxf>
          </x14:cfRule>
          <xm:sqref>H21:H29</xm:sqref>
        </x14:conditionalFormatting>
        <x14:conditionalFormatting xmlns:xm="http://schemas.microsoft.com/office/excel/2006/main">
          <x14:cfRule type="containsText" priority="1" operator="containsText" id="{E6B90B55-8F42-4080-98DA-C72F86E2BA03}">
            <xm:f>NOT(ISERROR(SEARCH($H$2,K2)))</xm:f>
            <xm:f>$H$2</xm:f>
            <x14:dxf>
              <fill>
                <patternFill>
                  <bgColor theme="0" tint="-0.34998626667073579"/>
                </patternFill>
              </fill>
            </x14:dxf>
          </x14:cfRule>
          <xm:sqref>K2:T2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W V O V o 2 Y c i i k A A A A 9 g A A A B I A H A B D b 2 5 m a W c v U G F j a 2 F n Z S 5 4 b W w g o h g A K K A U A A A A A A A A A A A A A A A A A A A A A A A A A A A A h Y 9 N D o I w G E S v Q r q n f 8 T E k F I W b i U x I R q 3 T a n Y C B + G F s v d X H g k r y B G U X c u 5 8 1 b z N y v N 5 G P b R N d T O 9 s B x l i m K L I g O 4 q C 3 W G B n + I l y i X Y q P 0 S d U m m m R w 6 e i q D B 2 9 P 6 e E h B B w S H D X 1 4 R T y s i + W J f 6 a F q F P r L 9 L 8 c W n F e g D Z J i 9 x o j O W a M 4 w V P M B V k h q K w 8 B X 4 t P f Z / k C x G h o / 9 E Y a i L e l I H M U 5 P 1 B P g B Q S w M E F A A C A A g A J W V O 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V l T l Y o i k e 4 D g A A A B E A A A A T A B w A R m 9 y b X V s Y X M v U 2 V j d G l v b j E u b S C i G A A o o B Q A A A A A A A A A A A A A A A A A A A A A A A A A A A A r T k 0 u y c z P U w i G 0 I b W A F B L A Q I t A B Q A A g A I A C V l T l a N m H I o p A A A A P Y A A A A S A A A A A A A A A A A A A A A A A A A A A A B D b 2 5 m a W c v U G F j a 2 F n Z S 5 4 b W x Q S w E C L Q A U A A I A C A A l Z U 5 W D 8 r p q 6 Q A A A D p A A A A E w A A A A A A A A A A A A A A A A D w A A A A W 0 N v b n R l b n R f V H l w Z X N d L n h t b F B L A Q I t A B Q A A g A I A C V l T l 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m g u t 0 8 n d Q I 2 L 6 m H v + 1 1 K A A A A A A I A A A A A A B B m A A A A A Q A A I A A A A D f W U 0 c O + v L 4 E x x D x I X 5 p I + L I v K L K B W a p D y S Z 0 8 C L D t f A A A A A A 6 A A A A A A g A A I A A A A K k 0 4 E y y S L T U p a 3 n V S A r G f i F Y a + G i C x 5 c n l M v U Q 5 U h + O U A A A A I z h S 1 x z B Z U 2 9 t C 3 a P J I M G S A J A b c K r R d F n 2 h h O Q s a X 9 R W l 1 v c 4 q l 2 L M H 3 e s v m f o p L N 9 R s V 1 5 K V r r p 8 + J 2 + A 4 p p y Q Q m o h 6 r / C n W / s M W L S C V G s Q A A A A I o 4 L O L n X X T 2 W x O b H y I N P K U 6 i V H s 7 F M c S V R Q 8 O b / n 1 X 7 m W w 7 8 C 1 8 i d l 1 3 c 7 m A M X P 4 l n R P x U 6 Y R n C v y 1 5 S z 9 1 7 r 8 = < / D a t a M a s h u p > 
</file>

<file path=customXml/itemProps1.xml><?xml version="1.0" encoding="utf-8"?>
<ds:datastoreItem xmlns:ds="http://schemas.openxmlformats.org/officeDocument/2006/customXml" ds:itemID="{08AF11BD-3AE6-4706-B103-A13308BA6B0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vt:i4>
      </vt:variant>
    </vt:vector>
  </HeadingPairs>
  <TitlesOfParts>
    <vt:vector size="24" baseType="lpstr">
      <vt:lpstr>Project Info</vt:lpstr>
      <vt:lpstr>Cost Summery</vt:lpstr>
      <vt:lpstr>Item Price List</vt:lpstr>
      <vt:lpstr>IO Summery</vt:lpstr>
      <vt:lpstr>Master List</vt:lpstr>
      <vt:lpstr>Not for Use</vt:lpstr>
      <vt:lpstr>Signal List</vt:lpstr>
      <vt:lpstr>PIT</vt:lpstr>
      <vt:lpstr>LSH</vt:lpstr>
      <vt:lpstr>LIT</vt:lpstr>
      <vt:lpstr>FIT</vt:lpstr>
      <vt:lpstr>MOV</vt:lpstr>
      <vt:lpstr>OLS</vt:lpstr>
      <vt:lpstr>VS</vt:lpstr>
      <vt:lpstr>LLS</vt:lpstr>
      <vt:lpstr>PMPP</vt:lpstr>
      <vt:lpstr>Drive-VFD</vt:lpstr>
      <vt:lpstr>Main Panel</vt:lpstr>
      <vt:lpstr>UPS</vt:lpstr>
      <vt:lpstr>Labor Estimate</vt:lpstr>
      <vt:lpstr>Additional List</vt:lpstr>
      <vt:lpstr>Data List</vt:lpstr>
      <vt:lpstr>Sheet2</vt:lpstr>
      <vt:lpstr>'Item Price List'!Print_Titles</vt:lpstr>
    </vt:vector>
  </TitlesOfParts>
  <Company>Borton-Lawson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Stachyra, CSCE, ISA CAP, ASQ CQIA</dc:creator>
  <cp:lastModifiedBy>Michael Myers</cp:lastModifiedBy>
  <dcterms:created xsi:type="dcterms:W3CDTF">2023-02-02T17:07:06Z</dcterms:created>
  <dcterms:modified xsi:type="dcterms:W3CDTF">2023-02-26T22:54:17Z</dcterms:modified>
</cp:coreProperties>
</file>