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da9958d5653d7c/Git/ptSolar/"/>
    </mc:Choice>
  </mc:AlternateContent>
  <xr:revisionPtr revIDLastSave="337" documentId="8_{F6EE69BA-721B-4835-B9B2-A7584B0BC3AE}" xr6:coauthVersionLast="47" xr6:coauthVersionMax="47" xr10:uidLastSave="{E19DAC05-CE0D-4463-AE11-5E797D2313DC}"/>
  <bookViews>
    <workbookView xWindow="-108" yWindow="-108" windowWidth="23256" windowHeight="12456" xr2:uid="{AAA536C9-EB9E-420E-A518-398E663B386B}"/>
  </bookViews>
  <sheets>
    <sheet name="Sheet1" sheetId="1" r:id="rId1"/>
    <sheet name="Frequen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N10" i="1" s="1"/>
  <c r="Q10" i="1" s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N16" i="1" s="1"/>
  <c r="Q16" i="1" s="1"/>
  <c r="K16" i="1"/>
  <c r="H17" i="1"/>
  <c r="I17" i="1"/>
  <c r="J17" i="1"/>
  <c r="K17" i="1"/>
  <c r="H18" i="1"/>
  <c r="I18" i="1"/>
  <c r="J18" i="1"/>
  <c r="N18" i="1" s="1"/>
  <c r="Q18" i="1" s="1"/>
  <c r="K18" i="1"/>
  <c r="H19" i="1"/>
  <c r="L19" i="1" s="1"/>
  <c r="I19" i="1"/>
  <c r="J19" i="1"/>
  <c r="K19" i="1"/>
  <c r="K2" i="1"/>
  <c r="O2" i="1" s="1"/>
  <c r="J2" i="1"/>
  <c r="N2" i="1" s="1"/>
  <c r="I2" i="1"/>
  <c r="M2" i="1" s="1"/>
  <c r="H2" i="1"/>
  <c r="L2" i="1" s="1"/>
  <c r="H23" i="1"/>
  <c r="I23" i="1"/>
  <c r="J23" i="1"/>
  <c r="N23" i="1" s="1"/>
  <c r="K23" i="1"/>
  <c r="H24" i="1"/>
  <c r="I24" i="1"/>
  <c r="J24" i="1"/>
  <c r="N24" i="1" s="1"/>
  <c r="K24" i="1"/>
  <c r="O24" i="1" s="1"/>
  <c r="H25" i="1"/>
  <c r="I25" i="1"/>
  <c r="M25" i="1" s="1"/>
  <c r="J25" i="1"/>
  <c r="N25" i="1" s="1"/>
  <c r="K25" i="1"/>
  <c r="K22" i="1"/>
  <c r="O22" i="1" s="1"/>
  <c r="I22" i="1"/>
  <c r="M22" i="1" s="1"/>
  <c r="J22" i="1"/>
  <c r="N22" i="1" s="1"/>
  <c r="H22" i="1"/>
  <c r="L22" i="1" s="1"/>
  <c r="G25" i="1"/>
  <c r="O25" i="1"/>
  <c r="L25" i="1"/>
  <c r="S25" i="1"/>
  <c r="G23" i="1"/>
  <c r="O23" i="1"/>
  <c r="L23" i="1"/>
  <c r="M23" i="1"/>
  <c r="S23" i="1"/>
  <c r="G24" i="1"/>
  <c r="S24" i="1" s="1"/>
  <c r="L24" i="1"/>
  <c r="M24" i="1"/>
  <c r="G22" i="1"/>
  <c r="S22" i="1" s="1"/>
  <c r="Q3" i="1"/>
  <c r="Q1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" i="1"/>
  <c r="G9" i="1"/>
  <c r="L9" i="1"/>
  <c r="M9" i="1"/>
  <c r="N9" i="1"/>
  <c r="Q9" i="1" s="1"/>
  <c r="O9" i="1"/>
  <c r="G10" i="1"/>
  <c r="L10" i="1"/>
  <c r="M10" i="1"/>
  <c r="O10" i="1"/>
  <c r="G18" i="1"/>
  <c r="G19" i="1"/>
  <c r="G13" i="1"/>
  <c r="G14" i="1"/>
  <c r="G15" i="1"/>
  <c r="G16" i="1"/>
  <c r="G2" i="1"/>
  <c r="G11" i="1"/>
  <c r="G12" i="1"/>
  <c r="G3" i="1"/>
  <c r="G4" i="1"/>
  <c r="G5" i="1"/>
  <c r="G6" i="1"/>
  <c r="G7" i="1"/>
  <c r="G8" i="1"/>
  <c r="L18" i="1"/>
  <c r="M18" i="1"/>
  <c r="O18" i="1"/>
  <c r="N19" i="1"/>
  <c r="Q19" i="1" s="1"/>
  <c r="O19" i="1"/>
  <c r="M19" i="1"/>
  <c r="L13" i="1"/>
  <c r="M13" i="1"/>
  <c r="N13" i="1"/>
  <c r="O13" i="1"/>
  <c r="L14" i="1"/>
  <c r="M14" i="1"/>
  <c r="N14" i="1"/>
  <c r="Q14" i="1" s="1"/>
  <c r="O14" i="1"/>
  <c r="L15" i="1"/>
  <c r="Q15" i="1" s="1"/>
  <c r="M15" i="1"/>
  <c r="N15" i="1"/>
  <c r="O15" i="1"/>
  <c r="L16" i="1"/>
  <c r="M16" i="1"/>
  <c r="O16" i="1"/>
  <c r="L11" i="1"/>
  <c r="M11" i="1"/>
  <c r="N11" i="1"/>
  <c r="Q11" i="1" s="1"/>
  <c r="O11" i="1"/>
  <c r="L12" i="1"/>
  <c r="M12" i="1"/>
  <c r="N12" i="1"/>
  <c r="Q12" i="1" s="1"/>
  <c r="O12" i="1"/>
  <c r="L3" i="1"/>
  <c r="M3" i="1"/>
  <c r="O3" i="1"/>
  <c r="N3" i="1"/>
  <c r="L4" i="1"/>
  <c r="M4" i="1"/>
  <c r="N4" i="1"/>
  <c r="Q4" i="1" s="1"/>
  <c r="O4" i="1"/>
  <c r="L5" i="1"/>
  <c r="Q5" i="1" s="1"/>
  <c r="M5" i="1"/>
  <c r="N5" i="1"/>
  <c r="O5" i="1"/>
  <c r="L6" i="1"/>
  <c r="M6" i="1"/>
  <c r="N6" i="1"/>
  <c r="O6" i="1"/>
  <c r="L7" i="1"/>
  <c r="Q7" i="1" s="1"/>
  <c r="M7" i="1"/>
  <c r="N7" i="1"/>
  <c r="O7" i="1"/>
  <c r="L8" i="1"/>
  <c r="M8" i="1"/>
  <c r="N8" i="1"/>
  <c r="Q8" i="1" s="1"/>
  <c r="O8" i="1"/>
  <c r="O17" i="1"/>
  <c r="M17" i="1"/>
  <c r="N17" i="1"/>
  <c r="Q17" i="1" s="1"/>
  <c r="L17" i="1"/>
  <c r="G17" i="1"/>
  <c r="Q6" i="1" l="1"/>
  <c r="Q2" i="1"/>
  <c r="Q24" i="1"/>
  <c r="Q25" i="1"/>
  <c r="Q23" i="1"/>
  <c r="Q22" i="1"/>
</calcChain>
</file>

<file path=xl/sharedStrings.xml><?xml version="1.0" encoding="utf-8"?>
<sst xmlns="http://schemas.openxmlformats.org/spreadsheetml/2006/main" count="65" uniqueCount="57">
  <si>
    <t>Country/Area</t>
  </si>
  <si>
    <t>TL Lat</t>
  </si>
  <si>
    <t>TL Lon</t>
  </si>
  <si>
    <t>BR Lat</t>
  </si>
  <si>
    <t>BR Lon</t>
  </si>
  <si>
    <t>Freq #</t>
  </si>
  <si>
    <t>Frequency</t>
  </si>
  <si>
    <t>000.0000</t>
  </si>
  <si>
    <t>144.3900</t>
  </si>
  <si>
    <t>Notes</t>
  </si>
  <si>
    <t>Transmit Prohibit</t>
  </si>
  <si>
    <t>US and most of SA</t>
  </si>
  <si>
    <t>145.5700</t>
  </si>
  <si>
    <t>Brazil</t>
  </si>
  <si>
    <t>144.6600</t>
  </si>
  <si>
    <t>Japan</t>
  </si>
  <si>
    <t>145.5300</t>
  </si>
  <si>
    <t>Thailand</t>
  </si>
  <si>
    <t>144.5250</t>
  </si>
  <si>
    <t>Hong Kong</t>
  </si>
  <si>
    <t>144.6400</t>
  </si>
  <si>
    <t>China</t>
  </si>
  <si>
    <t>144.5750</t>
  </si>
  <si>
    <t>New Zealand</t>
  </si>
  <si>
    <t>145.1750</t>
  </si>
  <si>
    <t>Austrailia</t>
  </si>
  <si>
    <t>144.8000</t>
  </si>
  <si>
    <t>EU and Africa</t>
  </si>
  <si>
    <t>ISS and other Sats</t>
  </si>
  <si>
    <t>UK</t>
  </si>
  <si>
    <t>TL Lat DDMM</t>
  </si>
  <si>
    <t>TL Lon DDDMM</t>
  </si>
  <si>
    <t>BR Lat DDMM</t>
  </si>
  <si>
    <t>BR Lon DDDMM</t>
  </si>
  <si>
    <t>TL Lat Int</t>
  </si>
  <si>
    <t>TL Lon Int</t>
  </si>
  <si>
    <t>BR Lat Int</t>
  </si>
  <si>
    <t>BR Lon Int</t>
  </si>
  <si>
    <t>Yemen</t>
  </si>
  <si>
    <t>North Korea</t>
  </si>
  <si>
    <t>US Canada Mexico</t>
  </si>
  <si>
    <t>Alaska</t>
  </si>
  <si>
    <t>Hawaii</t>
  </si>
  <si>
    <t>South America</t>
  </si>
  <si>
    <t>Indonesia/Malaysia/Singapore</t>
  </si>
  <si>
    <t>China/Taiwan</t>
  </si>
  <si>
    <t>Europe</t>
  </si>
  <si>
    <t>Africa</t>
  </si>
  <si>
    <t>Russia</t>
  </si>
  <si>
    <t>145.8250</t>
  </si>
  <si>
    <t>// Transmit geo-lookups from east specific, to most specific. Transmit prohibits must be at the bottom of this list.</t>
  </si>
  <si>
    <t>&lt;?xml version="1.0" encoding="UTF-8"?&gt;&lt;kml xmlns="http://www.opengis.net/kml/2.2"&gt;&lt;Document&gt;&lt;name&gt;APRS Frequency Worldwide&lt;/name&gt;&lt;description/&gt;&lt;Style id="poly-000000-1200-77-nodesc-normal"&gt;&lt;LineStyle&gt;&lt;color&gt;ff000000&lt;/color&gt;&lt;width&gt;1.2&lt;/width&gt;&lt;/LineStyle&gt;&lt;PolyStyle&gt;&lt;color&gt;4d000000&lt;/color&gt;&lt;fill&gt;1&lt;/fill&gt;&lt;outline&gt;1&lt;/outline&gt;&lt;/PolyStyle&gt;&lt;BalloonStyle&gt;&lt;text&gt;&lt;![CDATA[&lt;h3&gt;$[name]&lt;/h3&gt;]]&gt;&lt;/text&gt;&lt;/BalloonStyle&gt;&lt;/Style&gt;&lt;Style id="poly-000000-1200-77-nodesc-highlight"&gt;&lt;LineStyle&gt;&lt;color&gt;ff000000&lt;/color&gt;&lt;width&gt;1.8&lt;/width&gt;&lt;/LineStyle&gt;&lt;PolyStyle&gt;&lt;color&gt;4d000000&lt;/color&gt;&lt;fill&gt;1&lt;/fill&gt;&lt;outline&gt;1&lt;/outline&gt;&lt;/PolyStyle&gt;&lt;BalloonStyle&gt;&lt;text&gt;&lt;![CDATA[&lt;h3&gt;$[name]&lt;/h3&gt;]]&gt;&lt;/text&gt;&lt;/BalloonStyle&gt;&lt;/Style&gt;&lt;StyleMap id="poly-000000-1200-77-nodesc"&gt;&lt;Pair&gt;&lt;key&gt;normal&lt;/key&gt;&lt;styleUrl&gt;#poly-000000-1200-77-nodesc-normal&lt;/styleUrl&gt;&lt;/Pair&gt;&lt;Pair&gt;&lt;key&gt;highlight&lt;/key&gt;&lt;styleUrl&gt;#poly-000000-1200-77-nodesc-highlight&lt;/styleUrl&gt;&lt;/Pair&gt;&lt;/StyleMap&gt;&lt;Folder&gt;&lt;name&gt;Untitled layer&lt;/name&gt;</t>
  </si>
  <si>
    <t>&lt;/Folder&gt;&lt;/Document&gt;&lt;/kml&gt;</t>
  </si>
  <si>
    <t>Home</t>
  </si>
  <si>
    <t>South Hutch</t>
  </si>
  <si>
    <t>Burrton</t>
  </si>
  <si>
    <t>US50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</si>
</sst>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DA1C44-C667-4DAD-8E73-520F3AF7EAD9}" name="Freq" displayName="Freq" ref="A1:C12" totalsRowShown="0">
  <autoFilter ref="A1:C12" xr:uid="{FCDA1C44-C667-4DAD-8E73-520F3AF7EAD9}"/>
  <tableColumns count="3">
    <tableColumn id="1" xr3:uid="{2FF38C14-C6FA-4B6D-8B08-3AC03AE936F9}" name="Freq #"/>
    <tableColumn id="2" xr3:uid="{B14E7841-A258-4D86-8DFA-E081812C516E}" name="Frequency"/>
    <tableColumn id="3" xr3:uid="{9B1A4D36-8CC3-4A88-9BF3-2A27E1C7BDD5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E84B-60E6-4C01-8777-8C0ABA3794D9}">
  <dimension ref="A1:S31"/>
  <sheetViews>
    <sheetView tabSelected="1" topLeftCell="J1" workbookViewId="0">
      <selection activeCell="Q18" sqref="Q18"/>
    </sheetView>
  </sheetViews>
  <sheetFormatPr defaultRowHeight="14.4" x14ac:dyDescent="0.3"/>
  <cols>
    <col min="1" max="1" width="17.33203125" customWidth="1"/>
    <col min="8" max="8" width="12" bestFit="1" customWidth="1"/>
    <col min="9" max="9" width="14" bestFit="1" customWidth="1"/>
    <col min="10" max="10" width="12.44140625" bestFit="1" customWidth="1"/>
    <col min="11" max="11" width="14.44140625" bestFit="1" customWidth="1"/>
    <col min="17" max="17" width="114.5546875" customWidth="1"/>
    <col min="18" max="18" width="11.5546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Q1" t="s">
        <v>50</v>
      </c>
      <c r="S1" t="s">
        <v>51</v>
      </c>
    </row>
    <row r="2" spans="1:19" x14ac:dyDescent="0.3">
      <c r="A2" t="s">
        <v>40</v>
      </c>
      <c r="B2">
        <v>80</v>
      </c>
      <c r="C2">
        <v>-130</v>
      </c>
      <c r="D2">
        <v>0</v>
      </c>
      <c r="E2">
        <v>-34</v>
      </c>
      <c r="F2">
        <v>1</v>
      </c>
      <c r="G2" t="str">
        <f>VLOOKUP(F2, Freq[], 2, TRUE)</f>
        <v>144.3900</v>
      </c>
      <c r="H2" t="str">
        <f>IF(B2&gt;=0,"","-") &amp; TEXT(INT(ABS(B2)),"00") &amp; TEXT(INT((ABS(B2)-INT(ABS(B2)))*60),"00")</f>
        <v>8000</v>
      </c>
      <c r="I2" t="str">
        <f>IF(C2&gt;=0,"","-") &amp; TEXT(INT(ABS(C2)),"000") &amp; TEXT(INT((ABS(C2)-INT(ABS(C2)))*60),"00")</f>
        <v>-13000</v>
      </c>
      <c r="J2" t="str">
        <f>IF(D2&gt;=0,"","-") &amp; TEXT(INT(ABS(D2)),"00") &amp; TEXT(INT((ABS(D2)-INT(ABS(D2)))*60),"00")</f>
        <v>0000</v>
      </c>
      <c r="K2" t="str">
        <f>IF(E2&gt;=0,"","-") &amp; TEXT(INT(ABS(E2)),"000") &amp; TEXT(INT((ABS(E2)-INT(ABS(E2)))*60),"00")</f>
        <v>-03400</v>
      </c>
      <c r="L2">
        <f t="shared" ref="L2:L8" si="0">INT(H2)</f>
        <v>8000</v>
      </c>
      <c r="M2">
        <f t="shared" ref="M2:M8" si="1">INT(I2)</f>
        <v>-13000</v>
      </c>
      <c r="N2">
        <f t="shared" ref="N2:N8" si="2">INT(J2)</f>
        <v>0</v>
      </c>
      <c r="O2">
        <f t="shared" ref="O2:O8" si="3">INT(K2)</f>
        <v>-3400</v>
      </c>
      <c r="Q2" t="str">
        <f>_xlfn.CONCAT("if (iLat &gt;= ", N2, " &amp;&amp; iLat &lt;= ", L2, " &amp;&amp; iLon &gt;= ", M2, " &amp;&amp; iLon &lt;= ", O2, ") freqSelected = ", F2, ";    //", A2, " on ", G2, "MHz")</f>
        <v>if (iLat &gt;= 0 &amp;&amp; iLat &lt;= 8000 &amp;&amp; iLon &gt;= -13000 &amp;&amp; iLon &lt;= -3400) freqSelected = 1;    //US Canada Mexico on 144.3900MHz</v>
      </c>
      <c r="S2" t="str">
        <f>_xlfn.CONCAT("&lt;Placemark&gt;&lt;name&gt;",A2, " on ", G2, "MHz","&lt;/name&gt;&lt;styleUrl&gt;#poly-000000-1200-77-nodesc&lt;/styleUrl&gt;&lt;Polygon&gt;&lt;outerBoundaryIs&gt;&lt;LinearRing&gt;&lt;tessellate&gt;1&lt;/tessellate&gt;&lt;coordinates&gt;",C2, ",", B2, ",0 ",E2, ",", B2, ",0 ",E2, ",", D2, ",0 ",C2, ",", D2, ",0 ",C2, ",", B2, ",0 ","&lt;/coordinates&gt;&lt;/LinearRing&gt;&lt;/outerBoundaryIs&gt;&lt;/Polygon&gt;&lt;/Placemark&gt;")</f>
        <v>&lt;Placemark&gt;&lt;name&gt;US Canada Mexico on 144.3900MHz&lt;/name&gt;&lt;styleUrl&gt;#poly-000000-1200-77-nodesc&lt;/styleUrl&gt;&lt;Polygon&gt;&lt;outerBoundaryIs&gt;&lt;LinearRing&gt;&lt;tessellate&gt;1&lt;/tessellate&gt;&lt;coordinates&gt;-130,80,0 -34,80,0 -34,0,0 -130,0,0 -130,80,0 &lt;/coordinates&gt;&lt;/LinearRing&gt;&lt;/outerBoundaryIs&gt;&lt;/Polygon&gt;&lt;/Placemark&gt;</v>
      </c>
    </row>
    <row r="3" spans="1:19" x14ac:dyDescent="0.3">
      <c r="A3" t="s">
        <v>43</v>
      </c>
      <c r="B3">
        <v>0</v>
      </c>
      <c r="C3">
        <v>-103</v>
      </c>
      <c r="D3">
        <v>-60</v>
      </c>
      <c r="E3">
        <v>-33</v>
      </c>
      <c r="F3">
        <v>1</v>
      </c>
      <c r="G3" t="str">
        <f>VLOOKUP(F3, Freq[], 2, TRUE)</f>
        <v>144.3900</v>
      </c>
      <c r="H3" t="str">
        <f t="shared" ref="H3:H19" si="4">IF(B3&gt;=0,"","-") &amp; TEXT(INT(ABS(B3)),"00") &amp; TEXT(INT((ABS(B3)-INT(ABS(B3)))*60),"00")</f>
        <v>0000</v>
      </c>
      <c r="I3" t="str">
        <f t="shared" ref="I3:I19" si="5">IF(C3&gt;=0,"","-") &amp; TEXT(INT(ABS(C3)),"000") &amp; TEXT(INT((ABS(C3)-INT(ABS(C3)))*60),"00")</f>
        <v>-10300</v>
      </c>
      <c r="J3" t="str">
        <f t="shared" ref="J3:J19" si="6">IF(D3&gt;=0,"","-") &amp; TEXT(INT(ABS(D3)),"00") &amp; TEXT(INT((ABS(D3)-INT(ABS(D3)))*60),"00")</f>
        <v>-6000</v>
      </c>
      <c r="K3" t="str">
        <f t="shared" ref="K3:K19" si="7">IF(E3&gt;=0,"","-") &amp; TEXT(INT(ABS(E3)),"000") &amp; TEXT(INT((ABS(E3)-INT(ABS(E3)))*60),"00")</f>
        <v>-03300</v>
      </c>
      <c r="L3">
        <f t="shared" si="0"/>
        <v>0</v>
      </c>
      <c r="M3">
        <f t="shared" si="1"/>
        <v>-10300</v>
      </c>
      <c r="N3">
        <f t="shared" si="2"/>
        <v>-6000</v>
      </c>
      <c r="O3">
        <f t="shared" si="3"/>
        <v>-3300</v>
      </c>
      <c r="Q3" t="str">
        <f t="shared" ref="Q3:Q19" si="8">_xlfn.CONCAT("if (iLat &gt;= ", N3, " &amp;&amp; iLat &lt;= ", L3, " &amp;&amp; iLon &gt;= ", M3, " &amp;&amp; iLon &lt;= ", O3, ") freqSelected = ", F3, ";    //", A3, " on ", G3, "MHz")</f>
        <v>if (iLat &gt;= -6000 &amp;&amp; iLat &lt;= 0 &amp;&amp; iLon &gt;= -10300 &amp;&amp; iLon &lt;= -3300) freqSelected = 1;    //South America on 144.3900MHz</v>
      </c>
      <c r="S3" t="str">
        <f t="shared" ref="S3:S19" si="9">_xlfn.CONCAT("&lt;Placemark&gt;&lt;name&gt;",A3, " on ", G3, "MHz","&lt;/name&gt;&lt;styleUrl&gt;#poly-000000-1200-77-nodesc&lt;/styleUrl&gt;&lt;Polygon&gt;&lt;outerBoundaryIs&gt;&lt;LinearRing&gt;&lt;tessellate&gt;1&lt;/tessellate&gt;&lt;coordinates&gt;",C3, ",", B3, ",0 ",E3, ",", B3, ",0 ",E3, ",", D3, ",0 ",C3, ",", D3, ",0 ",C3, ",", B3, ",0 ","&lt;/coordinates&gt;&lt;/LinearRing&gt;&lt;/outerBoundaryIs&gt;&lt;/Polygon&gt;&lt;/Placemark&gt;")</f>
        <v>&lt;Placemark&gt;&lt;name&gt;South America on 144.3900MHz&lt;/name&gt;&lt;styleUrl&gt;#poly-000000-1200-77-nodesc&lt;/styleUrl&gt;&lt;Polygon&gt;&lt;outerBoundaryIs&gt;&lt;LinearRing&gt;&lt;tessellate&gt;1&lt;/tessellate&gt;&lt;coordinates&gt;-103,0,0 -33,0,0 -33,-60,0 -103,-60,0 -103,0,0 &lt;/coordinates&gt;&lt;/LinearRing&gt;&lt;/outerBoundaryIs&gt;&lt;/Polygon&gt;&lt;/Placemark&gt;</v>
      </c>
    </row>
    <row r="4" spans="1:19" x14ac:dyDescent="0.3">
      <c r="A4" t="s">
        <v>44</v>
      </c>
      <c r="B4">
        <v>20</v>
      </c>
      <c r="C4">
        <v>96</v>
      </c>
      <c r="D4">
        <v>-10</v>
      </c>
      <c r="E4">
        <v>142</v>
      </c>
      <c r="F4">
        <v>1</v>
      </c>
      <c r="G4" t="str">
        <f>VLOOKUP(F4, Freq[], 2, TRUE)</f>
        <v>144.3900</v>
      </c>
      <c r="H4" t="str">
        <f t="shared" si="4"/>
        <v>2000</v>
      </c>
      <c r="I4" t="str">
        <f t="shared" si="5"/>
        <v>09600</v>
      </c>
      <c r="J4" t="str">
        <f t="shared" si="6"/>
        <v>-1000</v>
      </c>
      <c r="K4" t="str">
        <f t="shared" si="7"/>
        <v>14200</v>
      </c>
      <c r="L4">
        <f t="shared" si="0"/>
        <v>2000</v>
      </c>
      <c r="M4">
        <f t="shared" si="1"/>
        <v>9600</v>
      </c>
      <c r="N4">
        <f t="shared" si="2"/>
        <v>-1000</v>
      </c>
      <c r="O4">
        <f t="shared" si="3"/>
        <v>14200</v>
      </c>
      <c r="Q4" t="str">
        <f t="shared" si="8"/>
        <v>if (iLat &gt;= -1000 &amp;&amp; iLat &lt;= 2000 &amp;&amp; iLon &gt;= 9600 &amp;&amp; iLon &lt;= 14200) freqSelected = 1;    //Indonesia/Malaysia/Singapore on 144.3900MHz</v>
      </c>
      <c r="S4" t="str">
        <f t="shared" si="9"/>
        <v>&lt;Placemark&gt;&lt;name&gt;Indonesia/Malaysia/Singapore on 144.3900MHz&lt;/name&gt;&lt;styleUrl&gt;#poly-000000-1200-77-nodesc&lt;/styleUrl&gt;&lt;Polygon&gt;&lt;outerBoundaryIs&gt;&lt;LinearRing&gt;&lt;tessellate&gt;1&lt;/tessellate&gt;&lt;coordinates&gt;96,20,0 142,20,0 142,-10,0 96,-10,0 96,20,0 &lt;/coordinates&gt;&lt;/LinearRing&gt;&lt;/outerBoundaryIs&gt;&lt;/Polygon&gt;&lt;/Placemark&gt;</v>
      </c>
    </row>
    <row r="5" spans="1:19" x14ac:dyDescent="0.3">
      <c r="A5" t="s">
        <v>45</v>
      </c>
      <c r="B5">
        <v>52</v>
      </c>
      <c r="C5">
        <v>69</v>
      </c>
      <c r="D5">
        <v>20</v>
      </c>
      <c r="E5">
        <v>135</v>
      </c>
      <c r="F5">
        <v>4</v>
      </c>
      <c r="G5" t="str">
        <f>VLOOKUP(F5, Freq[], 2, TRUE)</f>
        <v>144.6400</v>
      </c>
      <c r="H5" t="str">
        <f t="shared" si="4"/>
        <v>5200</v>
      </c>
      <c r="I5" t="str">
        <f t="shared" si="5"/>
        <v>06900</v>
      </c>
      <c r="J5" t="str">
        <f t="shared" si="6"/>
        <v>2000</v>
      </c>
      <c r="K5" t="str">
        <f t="shared" si="7"/>
        <v>13500</v>
      </c>
      <c r="L5">
        <f t="shared" si="0"/>
        <v>5200</v>
      </c>
      <c r="M5">
        <f t="shared" si="1"/>
        <v>6900</v>
      </c>
      <c r="N5">
        <f t="shared" si="2"/>
        <v>2000</v>
      </c>
      <c r="O5">
        <f t="shared" si="3"/>
        <v>13500</v>
      </c>
      <c r="Q5" t="str">
        <f t="shared" si="8"/>
        <v>if (iLat &gt;= 2000 &amp;&amp; iLat &lt;= 5200 &amp;&amp; iLon &gt;= 6900 &amp;&amp; iLon &lt;= 13500) freqSelected = 4;    //China/Taiwan on 144.6400MHz</v>
      </c>
      <c r="S5" t="str">
        <f t="shared" si="9"/>
        <v>&lt;Placemark&gt;&lt;name&gt;China/Taiwan on 144.6400MHz&lt;/name&gt;&lt;styleUrl&gt;#poly-000000-1200-77-nodesc&lt;/styleUrl&gt;&lt;Polygon&gt;&lt;outerBoundaryIs&gt;&lt;LinearRing&gt;&lt;tessellate&gt;1&lt;/tessellate&gt;&lt;coordinates&gt;69,52,0 135,52,0 135,20,0 69,20,0 69,52,0 &lt;/coordinates&gt;&lt;/LinearRing&gt;&lt;/outerBoundaryIs&gt;&lt;/Polygon&gt;&lt;/Placemark&gt;</v>
      </c>
    </row>
    <row r="6" spans="1:19" x14ac:dyDescent="0.3">
      <c r="A6" t="s">
        <v>23</v>
      </c>
      <c r="B6">
        <v>-32</v>
      </c>
      <c r="C6">
        <v>165</v>
      </c>
      <c r="D6">
        <v>-49</v>
      </c>
      <c r="E6">
        <v>180</v>
      </c>
      <c r="F6">
        <v>3</v>
      </c>
      <c r="G6" t="str">
        <f>VLOOKUP(F6, Freq[], 2, TRUE)</f>
        <v>144.5750</v>
      </c>
      <c r="H6" t="str">
        <f t="shared" si="4"/>
        <v>-3200</v>
      </c>
      <c r="I6" t="str">
        <f t="shared" si="5"/>
        <v>16500</v>
      </c>
      <c r="J6" t="str">
        <f t="shared" si="6"/>
        <v>-4900</v>
      </c>
      <c r="K6" t="str">
        <f t="shared" si="7"/>
        <v>18000</v>
      </c>
      <c r="L6">
        <f t="shared" si="0"/>
        <v>-3200</v>
      </c>
      <c r="M6">
        <f t="shared" si="1"/>
        <v>16500</v>
      </c>
      <c r="N6">
        <f t="shared" si="2"/>
        <v>-4900</v>
      </c>
      <c r="O6">
        <f t="shared" si="3"/>
        <v>18000</v>
      </c>
      <c r="Q6" t="str">
        <f t="shared" si="8"/>
        <v>if (iLat &gt;= -4900 &amp;&amp; iLat &lt;= -3200 &amp;&amp; iLon &gt;= 16500 &amp;&amp; iLon &lt;= 18000) freqSelected = 3;    //New Zealand on 144.5750MHz</v>
      </c>
      <c r="S6" t="str">
        <f t="shared" si="9"/>
        <v>&lt;Placemark&gt;&lt;name&gt;New Zealand on 144.5750MHz&lt;/name&gt;&lt;styleUrl&gt;#poly-000000-1200-77-nodesc&lt;/styleUrl&gt;&lt;Polygon&gt;&lt;outerBoundaryIs&gt;&lt;LinearRing&gt;&lt;tessellate&gt;1&lt;/tessellate&gt;&lt;coordinates&gt;165,-32,0 180,-32,0 180,-49,0 165,-49,0 165,-32,0 &lt;/coordinates&gt;&lt;/LinearRing&gt;&lt;/outerBoundaryIs&gt;&lt;/Polygon&gt;&lt;/Placemark&gt;</v>
      </c>
    </row>
    <row r="7" spans="1:19" x14ac:dyDescent="0.3">
      <c r="A7" t="s">
        <v>25</v>
      </c>
      <c r="B7">
        <v>-9</v>
      </c>
      <c r="C7">
        <v>111</v>
      </c>
      <c r="D7">
        <v>-45</v>
      </c>
      <c r="E7">
        <v>154</v>
      </c>
      <c r="F7">
        <v>7</v>
      </c>
      <c r="G7" t="str">
        <f>VLOOKUP(F7, Freq[], 2, TRUE)</f>
        <v>145.1750</v>
      </c>
      <c r="H7" t="str">
        <f t="shared" si="4"/>
        <v>-0900</v>
      </c>
      <c r="I7" t="str">
        <f t="shared" si="5"/>
        <v>11100</v>
      </c>
      <c r="J7" t="str">
        <f t="shared" si="6"/>
        <v>-4500</v>
      </c>
      <c r="K7" t="str">
        <f t="shared" si="7"/>
        <v>15400</v>
      </c>
      <c r="L7">
        <f t="shared" si="0"/>
        <v>-900</v>
      </c>
      <c r="M7">
        <f t="shared" si="1"/>
        <v>11100</v>
      </c>
      <c r="N7">
        <f t="shared" si="2"/>
        <v>-4500</v>
      </c>
      <c r="O7">
        <f t="shared" si="3"/>
        <v>15400</v>
      </c>
      <c r="Q7" t="str">
        <f t="shared" si="8"/>
        <v>if (iLat &gt;= -4500 &amp;&amp; iLat &lt;= -900 &amp;&amp; iLon &gt;= 11100 &amp;&amp; iLon &lt;= 15400) freqSelected = 7;    //Austrailia on 145.1750MHz</v>
      </c>
      <c r="S7" t="str">
        <f t="shared" si="9"/>
        <v>&lt;Placemark&gt;&lt;name&gt;Austrailia on 145.1750MHz&lt;/name&gt;&lt;styleUrl&gt;#poly-000000-1200-77-nodesc&lt;/styleUrl&gt;&lt;Polygon&gt;&lt;outerBoundaryIs&gt;&lt;LinearRing&gt;&lt;tessellate&gt;1&lt;/tessellate&gt;&lt;coordinates&gt;111,-9,0 154,-9,0 154,-45,0 111,-45,0 111,-9,0 &lt;/coordinates&gt;&lt;/LinearRing&gt;&lt;/outerBoundaryIs&gt;&lt;/Polygon&gt;&lt;/Placemark&gt;</v>
      </c>
    </row>
    <row r="8" spans="1:19" x14ac:dyDescent="0.3">
      <c r="A8" t="s">
        <v>46</v>
      </c>
      <c r="B8">
        <v>73</v>
      </c>
      <c r="C8">
        <v>-12</v>
      </c>
      <c r="D8">
        <v>36</v>
      </c>
      <c r="E8">
        <v>50</v>
      </c>
      <c r="F8">
        <v>6</v>
      </c>
      <c r="G8" t="str">
        <f>VLOOKUP(F8, Freq[], 2, TRUE)</f>
        <v>144.8000</v>
      </c>
      <c r="H8" t="str">
        <f t="shared" si="4"/>
        <v>7300</v>
      </c>
      <c r="I8" t="str">
        <f t="shared" si="5"/>
        <v>-01200</v>
      </c>
      <c r="J8" t="str">
        <f t="shared" si="6"/>
        <v>3600</v>
      </c>
      <c r="K8" t="str">
        <f t="shared" si="7"/>
        <v>05000</v>
      </c>
      <c r="L8">
        <f t="shared" si="0"/>
        <v>7300</v>
      </c>
      <c r="M8">
        <f t="shared" si="1"/>
        <v>-1200</v>
      </c>
      <c r="N8">
        <f t="shared" si="2"/>
        <v>3600</v>
      </c>
      <c r="O8">
        <f t="shared" si="3"/>
        <v>5000</v>
      </c>
      <c r="Q8" t="str">
        <f t="shared" si="8"/>
        <v>if (iLat &gt;= 3600 &amp;&amp; iLat &lt;= 7300 &amp;&amp; iLon &gt;= -1200 &amp;&amp; iLon &lt;= 5000) freqSelected = 6;    //Europe on 144.8000MHz</v>
      </c>
      <c r="S8" t="str">
        <f t="shared" si="9"/>
        <v>&lt;Placemark&gt;&lt;name&gt;Europe on 144.8000MHz&lt;/name&gt;&lt;styleUrl&gt;#poly-000000-1200-77-nodesc&lt;/styleUrl&gt;&lt;Polygon&gt;&lt;outerBoundaryIs&gt;&lt;LinearRing&gt;&lt;tessellate&gt;1&lt;/tessellate&gt;&lt;coordinates&gt;-12,73,0 50,73,0 50,36,0 -12,36,0 -12,73,0 &lt;/coordinates&gt;&lt;/LinearRing&gt;&lt;/outerBoundaryIs&gt;&lt;/Polygon&gt;&lt;/Placemark&gt;</v>
      </c>
    </row>
    <row r="9" spans="1:19" x14ac:dyDescent="0.3">
      <c r="A9" t="s">
        <v>47</v>
      </c>
      <c r="B9">
        <v>36</v>
      </c>
      <c r="C9">
        <v>-21</v>
      </c>
      <c r="D9">
        <v>-36</v>
      </c>
      <c r="E9">
        <v>52</v>
      </c>
      <c r="F9">
        <v>6</v>
      </c>
      <c r="G9" t="str">
        <f>VLOOKUP(F9, Freq[], 2, TRUE)</f>
        <v>144.8000</v>
      </c>
      <c r="H9" t="str">
        <f t="shared" si="4"/>
        <v>3600</v>
      </c>
      <c r="I9" t="str">
        <f t="shared" si="5"/>
        <v>-02100</v>
      </c>
      <c r="J9" t="str">
        <f t="shared" si="6"/>
        <v>-3600</v>
      </c>
      <c r="K9" t="str">
        <f t="shared" si="7"/>
        <v>05200</v>
      </c>
      <c r="L9">
        <f t="shared" ref="L9:L10" si="10">INT(H9)</f>
        <v>3600</v>
      </c>
      <c r="M9">
        <f t="shared" ref="M9:M10" si="11">INT(I9)</f>
        <v>-2100</v>
      </c>
      <c r="N9">
        <f t="shared" ref="N9:N10" si="12">INT(J9)</f>
        <v>-3600</v>
      </c>
      <c r="O9">
        <f t="shared" ref="O9:O10" si="13">INT(K9)</f>
        <v>5200</v>
      </c>
      <c r="Q9" t="str">
        <f t="shared" si="8"/>
        <v>if (iLat &gt;= -3600 &amp;&amp; iLat &lt;= 3600 &amp;&amp; iLon &gt;= -2100 &amp;&amp; iLon &lt;= 5200) freqSelected = 6;    //Africa on 144.8000MHz</v>
      </c>
      <c r="S9" t="str">
        <f t="shared" si="9"/>
        <v>&lt;Placemark&gt;&lt;name&gt;Africa on 144.8000MHz&lt;/name&gt;&lt;styleUrl&gt;#poly-000000-1200-77-nodesc&lt;/styleUrl&gt;&lt;Polygon&gt;&lt;outerBoundaryIs&gt;&lt;LinearRing&gt;&lt;tessellate&gt;1&lt;/tessellate&gt;&lt;coordinates&gt;-21,36,0 52,36,0 52,-36,0 -21,-36,0 -21,36,0 &lt;/coordinates&gt;&lt;/LinearRing&gt;&lt;/outerBoundaryIs&gt;&lt;/Polygon&gt;&lt;/Placemark&gt;</v>
      </c>
    </row>
    <row r="10" spans="1:19" x14ac:dyDescent="0.3">
      <c r="A10" t="s">
        <v>48</v>
      </c>
      <c r="B10">
        <v>75</v>
      </c>
      <c r="C10">
        <v>50</v>
      </c>
      <c r="D10">
        <v>52</v>
      </c>
      <c r="E10">
        <v>180</v>
      </c>
      <c r="F10">
        <v>6</v>
      </c>
      <c r="G10" t="str">
        <f>VLOOKUP(F10, Freq[], 2, TRUE)</f>
        <v>144.8000</v>
      </c>
      <c r="H10" t="str">
        <f t="shared" si="4"/>
        <v>7500</v>
      </c>
      <c r="I10" t="str">
        <f t="shared" si="5"/>
        <v>05000</v>
      </c>
      <c r="J10" t="str">
        <f t="shared" si="6"/>
        <v>5200</v>
      </c>
      <c r="K10" t="str">
        <f t="shared" si="7"/>
        <v>18000</v>
      </c>
      <c r="L10">
        <f t="shared" si="10"/>
        <v>7500</v>
      </c>
      <c r="M10">
        <f t="shared" si="11"/>
        <v>5000</v>
      </c>
      <c r="N10">
        <f t="shared" si="12"/>
        <v>5200</v>
      </c>
      <c r="O10">
        <f t="shared" si="13"/>
        <v>18000</v>
      </c>
      <c r="Q10" t="str">
        <f t="shared" si="8"/>
        <v>if (iLat &gt;= 5200 &amp;&amp; iLat &lt;= 7500 &amp;&amp; iLon &gt;= 5000 &amp;&amp; iLon &lt;= 18000) freqSelected = 6;    //Russia on 144.8000MHz</v>
      </c>
      <c r="S10" t="str">
        <f t="shared" si="9"/>
        <v>&lt;Placemark&gt;&lt;name&gt;Russia on 144.8000MHz&lt;/name&gt;&lt;styleUrl&gt;#poly-000000-1200-77-nodesc&lt;/styleUrl&gt;&lt;Polygon&gt;&lt;outerBoundaryIs&gt;&lt;LinearRing&gt;&lt;tessellate&gt;1&lt;/tessellate&gt;&lt;coordinates&gt;50,75,0 180,75,0 180,52,0 50,52,0 50,75,0 &lt;/coordinates&gt;&lt;/LinearRing&gt;&lt;/outerBoundaryIs&gt;&lt;/Polygon&gt;&lt;/Placemark&gt;</v>
      </c>
    </row>
    <row r="11" spans="1:19" x14ac:dyDescent="0.3">
      <c r="A11" t="s">
        <v>41</v>
      </c>
      <c r="B11">
        <v>80</v>
      </c>
      <c r="C11">
        <v>-169</v>
      </c>
      <c r="D11">
        <v>50</v>
      </c>
      <c r="E11">
        <v>-130</v>
      </c>
      <c r="F11">
        <v>1</v>
      </c>
      <c r="G11" t="str">
        <f>VLOOKUP(F11, Freq[], 2, TRUE)</f>
        <v>144.3900</v>
      </c>
      <c r="H11" t="str">
        <f t="shared" si="4"/>
        <v>8000</v>
      </c>
      <c r="I11" t="str">
        <f t="shared" si="5"/>
        <v>-16900</v>
      </c>
      <c r="J11" t="str">
        <f t="shared" si="6"/>
        <v>5000</v>
      </c>
      <c r="K11" t="str">
        <f t="shared" si="7"/>
        <v>-13000</v>
      </c>
      <c r="L11">
        <f t="shared" ref="L11:O16" si="14">INT(H11)</f>
        <v>8000</v>
      </c>
      <c r="M11">
        <f t="shared" si="14"/>
        <v>-16900</v>
      </c>
      <c r="N11">
        <f t="shared" si="14"/>
        <v>5000</v>
      </c>
      <c r="O11">
        <f t="shared" si="14"/>
        <v>-13000</v>
      </c>
      <c r="Q11" t="str">
        <f t="shared" si="8"/>
        <v>if (iLat &gt;= 5000 &amp;&amp; iLat &lt;= 8000 &amp;&amp; iLon &gt;= -16900 &amp;&amp; iLon &lt;= -13000) freqSelected = 1;    //Alaska on 144.3900MHz</v>
      </c>
      <c r="S11" t="str">
        <f t="shared" si="9"/>
        <v>&lt;Placemark&gt;&lt;name&gt;Alaska on 144.3900MHz&lt;/name&gt;&lt;styleUrl&gt;#poly-000000-1200-77-nodesc&lt;/styleUrl&gt;&lt;Polygon&gt;&lt;outerBoundaryIs&gt;&lt;LinearRing&gt;&lt;tessellate&gt;1&lt;/tessellate&gt;&lt;coordinates&gt;-169,80,0 -130,80,0 -130,50,0 -169,50,0 -169,80,0 &lt;/coordinates&gt;&lt;/LinearRing&gt;&lt;/outerBoundaryIs&gt;&lt;/Polygon&gt;&lt;/Placemark&gt;</v>
      </c>
    </row>
    <row r="12" spans="1:19" x14ac:dyDescent="0.3">
      <c r="A12" t="s">
        <v>42</v>
      </c>
      <c r="B12">
        <v>26</v>
      </c>
      <c r="C12">
        <v>-165</v>
      </c>
      <c r="D12">
        <v>15</v>
      </c>
      <c r="E12">
        <v>-153</v>
      </c>
      <c r="F12">
        <v>1</v>
      </c>
      <c r="G12" t="str">
        <f>VLOOKUP(F12, Freq[], 2, TRUE)</f>
        <v>144.3900</v>
      </c>
      <c r="H12" t="str">
        <f t="shared" si="4"/>
        <v>2600</v>
      </c>
      <c r="I12" t="str">
        <f t="shared" si="5"/>
        <v>-16500</v>
      </c>
      <c r="J12" t="str">
        <f t="shared" si="6"/>
        <v>1500</v>
      </c>
      <c r="K12" t="str">
        <f t="shared" si="7"/>
        <v>-15300</v>
      </c>
      <c r="L12">
        <f t="shared" si="14"/>
        <v>2600</v>
      </c>
      <c r="M12">
        <f t="shared" si="14"/>
        <v>-16500</v>
      </c>
      <c r="N12">
        <f t="shared" si="14"/>
        <v>1500</v>
      </c>
      <c r="O12">
        <f t="shared" si="14"/>
        <v>-15300</v>
      </c>
      <c r="Q12" t="str">
        <f t="shared" si="8"/>
        <v>if (iLat &gt;= 1500 &amp;&amp; iLat &lt;= 2600 &amp;&amp; iLon &gt;= -16500 &amp;&amp; iLon &lt;= -15300) freqSelected = 1;    //Hawaii on 144.3900MHz</v>
      </c>
      <c r="S12" t="str">
        <f t="shared" si="9"/>
        <v>&lt;Placemark&gt;&lt;name&gt;Hawaii on 144.3900MHz&lt;/name&gt;&lt;styleUrl&gt;#poly-000000-1200-77-nodesc&lt;/styleUrl&gt;&lt;Polygon&gt;&lt;outerBoundaryIs&gt;&lt;LinearRing&gt;&lt;tessellate&gt;1&lt;/tessellate&gt;&lt;coordinates&gt;-165,26,0 -153,26,0 -153,15,0 -165,15,0 -165,26,0 &lt;/coordinates&gt;&lt;/LinearRing&gt;&lt;/outerBoundaryIs&gt;&lt;/Polygon&gt;&lt;/Placemark&gt;</v>
      </c>
    </row>
    <row r="13" spans="1:19" x14ac:dyDescent="0.3">
      <c r="A13" t="s">
        <v>13</v>
      </c>
      <c r="B13">
        <v>3</v>
      </c>
      <c r="C13">
        <v>-70</v>
      </c>
      <c r="D13">
        <v>-30</v>
      </c>
      <c r="E13">
        <v>-33</v>
      </c>
      <c r="F13">
        <v>9</v>
      </c>
      <c r="G13" t="str">
        <f>VLOOKUP(F13, Freq[], 2, TRUE)</f>
        <v>145.5700</v>
      </c>
      <c r="H13" t="str">
        <f t="shared" si="4"/>
        <v>0300</v>
      </c>
      <c r="I13" t="str">
        <f t="shared" si="5"/>
        <v>-07000</v>
      </c>
      <c r="J13" t="str">
        <f t="shared" si="6"/>
        <v>-3000</v>
      </c>
      <c r="K13" t="str">
        <f t="shared" si="7"/>
        <v>-03300</v>
      </c>
      <c r="L13">
        <f t="shared" si="14"/>
        <v>300</v>
      </c>
      <c r="M13">
        <f t="shared" si="14"/>
        <v>-7000</v>
      </c>
      <c r="N13">
        <f t="shared" si="14"/>
        <v>-3000</v>
      </c>
      <c r="O13">
        <f t="shared" si="14"/>
        <v>-3300</v>
      </c>
      <c r="Q13" t="str">
        <f t="shared" si="8"/>
        <v>if (iLat &gt;= -3000 &amp;&amp; iLat &lt;= 300 &amp;&amp; iLon &gt;= -7000 &amp;&amp; iLon &lt;= -3300) freqSelected = 9;    //Brazil on 145.5700MHz</v>
      </c>
      <c r="S13" t="str">
        <f t="shared" si="9"/>
        <v>&lt;Placemark&gt;&lt;name&gt;Brazil on 145.5700MHz&lt;/name&gt;&lt;styleUrl&gt;#poly-000000-1200-77-nodesc&lt;/styleUrl&gt;&lt;Polygon&gt;&lt;outerBoundaryIs&gt;&lt;LinearRing&gt;&lt;tessellate&gt;1&lt;/tessellate&gt;&lt;coordinates&gt;-70,3,0 -33,3,0 -33,-30,0 -70,-30,0 -70,3,0 &lt;/coordinates&gt;&lt;/LinearRing&gt;&lt;/outerBoundaryIs&gt;&lt;/Polygon&gt;&lt;/Placemark&gt;</v>
      </c>
    </row>
    <row r="14" spans="1:19" x14ac:dyDescent="0.3">
      <c r="A14" t="s">
        <v>15</v>
      </c>
      <c r="B14">
        <v>45</v>
      </c>
      <c r="C14">
        <v>129</v>
      </c>
      <c r="D14">
        <v>30</v>
      </c>
      <c r="E14">
        <v>146</v>
      </c>
      <c r="F14">
        <v>5</v>
      </c>
      <c r="G14" t="str">
        <f>VLOOKUP(F14, Freq[], 2, TRUE)</f>
        <v>144.6600</v>
      </c>
      <c r="H14" t="str">
        <f t="shared" si="4"/>
        <v>4500</v>
      </c>
      <c r="I14" t="str">
        <f t="shared" si="5"/>
        <v>12900</v>
      </c>
      <c r="J14" t="str">
        <f t="shared" si="6"/>
        <v>3000</v>
      </c>
      <c r="K14" t="str">
        <f t="shared" si="7"/>
        <v>14600</v>
      </c>
      <c r="L14">
        <f t="shared" si="14"/>
        <v>4500</v>
      </c>
      <c r="M14">
        <f t="shared" si="14"/>
        <v>12900</v>
      </c>
      <c r="N14">
        <f t="shared" si="14"/>
        <v>3000</v>
      </c>
      <c r="O14">
        <f t="shared" si="14"/>
        <v>14600</v>
      </c>
      <c r="Q14" t="str">
        <f t="shared" si="8"/>
        <v>if (iLat &gt;= 3000 &amp;&amp; iLat &lt;= 4500 &amp;&amp; iLon &gt;= 12900 &amp;&amp; iLon &lt;= 14600) freqSelected = 5;    //Japan on 144.6600MHz</v>
      </c>
      <c r="S14" t="str">
        <f t="shared" si="9"/>
        <v>&lt;Placemark&gt;&lt;name&gt;Japan on 144.6600MHz&lt;/name&gt;&lt;styleUrl&gt;#poly-000000-1200-77-nodesc&lt;/styleUrl&gt;&lt;Polygon&gt;&lt;outerBoundaryIs&gt;&lt;LinearRing&gt;&lt;tessellate&gt;1&lt;/tessellate&gt;&lt;coordinates&gt;129,45,0 146,45,0 146,30,0 129,30,0 129,45,0 &lt;/coordinates&gt;&lt;/LinearRing&gt;&lt;/outerBoundaryIs&gt;&lt;/Polygon&gt;&lt;/Placemark&gt;</v>
      </c>
    </row>
    <row r="15" spans="1:19" x14ac:dyDescent="0.3">
      <c r="A15" t="s">
        <v>17</v>
      </c>
      <c r="B15">
        <v>20.6</v>
      </c>
      <c r="C15">
        <v>97</v>
      </c>
      <c r="D15">
        <v>5</v>
      </c>
      <c r="E15">
        <v>106</v>
      </c>
      <c r="F15">
        <v>8</v>
      </c>
      <c r="G15" t="str">
        <f>VLOOKUP(F15, Freq[], 2, TRUE)</f>
        <v>145.5300</v>
      </c>
      <c r="H15" t="str">
        <f t="shared" si="4"/>
        <v>2036</v>
      </c>
      <c r="I15" t="str">
        <f t="shared" si="5"/>
        <v>09700</v>
      </c>
      <c r="J15" t="str">
        <f t="shared" si="6"/>
        <v>0500</v>
      </c>
      <c r="K15" t="str">
        <f t="shared" si="7"/>
        <v>10600</v>
      </c>
      <c r="L15">
        <f t="shared" si="14"/>
        <v>2036</v>
      </c>
      <c r="M15">
        <f t="shared" si="14"/>
        <v>9700</v>
      </c>
      <c r="N15">
        <f t="shared" si="14"/>
        <v>500</v>
      </c>
      <c r="O15">
        <f t="shared" si="14"/>
        <v>10600</v>
      </c>
      <c r="Q15" t="str">
        <f t="shared" si="8"/>
        <v>if (iLat &gt;= 500 &amp;&amp; iLat &lt;= 2036 &amp;&amp; iLon &gt;= 9700 &amp;&amp; iLon &lt;= 10600) freqSelected = 8;    //Thailand on 145.5300MHz</v>
      </c>
      <c r="S15" t="str">
        <f t="shared" si="9"/>
        <v>&lt;Placemark&gt;&lt;name&gt;Thailand on 145.5300MHz&lt;/name&gt;&lt;styleUrl&gt;#poly-000000-1200-77-nodesc&lt;/styleUrl&gt;&lt;Polygon&gt;&lt;outerBoundaryIs&gt;&lt;LinearRing&gt;&lt;tessellate&gt;1&lt;/tessellate&gt;&lt;coordinates&gt;97,20.6,0 106,20.6,0 106,5,0 97,5,0 97,20.6,0 &lt;/coordinates&gt;&lt;/LinearRing&gt;&lt;/outerBoundaryIs&gt;&lt;/Polygon&gt;&lt;/Placemark&gt;</v>
      </c>
    </row>
    <row r="16" spans="1:19" x14ac:dyDescent="0.3">
      <c r="A16" t="s">
        <v>19</v>
      </c>
      <c r="B16">
        <v>22.5</v>
      </c>
      <c r="C16">
        <v>113.8</v>
      </c>
      <c r="D16">
        <v>22</v>
      </c>
      <c r="E16">
        <v>114.5</v>
      </c>
      <c r="F16">
        <v>2</v>
      </c>
      <c r="G16" t="str">
        <f>VLOOKUP(F16, Freq[], 2, TRUE)</f>
        <v>144.5250</v>
      </c>
      <c r="H16" t="str">
        <f t="shared" si="4"/>
        <v>2230</v>
      </c>
      <c r="I16" t="str">
        <f t="shared" si="5"/>
        <v>11347</v>
      </c>
      <c r="J16" t="str">
        <f t="shared" si="6"/>
        <v>2200</v>
      </c>
      <c r="K16" t="str">
        <f t="shared" si="7"/>
        <v>11430</v>
      </c>
      <c r="L16">
        <f t="shared" si="14"/>
        <v>2230</v>
      </c>
      <c r="M16">
        <f t="shared" si="14"/>
        <v>11347</v>
      </c>
      <c r="N16">
        <f t="shared" si="14"/>
        <v>2200</v>
      </c>
      <c r="O16">
        <f t="shared" si="14"/>
        <v>11430</v>
      </c>
      <c r="Q16" t="str">
        <f t="shared" si="8"/>
        <v>if (iLat &gt;= 2200 &amp;&amp; iLat &lt;= 2230 &amp;&amp; iLon &gt;= 11347 &amp;&amp; iLon &lt;= 11430) freqSelected = 2;    //Hong Kong on 144.5250MHz</v>
      </c>
      <c r="S16" t="str">
        <f t="shared" si="9"/>
        <v>&lt;Placemark&gt;&lt;name&gt;Hong Kong on 144.5250MHz&lt;/name&gt;&lt;styleUrl&gt;#poly-000000-1200-77-nodesc&lt;/styleUrl&gt;&lt;Polygon&gt;&lt;outerBoundaryIs&gt;&lt;LinearRing&gt;&lt;tessellate&gt;1&lt;/tessellate&gt;&lt;coordinates&gt;113.8,22.5,0 114.5,22.5,0 114.5,22,0 113.8,22,0 113.8,22.5,0 &lt;/coordinates&gt;&lt;/LinearRing&gt;&lt;/outerBoundaryIs&gt;&lt;/Polygon&gt;&lt;/Placemark&gt;</v>
      </c>
    </row>
    <row r="17" spans="1:19" x14ac:dyDescent="0.3">
      <c r="A17" t="s">
        <v>29</v>
      </c>
      <c r="B17">
        <v>61</v>
      </c>
      <c r="C17">
        <v>-8</v>
      </c>
      <c r="D17">
        <v>49</v>
      </c>
      <c r="E17">
        <v>2</v>
      </c>
      <c r="F17">
        <v>0</v>
      </c>
      <c r="G17" t="str">
        <f>VLOOKUP(F17, Freq[], 2, TRUE)</f>
        <v>000.0000</v>
      </c>
      <c r="H17" t="str">
        <f t="shared" si="4"/>
        <v>6100</v>
      </c>
      <c r="I17" t="str">
        <f t="shared" si="5"/>
        <v>-00800</v>
      </c>
      <c r="J17" t="str">
        <f t="shared" si="6"/>
        <v>4900</v>
      </c>
      <c r="K17" t="str">
        <f t="shared" si="7"/>
        <v>00200</v>
      </c>
      <c r="L17">
        <f>INT(H17)</f>
        <v>6100</v>
      </c>
      <c r="M17">
        <f t="shared" ref="M17:O17" si="15">INT(I17)</f>
        <v>-800</v>
      </c>
      <c r="N17">
        <f t="shared" si="15"/>
        <v>4900</v>
      </c>
      <c r="O17">
        <f t="shared" si="15"/>
        <v>200</v>
      </c>
      <c r="Q17" t="str">
        <f t="shared" si="8"/>
        <v>if (iLat &gt;= 4900 &amp;&amp; iLat &lt;= 6100 &amp;&amp; iLon &gt;= -800 &amp;&amp; iLon &lt;= 200) freqSelected = 0;    //UK on 000.0000MHz</v>
      </c>
      <c r="S17" t="str">
        <f t="shared" si="9"/>
        <v>&lt;Placemark&gt;&lt;name&gt;UK on 000.0000MHz&lt;/name&gt;&lt;styleUrl&gt;#poly-000000-1200-77-nodesc&lt;/styleUrl&gt;&lt;Polygon&gt;&lt;outerBoundaryIs&gt;&lt;LinearRing&gt;&lt;tessellate&gt;1&lt;/tessellate&gt;&lt;coordinates&gt;-8,61,0 2,61,0 2,49,0 -8,49,0 -8,61,0 &lt;/coordinates&gt;&lt;/LinearRing&gt;&lt;/outerBoundaryIs&gt;&lt;/Polygon&gt;&lt;/Placemark&gt;</v>
      </c>
    </row>
    <row r="18" spans="1:19" x14ac:dyDescent="0.3">
      <c r="A18" t="s">
        <v>38</v>
      </c>
      <c r="B18">
        <v>19.2</v>
      </c>
      <c r="C18">
        <v>42</v>
      </c>
      <c r="D18">
        <v>11.8</v>
      </c>
      <c r="E18">
        <v>54.7</v>
      </c>
      <c r="F18">
        <v>0</v>
      </c>
      <c r="G18" t="str">
        <f>VLOOKUP(F18, Freq[], 2, TRUE)</f>
        <v>000.0000</v>
      </c>
      <c r="H18" t="str">
        <f t="shared" si="4"/>
        <v>1912</v>
      </c>
      <c r="I18" t="str">
        <f t="shared" si="5"/>
        <v>04200</v>
      </c>
      <c r="J18" t="str">
        <f t="shared" si="6"/>
        <v>1148</v>
      </c>
      <c r="K18" t="str">
        <f t="shared" si="7"/>
        <v>05442</v>
      </c>
      <c r="L18">
        <f>INT(H18)</f>
        <v>1912</v>
      </c>
      <c r="M18">
        <f t="shared" ref="M18:O19" si="16">INT(I18)</f>
        <v>4200</v>
      </c>
      <c r="N18">
        <f t="shared" si="16"/>
        <v>1148</v>
      </c>
      <c r="O18">
        <f t="shared" si="16"/>
        <v>5442</v>
      </c>
      <c r="Q18" t="str">
        <f t="shared" si="8"/>
        <v>if (iLat &gt;= 1148 &amp;&amp; iLat &lt;= 1912 &amp;&amp; iLon &gt;= 4200 &amp;&amp; iLon &lt;= 5442) freqSelected = 0;    //Yemen on 000.0000MHz</v>
      </c>
      <c r="S18" t="str">
        <f t="shared" si="9"/>
        <v>&lt;Placemark&gt;&lt;name&gt;Yemen on 000.0000MHz&lt;/name&gt;&lt;styleUrl&gt;#poly-000000-1200-77-nodesc&lt;/styleUrl&gt;&lt;Polygon&gt;&lt;outerBoundaryIs&gt;&lt;LinearRing&gt;&lt;tessellate&gt;1&lt;/tessellate&gt;&lt;coordinates&gt;42,19.2,0 54.7,19.2,0 54.7,11.8,0 42,11.8,0 42,19.2,0 &lt;/coordinates&gt;&lt;/LinearRing&gt;&lt;/outerBoundaryIs&gt;&lt;/Polygon&gt;&lt;/Placemark&gt;</v>
      </c>
    </row>
    <row r="19" spans="1:19" x14ac:dyDescent="0.3">
      <c r="A19" t="s">
        <v>39</v>
      </c>
      <c r="B19">
        <v>43.1</v>
      </c>
      <c r="C19">
        <v>131</v>
      </c>
      <c r="D19">
        <v>37.700000000000003</v>
      </c>
      <c r="E19">
        <v>124</v>
      </c>
      <c r="F19">
        <v>0</v>
      </c>
      <c r="G19" t="str">
        <f>VLOOKUP(F19, Freq[], 2, TRUE)</f>
        <v>000.0000</v>
      </c>
      <c r="H19" t="str">
        <f t="shared" si="4"/>
        <v>4306</v>
      </c>
      <c r="I19" t="str">
        <f t="shared" si="5"/>
        <v>13100</v>
      </c>
      <c r="J19" t="str">
        <f t="shared" si="6"/>
        <v>3742</v>
      </c>
      <c r="K19" t="str">
        <f t="shared" si="7"/>
        <v>12400</v>
      </c>
      <c r="L19">
        <f>INT(H19)</f>
        <v>4306</v>
      </c>
      <c r="M19">
        <f t="shared" si="16"/>
        <v>13100</v>
      </c>
      <c r="N19">
        <f t="shared" si="16"/>
        <v>3742</v>
      </c>
      <c r="O19">
        <f t="shared" si="16"/>
        <v>12400</v>
      </c>
      <c r="Q19" t="str">
        <f t="shared" si="8"/>
        <v>if (iLat &gt;= 3742 &amp;&amp; iLat &lt;= 4306 &amp;&amp; iLon &gt;= 13100 &amp;&amp; iLon &lt;= 12400) freqSelected = 0;    //North Korea on 000.0000MHz</v>
      </c>
      <c r="S19" t="str">
        <f t="shared" si="9"/>
        <v>&lt;Placemark&gt;&lt;name&gt;North Korea on 000.0000MHz&lt;/name&gt;&lt;styleUrl&gt;#poly-000000-1200-77-nodesc&lt;/styleUrl&gt;&lt;Polygon&gt;&lt;outerBoundaryIs&gt;&lt;LinearRing&gt;&lt;tessellate&gt;1&lt;/tessellate&gt;&lt;coordinates&gt;131,43.1,0 124,43.1,0 124,37.7,0 131,37.7,0 131,43.1,0 &lt;/coordinates&gt;&lt;/LinearRing&gt;&lt;/outerBoundaryIs&gt;&lt;/Polygon&gt;&lt;/Placemark&gt;</v>
      </c>
    </row>
    <row r="22" spans="1:19" x14ac:dyDescent="0.3">
      <c r="A22" t="s">
        <v>53</v>
      </c>
      <c r="B22">
        <v>38.11</v>
      </c>
      <c r="C22">
        <v>-97.95</v>
      </c>
      <c r="D22">
        <v>38.07</v>
      </c>
      <c r="E22">
        <v>-97.89</v>
      </c>
      <c r="F22">
        <v>2</v>
      </c>
      <c r="G22" t="str">
        <f>VLOOKUP(F22, Freq[], 2, TRUE)</f>
        <v>144.5250</v>
      </c>
      <c r="H22" t="str">
        <f>IF(B22&gt;=0,"","-") &amp; TEXT(INT(ABS(B22)),"00") &amp; TEXT(INT((ABS(B22)-INT(ABS(B22)))*60),"00")</f>
        <v>3806</v>
      </c>
      <c r="I22" t="str">
        <f>IF(C22&gt;=0,"","-") &amp; TEXT(INT(ABS(C22)),"000") &amp; TEXT(INT((ABS(C22)-INT(ABS(C22)))*60),"00")</f>
        <v>-09757</v>
      </c>
      <c r="J22" t="str">
        <f>IF(D22&gt;=0,"","-") &amp; TEXT(INT(ABS(D22)),"00") &amp; TEXT(INT((ABS(D22)-INT(ABS(D22)))*60),"00")</f>
        <v>3804</v>
      </c>
      <c r="K22" t="str">
        <f>IF(E22&gt;=0,"","-") &amp; TEXT(INT(ABS(E22)),"000") &amp; TEXT(INT((ABS(E22)-INT(ABS(E22)))*60),"00")</f>
        <v>-09753</v>
      </c>
      <c r="L22">
        <f>INT(H22)</f>
        <v>3806</v>
      </c>
      <c r="M22">
        <f t="shared" ref="M22" si="17">INT(I22)</f>
        <v>-9757</v>
      </c>
      <c r="N22">
        <f t="shared" ref="N22" si="18">INT(J22)</f>
        <v>3804</v>
      </c>
      <c r="O22">
        <f t="shared" ref="O22" si="19">INT(K22)</f>
        <v>-9753</v>
      </c>
      <c r="Q22" t="str">
        <f t="shared" ref="Q22" si="20">_xlfn.CONCAT("if (iLat &gt;= ", N22, " &amp;&amp; iLat &lt;= ", L22, " &amp;&amp; iLon &gt;= ", M22, " &amp;&amp; iLon &lt;= ", O22, ") freqSelected = ", F22, ";    //", A22, " on ", G22, "MHz")</f>
        <v>if (iLat &gt;= 3804 &amp;&amp; iLat &lt;= 3806 &amp;&amp; iLon &gt;= -9757 &amp;&amp; iLon &lt;= -9753) freqSelected = 2;    //Home on 144.5250MHz</v>
      </c>
      <c r="S22" t="str">
        <f t="shared" ref="S22" si="21">_xlfn.CONCAT("&lt;Placemark&gt;&lt;name&gt;",A22, " on ", G22, "MHz","&lt;/name&gt;&lt;styleUrl&gt;#poly-000000-1200-77-nodesc&lt;/styleUrl&gt;&lt;Polygon&gt;&lt;outerBoundaryIs&gt;&lt;LinearRing&gt;&lt;tessellate&gt;1&lt;/tessellate&gt;&lt;coordinates&gt;",C22, ",", B22, ",0 ",E22, ",", B22, ",0 ",E22, ",", D22, ",0 ",C22, ",", D22, ",0 ",C22, ",", B22, ",0 ","&lt;/coordinates&gt;&lt;/LinearRing&gt;&lt;/outerBoundaryIs&gt;&lt;/Polygon&gt;&lt;/Placemark&gt;")</f>
        <v>&lt;Placemark&gt;&lt;name&gt;Home on 144.5250MHz&lt;/name&gt;&lt;styleUrl&gt;#poly-000000-1200-77-nodesc&lt;/styleUrl&gt;&lt;Polygon&gt;&lt;outerBoundaryIs&gt;&lt;LinearRing&gt;&lt;tessellate&gt;1&lt;/tessellate&gt;&lt;coordinates&gt;-97.95,38.11,0 -97.89,38.11,0 -97.89,38.07,0 -97.95,38.07,0 -97.95,38.11,0 &lt;/coordinates&gt;&lt;/LinearRing&gt;&lt;/outerBoundaryIs&gt;&lt;/Polygon&gt;&lt;/Placemark&gt;</v>
      </c>
    </row>
    <row r="23" spans="1:19" x14ac:dyDescent="0.3">
      <c r="A23" t="s">
        <v>54</v>
      </c>
      <c r="B23">
        <v>38.03</v>
      </c>
      <c r="C23">
        <v>-97.96</v>
      </c>
      <c r="D23">
        <v>38.01</v>
      </c>
      <c r="E23">
        <v>-97.88</v>
      </c>
      <c r="F23">
        <v>0</v>
      </c>
      <c r="G23" t="str">
        <f>VLOOKUP(F23, Freq[], 2, TRUE)</f>
        <v>000.0000</v>
      </c>
      <c r="H23" t="str">
        <f t="shared" ref="H23:H25" si="22">IF(B23&gt;=0,"","-") &amp; TEXT(INT(ABS(B23)),"00") &amp; TEXT(INT((ABS(B23)-INT(ABS(B23)))*60),"00")</f>
        <v>3801</v>
      </c>
      <c r="I23" t="str">
        <f t="shared" ref="I23:I25" si="23">IF(C23&gt;=0,"","-") &amp; TEXT(INT(ABS(C23)),"000") &amp; TEXT(INT((ABS(C23)-INT(ABS(C23)))*60),"00")</f>
        <v>-09757</v>
      </c>
      <c r="J23" t="str">
        <f t="shared" ref="J23:J25" si="24">IF(D23&gt;=0,"","-") &amp; TEXT(INT(ABS(D23)),"00") &amp; TEXT(INT((ABS(D23)-INT(ABS(D23)))*60),"00")</f>
        <v>3800</v>
      </c>
      <c r="K23" t="str">
        <f t="shared" ref="K23:K25" si="25">IF(E23&gt;=0,"","-") &amp; TEXT(INT(ABS(E23)),"000") &amp; TEXT(INT((ABS(E23)-INT(ABS(E23)))*60),"00")</f>
        <v>-09752</v>
      </c>
      <c r="L23">
        <f t="shared" ref="L23:L24" si="26">INT(H23)</f>
        <v>3801</v>
      </c>
      <c r="M23">
        <f t="shared" ref="M23:M24" si="27">INT(I23)</f>
        <v>-9757</v>
      </c>
      <c r="N23">
        <f t="shared" ref="N23:N24" si="28">INT(J23)</f>
        <v>3800</v>
      </c>
      <c r="O23">
        <f t="shared" ref="O23:O24" si="29">INT(K23)</f>
        <v>-9752</v>
      </c>
      <c r="Q23" t="str">
        <f t="shared" ref="Q23:Q24" si="30">_xlfn.CONCAT("if (iLat &gt;= ", N23, " &amp;&amp; iLat &lt;= ", L23, " &amp;&amp; iLon &gt;= ", M23, " &amp;&amp; iLon &lt;= ", O23, ") freqSelected = ", F23, ";    //", A23, " on ", G23, "MHz")</f>
        <v>if (iLat &gt;= 3800 &amp;&amp; iLat &lt;= 3801 &amp;&amp; iLon &gt;= -9757 &amp;&amp; iLon &lt;= -9752) freqSelected = 0;    //South Hutch on 000.0000MHz</v>
      </c>
      <c r="S23" t="str">
        <f t="shared" ref="S23:S24" si="31">_xlfn.CONCAT("&lt;Placemark&gt;&lt;name&gt;",A23, " on ", G23, "MHz","&lt;/name&gt;&lt;styleUrl&gt;#poly-000000-1200-77-nodesc&lt;/styleUrl&gt;&lt;Polygon&gt;&lt;outerBoundaryIs&gt;&lt;LinearRing&gt;&lt;tessellate&gt;1&lt;/tessellate&gt;&lt;coordinates&gt;",C23, ",", B23, ",0 ",E23, ",", B23, ",0 ",E23, ",", D23, ",0 ",C23, ",", D23, ",0 ",C23, ",", B23, ",0 ","&lt;/coordinates&gt;&lt;/LinearRing&gt;&lt;/outerBoundaryIs&gt;&lt;/Polygon&gt;&lt;/Placemark&gt;")</f>
        <v>&lt;Placemark&gt;&lt;name&gt;South Hutch on 000.0000MHz&lt;/name&gt;&lt;styleUrl&gt;#poly-000000-1200-77-nodesc&lt;/styleUrl&gt;&lt;Polygon&gt;&lt;outerBoundaryIs&gt;&lt;LinearRing&gt;&lt;tessellate&gt;1&lt;/tessellate&gt;&lt;coordinates&gt;-97.96,38.03,0 -97.88,38.03,0 -97.88,38.01,0 -97.96,38.01,0 -97.96,38.03,0 &lt;/coordinates&gt;&lt;/LinearRing&gt;&lt;/outerBoundaryIs&gt;&lt;/Polygon&gt;&lt;/Placemark&gt;</v>
      </c>
    </row>
    <row r="24" spans="1:19" x14ac:dyDescent="0.3">
      <c r="A24" t="s">
        <v>55</v>
      </c>
      <c r="B24">
        <v>38.06</v>
      </c>
      <c r="C24">
        <v>-97.72</v>
      </c>
      <c r="D24">
        <v>38</v>
      </c>
      <c r="E24">
        <v>-97.62</v>
      </c>
      <c r="F24">
        <v>1</v>
      </c>
      <c r="G24" t="str">
        <f>VLOOKUP(F24, Freq[], 2, TRUE)</f>
        <v>144.3900</v>
      </c>
      <c r="H24" t="str">
        <f t="shared" si="22"/>
        <v>3803</v>
      </c>
      <c r="I24" t="str">
        <f t="shared" si="23"/>
        <v>-09743</v>
      </c>
      <c r="J24" t="str">
        <f t="shared" si="24"/>
        <v>3800</v>
      </c>
      <c r="K24" t="str">
        <f t="shared" si="25"/>
        <v>-09737</v>
      </c>
      <c r="L24">
        <f t="shared" si="26"/>
        <v>3803</v>
      </c>
      <c r="M24">
        <f t="shared" si="27"/>
        <v>-9743</v>
      </c>
      <c r="N24">
        <f t="shared" si="28"/>
        <v>3800</v>
      </c>
      <c r="O24">
        <f t="shared" si="29"/>
        <v>-9737</v>
      </c>
      <c r="Q24" t="str">
        <f t="shared" si="30"/>
        <v>if (iLat &gt;= 3800 &amp;&amp; iLat &lt;= 3803 &amp;&amp; iLon &gt;= -9743 &amp;&amp; iLon &lt;= -9737) freqSelected = 1;    //Burrton on 144.3900MHz</v>
      </c>
      <c r="S24" t="str">
        <f t="shared" si="31"/>
        <v>&lt;Placemark&gt;&lt;name&gt;Burrton on 144.3900MHz&lt;/name&gt;&lt;styleUrl&gt;#poly-000000-1200-77-nodesc&lt;/styleUrl&gt;&lt;Polygon&gt;&lt;outerBoundaryIs&gt;&lt;LinearRing&gt;&lt;tessellate&gt;1&lt;/tessellate&gt;&lt;coordinates&gt;-97.72,38.06,0 -97.62,38.06,0 -97.62,38,0 -97.72,38,0 -97.72,38.06,0 &lt;/coordinates&gt;&lt;/LinearRing&gt;&lt;/outerBoundaryIs&gt;&lt;/Polygon&gt;&lt;/Placemark&gt;</v>
      </c>
    </row>
    <row r="25" spans="1:19" x14ac:dyDescent="0.3">
      <c r="A25" t="s">
        <v>56</v>
      </c>
      <c r="B25">
        <v>38.04</v>
      </c>
      <c r="C25">
        <v>-97.84</v>
      </c>
      <c r="D25">
        <v>38.01</v>
      </c>
      <c r="E25">
        <v>-97.74</v>
      </c>
      <c r="F25">
        <v>3</v>
      </c>
      <c r="G25" t="str">
        <f>VLOOKUP(F25, Freq[], 2, TRUE)</f>
        <v>144.5750</v>
      </c>
      <c r="H25" t="str">
        <f t="shared" si="22"/>
        <v>3802</v>
      </c>
      <c r="I25" t="str">
        <f t="shared" si="23"/>
        <v>-09750</v>
      </c>
      <c r="J25" t="str">
        <f t="shared" si="24"/>
        <v>3800</v>
      </c>
      <c r="K25" t="str">
        <f t="shared" si="25"/>
        <v>-09744</v>
      </c>
      <c r="L25">
        <f t="shared" ref="L25" si="32">INT(H25)</f>
        <v>3802</v>
      </c>
      <c r="M25">
        <f t="shared" ref="M25" si="33">INT(I25)</f>
        <v>-9750</v>
      </c>
      <c r="N25">
        <f t="shared" ref="N25" si="34">INT(J25)</f>
        <v>3800</v>
      </c>
      <c r="O25">
        <f t="shared" ref="O25" si="35">INT(K25)</f>
        <v>-9744</v>
      </c>
      <c r="Q25" t="str">
        <f t="shared" ref="Q25" si="36">_xlfn.CONCAT("if (iLat &gt;= ", N25, " &amp;&amp; iLat &lt;= ", L25, " &amp;&amp; iLon &gt;= ", M25, " &amp;&amp; iLon &lt;= ", O25, ") freqSelected = ", F25, ";    //", A25, " on ", G25, "MHz")</f>
        <v>if (iLat &gt;= 3800 &amp;&amp; iLat &lt;= 3802 &amp;&amp; iLon &gt;= -9750 &amp;&amp; iLon &lt;= -9744) freqSelected = 3;    //US50 on 144.5750MHz</v>
      </c>
      <c r="S25" t="str">
        <f t="shared" ref="S25" si="37">_xlfn.CONCAT("&lt;Placemark&gt;&lt;name&gt;",A25, " on ", G25, "MHz","&lt;/name&gt;&lt;styleUrl&gt;#poly-000000-1200-77-nodesc&lt;/styleUrl&gt;&lt;Polygon&gt;&lt;outerBoundaryIs&gt;&lt;LinearRing&gt;&lt;tessellate&gt;1&lt;/tessellate&gt;&lt;coordinates&gt;",C25, ",", B25, ",0 ",E25, ",", B25, ",0 ",E25, ",", D25, ",0 ",C25, ",", D25, ",0 ",C25, ",", B25, ",0 ","&lt;/coordinates&gt;&lt;/LinearRing&gt;&lt;/outerBoundaryIs&gt;&lt;/Polygon&gt;&lt;/Placemark&gt;")</f>
        <v>&lt;Placemark&gt;&lt;name&gt;US50 on 144.5750MHz&lt;/name&gt;&lt;styleUrl&gt;#poly-000000-1200-77-nodesc&lt;/styleUrl&gt;&lt;Polygon&gt;&lt;outerBoundaryIs&gt;&lt;LinearRing&gt;&lt;tessellate&gt;1&lt;/tessellate&gt;&lt;coordinates&gt;-97.84,38.04,0 -97.74,38.04,0 -97.74,38.01,0 -97.84,38.01,0 -97.84,38.04,0 &lt;/coordinates&gt;&lt;/LinearRing&gt;&lt;/outerBoundaryIs&gt;&lt;/Polygon&gt;&lt;/Placemark&gt;</v>
      </c>
    </row>
    <row r="31" spans="1:19" x14ac:dyDescent="0.3">
      <c r="S31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F16C-04A7-4E32-9707-D2C98FCC0F06}">
  <dimension ref="A1:C12"/>
  <sheetViews>
    <sheetView workbookViewId="0">
      <selection activeCell="B10" sqref="B10"/>
    </sheetView>
  </sheetViews>
  <sheetFormatPr defaultRowHeight="14.4" x14ac:dyDescent="0.3"/>
  <cols>
    <col min="2" max="2" width="12.109375" customWidth="1"/>
    <col min="3" max="3" width="39.33203125" customWidth="1"/>
  </cols>
  <sheetData>
    <row r="1" spans="1:3" x14ac:dyDescent="0.3">
      <c r="A1" t="s">
        <v>5</v>
      </c>
      <c r="B1" t="s">
        <v>6</v>
      </c>
      <c r="C1" t="s">
        <v>9</v>
      </c>
    </row>
    <row r="2" spans="1:3" x14ac:dyDescent="0.3">
      <c r="A2">
        <v>0</v>
      </c>
      <c r="B2" s="1" t="s">
        <v>7</v>
      </c>
      <c r="C2" t="s">
        <v>10</v>
      </c>
    </row>
    <row r="3" spans="1:3" x14ac:dyDescent="0.3">
      <c r="A3">
        <v>1</v>
      </c>
      <c r="B3" s="1" t="s">
        <v>8</v>
      </c>
      <c r="C3" t="s">
        <v>11</v>
      </c>
    </row>
    <row r="4" spans="1:3" x14ac:dyDescent="0.3">
      <c r="A4">
        <v>2</v>
      </c>
      <c r="B4" s="1" t="s">
        <v>18</v>
      </c>
      <c r="C4" t="s">
        <v>19</v>
      </c>
    </row>
    <row r="5" spans="1:3" x14ac:dyDescent="0.3">
      <c r="A5">
        <v>3</v>
      </c>
      <c r="B5" s="1" t="s">
        <v>22</v>
      </c>
      <c r="C5" t="s">
        <v>23</v>
      </c>
    </row>
    <row r="6" spans="1:3" x14ac:dyDescent="0.3">
      <c r="A6">
        <v>4</v>
      </c>
      <c r="B6" s="1" t="s">
        <v>20</v>
      </c>
      <c r="C6" t="s">
        <v>21</v>
      </c>
    </row>
    <row r="7" spans="1:3" x14ac:dyDescent="0.3">
      <c r="A7">
        <v>5</v>
      </c>
      <c r="B7" s="1" t="s">
        <v>14</v>
      </c>
      <c r="C7" t="s">
        <v>15</v>
      </c>
    </row>
    <row r="8" spans="1:3" x14ac:dyDescent="0.3">
      <c r="A8">
        <v>6</v>
      </c>
      <c r="B8" s="1" t="s">
        <v>26</v>
      </c>
      <c r="C8" t="s">
        <v>27</v>
      </c>
    </row>
    <row r="9" spans="1:3" x14ac:dyDescent="0.3">
      <c r="A9">
        <v>7</v>
      </c>
      <c r="B9" s="1" t="s">
        <v>24</v>
      </c>
      <c r="C9" t="s">
        <v>25</v>
      </c>
    </row>
    <row r="10" spans="1:3" x14ac:dyDescent="0.3">
      <c r="A10">
        <v>8</v>
      </c>
      <c r="B10" s="1" t="s">
        <v>16</v>
      </c>
      <c r="C10" t="s">
        <v>17</v>
      </c>
    </row>
    <row r="11" spans="1:3" x14ac:dyDescent="0.3">
      <c r="A11">
        <v>9</v>
      </c>
      <c r="B11" s="1" t="s">
        <v>12</v>
      </c>
      <c r="C11" t="s">
        <v>13</v>
      </c>
    </row>
    <row r="12" spans="1:3" x14ac:dyDescent="0.3">
      <c r="A12">
        <v>99</v>
      </c>
      <c r="B12" s="1" t="s">
        <v>49</v>
      </c>
      <c r="C12" t="s">
        <v>28</v>
      </c>
    </row>
  </sheetData>
  <sortState xmlns:xlrd2="http://schemas.microsoft.com/office/spreadsheetml/2017/richdata2" ref="B4:C11">
    <sortCondition ref="B4:B11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Frequencies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Clobes</dc:creator>
  <cp:lastModifiedBy>Zack Clobes</cp:lastModifiedBy>
  <dcterms:created xsi:type="dcterms:W3CDTF">2025-04-05T13:55:32Z</dcterms:created>
  <dcterms:modified xsi:type="dcterms:W3CDTF">2025-05-16T19:15:09Z</dcterms:modified>
</cp:coreProperties>
</file>