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da9958d5653d7c/Git/ptSolar/"/>
    </mc:Choice>
  </mc:AlternateContent>
  <xr:revisionPtr revIDLastSave="290" documentId="8_{F6EE69BA-721B-4835-B9B2-A7584B0BC3AE}" xr6:coauthVersionLast="47" xr6:coauthVersionMax="47" xr10:uidLastSave="{B0240414-2CAF-4A20-A402-59AEA4893A22}"/>
  <bookViews>
    <workbookView xWindow="-30840" yWindow="-120" windowWidth="30960" windowHeight="16800" xr2:uid="{AAA536C9-EB9E-420E-A518-398E663B386B}"/>
  </bookViews>
  <sheets>
    <sheet name="Sheet1" sheetId="1" r:id="rId1"/>
    <sheet name="Frequen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" i="1"/>
  <c r="G9" i="1"/>
  <c r="H9" i="1"/>
  <c r="L9" i="1" s="1"/>
  <c r="I9" i="1"/>
  <c r="M9" i="1" s="1"/>
  <c r="J9" i="1"/>
  <c r="N9" i="1" s="1"/>
  <c r="K9" i="1"/>
  <c r="O9" i="1" s="1"/>
  <c r="G10" i="1"/>
  <c r="H10" i="1"/>
  <c r="L10" i="1" s="1"/>
  <c r="I10" i="1"/>
  <c r="M10" i="1" s="1"/>
  <c r="J10" i="1"/>
  <c r="N10" i="1" s="1"/>
  <c r="K10" i="1"/>
  <c r="O10" i="1" s="1"/>
  <c r="G18" i="1"/>
  <c r="G19" i="1"/>
  <c r="G13" i="1"/>
  <c r="G14" i="1"/>
  <c r="G15" i="1"/>
  <c r="G16" i="1"/>
  <c r="G2" i="1"/>
  <c r="G11" i="1"/>
  <c r="G12" i="1"/>
  <c r="G3" i="1"/>
  <c r="G4" i="1"/>
  <c r="G5" i="1"/>
  <c r="G6" i="1"/>
  <c r="G7" i="1"/>
  <c r="G8" i="1"/>
  <c r="H18" i="1"/>
  <c r="L18" i="1" s="1"/>
  <c r="I18" i="1"/>
  <c r="M18" i="1" s="1"/>
  <c r="J18" i="1"/>
  <c r="N18" i="1" s="1"/>
  <c r="K18" i="1"/>
  <c r="O18" i="1" s="1"/>
  <c r="H19" i="1"/>
  <c r="L19" i="1" s="1"/>
  <c r="I19" i="1"/>
  <c r="J19" i="1"/>
  <c r="N19" i="1" s="1"/>
  <c r="K19" i="1"/>
  <c r="O19" i="1" s="1"/>
  <c r="M19" i="1"/>
  <c r="H13" i="1"/>
  <c r="L13" i="1" s="1"/>
  <c r="I13" i="1"/>
  <c r="M13" i="1" s="1"/>
  <c r="J13" i="1"/>
  <c r="N13" i="1" s="1"/>
  <c r="K13" i="1"/>
  <c r="O13" i="1" s="1"/>
  <c r="H14" i="1"/>
  <c r="L14" i="1" s="1"/>
  <c r="I14" i="1"/>
  <c r="M14" i="1" s="1"/>
  <c r="J14" i="1"/>
  <c r="N14" i="1" s="1"/>
  <c r="K14" i="1"/>
  <c r="O14" i="1" s="1"/>
  <c r="H15" i="1"/>
  <c r="L15" i="1" s="1"/>
  <c r="I15" i="1"/>
  <c r="M15" i="1" s="1"/>
  <c r="J15" i="1"/>
  <c r="N15" i="1" s="1"/>
  <c r="K15" i="1"/>
  <c r="O15" i="1" s="1"/>
  <c r="H16" i="1"/>
  <c r="L16" i="1" s="1"/>
  <c r="I16" i="1"/>
  <c r="M16" i="1" s="1"/>
  <c r="J16" i="1"/>
  <c r="K16" i="1"/>
  <c r="O16" i="1" s="1"/>
  <c r="N16" i="1"/>
  <c r="H2" i="1"/>
  <c r="L2" i="1" s="1"/>
  <c r="I2" i="1"/>
  <c r="M2" i="1" s="1"/>
  <c r="J2" i="1"/>
  <c r="N2" i="1" s="1"/>
  <c r="K2" i="1"/>
  <c r="O2" i="1" s="1"/>
  <c r="H11" i="1"/>
  <c r="L11" i="1" s="1"/>
  <c r="I11" i="1"/>
  <c r="M11" i="1" s="1"/>
  <c r="J11" i="1"/>
  <c r="N11" i="1" s="1"/>
  <c r="K11" i="1"/>
  <c r="O11" i="1" s="1"/>
  <c r="H12" i="1"/>
  <c r="L12" i="1" s="1"/>
  <c r="I12" i="1"/>
  <c r="M12" i="1" s="1"/>
  <c r="J12" i="1"/>
  <c r="N12" i="1" s="1"/>
  <c r="K12" i="1"/>
  <c r="O12" i="1" s="1"/>
  <c r="H3" i="1"/>
  <c r="L3" i="1" s="1"/>
  <c r="I3" i="1"/>
  <c r="M3" i="1" s="1"/>
  <c r="J3" i="1"/>
  <c r="K3" i="1"/>
  <c r="O3" i="1" s="1"/>
  <c r="N3" i="1"/>
  <c r="H4" i="1"/>
  <c r="L4" i="1" s="1"/>
  <c r="I4" i="1"/>
  <c r="M4" i="1" s="1"/>
  <c r="J4" i="1"/>
  <c r="N4" i="1" s="1"/>
  <c r="K4" i="1"/>
  <c r="O4" i="1" s="1"/>
  <c r="H5" i="1"/>
  <c r="L5" i="1" s="1"/>
  <c r="I5" i="1"/>
  <c r="M5" i="1" s="1"/>
  <c r="J5" i="1"/>
  <c r="N5" i="1" s="1"/>
  <c r="K5" i="1"/>
  <c r="O5" i="1" s="1"/>
  <c r="H6" i="1"/>
  <c r="L6" i="1" s="1"/>
  <c r="I6" i="1"/>
  <c r="M6" i="1" s="1"/>
  <c r="J6" i="1"/>
  <c r="N6" i="1" s="1"/>
  <c r="K6" i="1"/>
  <c r="O6" i="1" s="1"/>
  <c r="Q6" i="1" s="1"/>
  <c r="H7" i="1"/>
  <c r="L7" i="1" s="1"/>
  <c r="I7" i="1"/>
  <c r="M7" i="1" s="1"/>
  <c r="J7" i="1"/>
  <c r="N7" i="1" s="1"/>
  <c r="K7" i="1"/>
  <c r="O7" i="1" s="1"/>
  <c r="H8" i="1"/>
  <c r="L8" i="1" s="1"/>
  <c r="I8" i="1"/>
  <c r="M8" i="1" s="1"/>
  <c r="J8" i="1"/>
  <c r="N8" i="1" s="1"/>
  <c r="K8" i="1"/>
  <c r="O8" i="1" s="1"/>
  <c r="K17" i="1"/>
  <c r="O17" i="1" s="1"/>
  <c r="I17" i="1"/>
  <c r="M17" i="1" s="1"/>
  <c r="J17" i="1"/>
  <c r="N17" i="1" s="1"/>
  <c r="H17" i="1"/>
  <c r="L17" i="1" s="1"/>
  <c r="G17" i="1"/>
</calcChain>
</file>

<file path=xl/sharedStrings.xml><?xml version="1.0" encoding="utf-8"?>
<sst xmlns="http://schemas.openxmlformats.org/spreadsheetml/2006/main" count="61" uniqueCount="53">
  <si>
    <t>Country/Area</t>
  </si>
  <si>
    <t>TL Lat</t>
  </si>
  <si>
    <t>TL Lon</t>
  </si>
  <si>
    <t>BR Lat</t>
  </si>
  <si>
    <t>BR Lon</t>
  </si>
  <si>
    <t>Freq #</t>
  </si>
  <si>
    <t>Frequency</t>
  </si>
  <si>
    <t>000.0000</t>
  </si>
  <si>
    <t>144.3900</t>
  </si>
  <si>
    <t>Notes</t>
  </si>
  <si>
    <t>Transmit Prohibit</t>
  </si>
  <si>
    <t>US and most of SA</t>
  </si>
  <si>
    <t>145.5700</t>
  </si>
  <si>
    <t>Brazil</t>
  </si>
  <si>
    <t>144.6600</t>
  </si>
  <si>
    <t>Japan</t>
  </si>
  <si>
    <t>145.5300</t>
  </si>
  <si>
    <t>Thailand</t>
  </si>
  <si>
    <t>144.5250</t>
  </si>
  <si>
    <t>Hong Kong</t>
  </si>
  <si>
    <t>144.6400</t>
  </si>
  <si>
    <t>China</t>
  </si>
  <si>
    <t>144.5750</t>
  </si>
  <si>
    <t>New Zealand</t>
  </si>
  <si>
    <t>145.1750</t>
  </si>
  <si>
    <t>Austrailia</t>
  </si>
  <si>
    <t>144.8000</t>
  </si>
  <si>
    <t>EU and Africa</t>
  </si>
  <si>
    <t>ISS and other Sats</t>
  </si>
  <si>
    <t>UK</t>
  </si>
  <si>
    <t>TL Lat DDMM</t>
  </si>
  <si>
    <t>TL Lon DDDMM</t>
  </si>
  <si>
    <t>BR Lat DDMM</t>
  </si>
  <si>
    <t>BR Lon DDDMM</t>
  </si>
  <si>
    <t>TL Lat Int</t>
  </si>
  <si>
    <t>TL Lon Int</t>
  </si>
  <si>
    <t>BR Lat Int</t>
  </si>
  <si>
    <t>BR Lon Int</t>
  </si>
  <si>
    <t>Yemen</t>
  </si>
  <si>
    <t>North Korea</t>
  </si>
  <si>
    <t>US Canada Mexico</t>
  </si>
  <si>
    <t>Alaska</t>
  </si>
  <si>
    <t>Hawaii</t>
  </si>
  <si>
    <t>South America</t>
  </si>
  <si>
    <t>Indonesia/Malaysia/Singapore</t>
  </si>
  <si>
    <t>China/Taiwan</t>
  </si>
  <si>
    <t>Europe</t>
  </si>
  <si>
    <t>Africa</t>
  </si>
  <si>
    <t>Russia</t>
  </si>
  <si>
    <t>145.8250</t>
  </si>
  <si>
    <t>// Transmit geo-lookups from east specific, to most specific. Transmit prohibits must be at the bottom of this list.</t>
  </si>
  <si>
    <t>&lt;?xml version="1.0" encoding="UTF-8"?&gt;&lt;kml xmlns="http://www.opengis.net/kml/2.2"&gt;&lt;Document&gt;&lt;name&gt;APRS Frequency Worldwide&lt;/name&gt;&lt;description/&gt;&lt;Style id="poly-000000-1200-77-nodesc-normal"&gt;&lt;LineStyle&gt;&lt;color&gt;ff000000&lt;/color&gt;&lt;width&gt;1.2&lt;/width&gt;&lt;/LineStyle&gt;&lt;PolyStyle&gt;&lt;color&gt;4d000000&lt;/color&gt;&lt;fill&gt;1&lt;/fill&gt;&lt;outline&gt;1&lt;/outline&gt;&lt;/PolyStyle&gt;&lt;BalloonStyle&gt;&lt;text&gt;&lt;![CDATA[&lt;h3&gt;$[name]&lt;/h3&gt;]]&gt;&lt;/text&gt;&lt;/BalloonStyle&gt;&lt;/Style&gt;&lt;Style id="poly-000000-1200-77-nodesc-highlight"&gt;&lt;LineStyle&gt;&lt;color&gt;ff000000&lt;/color&gt;&lt;width&gt;1.8&lt;/width&gt;&lt;/LineStyle&gt;&lt;PolyStyle&gt;&lt;color&gt;4d000000&lt;/color&gt;&lt;fill&gt;1&lt;/fill&gt;&lt;outline&gt;1&lt;/outline&gt;&lt;/PolyStyle&gt;&lt;BalloonStyle&gt;&lt;text&gt;&lt;![CDATA[&lt;h3&gt;$[name]&lt;/h3&gt;]]&gt;&lt;/text&gt;&lt;/BalloonStyle&gt;&lt;/Style&gt;&lt;StyleMap id="poly-000000-1200-77-nodesc"&gt;&lt;Pair&gt;&lt;key&gt;normal&lt;/key&gt;&lt;styleUrl&gt;#poly-000000-1200-77-nodesc-normal&lt;/styleUrl&gt;&lt;/Pair&gt;&lt;Pair&gt;&lt;key&gt;highlight&lt;/key&gt;&lt;styleUrl&gt;#poly-000000-1200-77-nodesc-highlight&lt;/styleUrl&gt;&lt;/Pair&gt;&lt;/StyleMap&gt;&lt;Folder&gt;&lt;name&gt;Untitled layer&lt;/name&gt;</t>
  </si>
  <si>
    <t>&lt;/Folder&gt;&lt;/Document&gt;&lt;/kml&gt;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</si>
</sst>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A1C44-C667-4DAD-8E73-520F3AF7EAD9}" name="Freq" displayName="Freq" ref="A1:C12" totalsRowShown="0">
  <autoFilter ref="A1:C12" xr:uid="{FCDA1C44-C667-4DAD-8E73-520F3AF7EAD9}"/>
  <tableColumns count="3">
    <tableColumn id="1" xr3:uid="{2FF38C14-C6FA-4B6D-8B08-3AC03AE936F9}" name="Freq #"/>
    <tableColumn id="2" xr3:uid="{B14E7841-A258-4D86-8DFA-E081812C516E}" name="Frequency"/>
    <tableColumn id="3" xr3:uid="{9B1A4D36-8CC3-4A88-9BF3-2A27E1C7BDD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E84B-60E6-4C01-8777-8C0ABA3794D9}">
  <dimension ref="A1:S25"/>
  <sheetViews>
    <sheetView tabSelected="1" workbookViewId="0">
      <selection activeCell="Q2" sqref="Q2:Q19"/>
    </sheetView>
  </sheetViews>
  <sheetFormatPr defaultRowHeight="15" x14ac:dyDescent="0.25"/>
  <cols>
    <col min="1" max="1" width="17.28515625" customWidth="1"/>
    <col min="8" max="8" width="12" bestFit="1" customWidth="1"/>
    <col min="9" max="9" width="14" bestFit="1" customWidth="1"/>
    <col min="10" max="10" width="12.42578125" bestFit="1" customWidth="1"/>
    <col min="11" max="11" width="14.42578125" bestFit="1" customWidth="1"/>
    <col min="17" max="17" width="114.5703125" customWidth="1"/>
    <col min="18" max="18" width="11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Q1" t="s">
        <v>50</v>
      </c>
      <c r="S1" t="s">
        <v>51</v>
      </c>
    </row>
    <row r="2" spans="1:19" x14ac:dyDescent="0.25">
      <c r="A2" t="s">
        <v>40</v>
      </c>
      <c r="B2">
        <v>80</v>
      </c>
      <c r="C2">
        <v>-130</v>
      </c>
      <c r="D2">
        <v>0</v>
      </c>
      <c r="E2">
        <v>-34</v>
      </c>
      <c r="F2">
        <v>1</v>
      </c>
      <c r="G2" t="str">
        <f>VLOOKUP(F2, Freq[], 2, TRUE)</f>
        <v>144.3900</v>
      </c>
      <c r="H2" t="str">
        <f t="shared" ref="H2:H8" si="0">TEXT(INT(B2),"00") &amp; TEXT((B2-INT(B2))*60,"00")</f>
        <v>8000</v>
      </c>
      <c r="I2" t="str">
        <f t="shared" ref="I2:I8" si="1">TEXT(INT(C2),"000") &amp; TEXT((C2-INT(C2))*60,"00")</f>
        <v>-13000</v>
      </c>
      <c r="J2" t="str">
        <f t="shared" ref="J2:J8" si="2">TEXT(INT(D2),"00") &amp; TEXT((D2-INT(D2))*60,"00")</f>
        <v>0000</v>
      </c>
      <c r="K2" t="str">
        <f t="shared" ref="K2:K8" si="3">TEXT(INT(E2),"000") &amp; TEXT((E2-INT(E2))*60,"00")</f>
        <v>-03400</v>
      </c>
      <c r="L2">
        <f t="shared" ref="L2:L8" si="4">INT(H2)</f>
        <v>8000</v>
      </c>
      <c r="M2">
        <f t="shared" ref="M2:M8" si="5">INT(I2)</f>
        <v>-13000</v>
      </c>
      <c r="N2">
        <f t="shared" ref="N2:N8" si="6">INT(J2)</f>
        <v>0</v>
      </c>
      <c r="O2">
        <f t="shared" ref="O2:O8" si="7">INT(K2)</f>
        <v>-3400</v>
      </c>
      <c r="Q2" t="str">
        <f>_xlfn.CONCAT("if (iLat &gt;= ", N2, " &amp;&amp; iLat &lt;= ", L2, " &amp;&amp; iLon &gt;= ", M2, " &amp;&amp; iLon &lt;= ", O2, ") freqSelected = ", F2, ";    //", A2, " on ", G2, "MHz")</f>
        <v>if (iLat &gt;= 0 &amp;&amp; iLat &lt;= 8000 &amp;&amp; iLon &gt;= -13000 &amp;&amp; iLon &lt;= -3400) freqSelected = 1;    //US Canada Mexico on 144.3900MHz</v>
      </c>
      <c r="S2" t="str">
        <f>_xlfn.CONCAT("&lt;Placemark&gt;&lt;name&gt;",A2, " on ", G2, "MHz","&lt;/name&gt;&lt;styleUrl&gt;#poly-000000-1200-77-nodesc&lt;/styleUrl&gt;&lt;Polygon&gt;&lt;outerBoundaryIs&gt;&lt;LinearRing&gt;&lt;tessellate&gt;1&lt;/tessellate&gt;&lt;coordinates&gt;",C2, ",", B2, ",0 ",E2, ",", B2, ",0 ",E2, ",", D2, ",0 ",C2, ",", D2, ",0 ",C2, ",", B2, ",0 ","&lt;/coordinates&gt;&lt;/LinearRing&gt;&lt;/outerBoundaryIs&gt;&lt;/Polygon&gt;&lt;/Placemark&gt;")</f>
        <v>&lt;Placemark&gt;&lt;name&gt;US Canada Mexico on 144.3900MHz&lt;/name&gt;&lt;styleUrl&gt;#poly-000000-1200-77-nodesc&lt;/styleUrl&gt;&lt;Polygon&gt;&lt;outerBoundaryIs&gt;&lt;LinearRing&gt;&lt;tessellate&gt;1&lt;/tessellate&gt;&lt;coordinates&gt;-130,80,0 -34,80,0 -34,0,0 -130,0,0 -130,80,0 &lt;/coordinates&gt;&lt;/LinearRing&gt;&lt;/outerBoundaryIs&gt;&lt;/Polygon&gt;&lt;/Placemark&gt;</v>
      </c>
    </row>
    <row r="3" spans="1:19" x14ac:dyDescent="0.25">
      <c r="A3" t="s">
        <v>43</v>
      </c>
      <c r="B3">
        <v>0</v>
      </c>
      <c r="C3">
        <v>-103</v>
      </c>
      <c r="D3">
        <v>-60</v>
      </c>
      <c r="E3">
        <v>-33</v>
      </c>
      <c r="F3">
        <v>1</v>
      </c>
      <c r="G3" t="str">
        <f>VLOOKUP(F3, Freq[], 2, TRUE)</f>
        <v>144.3900</v>
      </c>
      <c r="H3" t="str">
        <f t="shared" si="0"/>
        <v>0000</v>
      </c>
      <c r="I3" t="str">
        <f t="shared" si="1"/>
        <v>-10300</v>
      </c>
      <c r="J3" t="str">
        <f t="shared" si="2"/>
        <v>-6000</v>
      </c>
      <c r="K3" t="str">
        <f t="shared" si="3"/>
        <v>-03300</v>
      </c>
      <c r="L3">
        <f t="shared" si="4"/>
        <v>0</v>
      </c>
      <c r="M3">
        <f t="shared" si="5"/>
        <v>-10300</v>
      </c>
      <c r="N3">
        <f t="shared" si="6"/>
        <v>-6000</v>
      </c>
      <c r="O3">
        <f t="shared" si="7"/>
        <v>-3300</v>
      </c>
      <c r="Q3" t="str">
        <f t="shared" ref="Q3:Q19" si="8">_xlfn.CONCAT("if (iLat &gt;= ", N3, " &amp;&amp; iLat &lt;= ", L3, " &amp;&amp; iLon &gt;= ", M3, " &amp;&amp; iLon &lt;= ", O3, ") freqSelected = ", F3, ";    //", A3, " on ", G3, "MHz")</f>
        <v>if (iLat &gt;= -6000 &amp;&amp; iLat &lt;= 0 &amp;&amp; iLon &gt;= -10300 &amp;&amp; iLon &lt;= -3300) freqSelected = 1;    //South America on 144.3900MHz</v>
      </c>
      <c r="S3" t="str">
        <f t="shared" ref="S3:S19" si="9">_xlfn.CONCAT("&lt;Placemark&gt;&lt;name&gt;",A3, " on ", G3, "MHz","&lt;/name&gt;&lt;styleUrl&gt;#poly-000000-1200-77-nodesc&lt;/styleUrl&gt;&lt;Polygon&gt;&lt;outerBoundaryIs&gt;&lt;LinearRing&gt;&lt;tessellate&gt;1&lt;/tessellate&gt;&lt;coordinates&gt;",C3, ",", B3, ",0 ",E3, ",", B3, ",0 ",E3, ",", D3, ",0 ",C3, ",", D3, ",0 ",C3, ",", B3, ",0 ","&lt;/coordinates&gt;&lt;/LinearRing&gt;&lt;/outerBoundaryIs&gt;&lt;/Polygon&gt;&lt;/Placemark&gt;")</f>
        <v>&lt;Placemark&gt;&lt;name&gt;South America on 144.3900MHz&lt;/name&gt;&lt;styleUrl&gt;#poly-000000-1200-77-nodesc&lt;/styleUrl&gt;&lt;Polygon&gt;&lt;outerBoundaryIs&gt;&lt;LinearRing&gt;&lt;tessellate&gt;1&lt;/tessellate&gt;&lt;coordinates&gt;-103,0,0 -33,0,0 -33,-60,0 -103,-60,0 -103,0,0 &lt;/coordinates&gt;&lt;/LinearRing&gt;&lt;/outerBoundaryIs&gt;&lt;/Polygon&gt;&lt;/Placemark&gt;</v>
      </c>
    </row>
    <row r="4" spans="1:19" x14ac:dyDescent="0.25">
      <c r="A4" t="s">
        <v>44</v>
      </c>
      <c r="B4">
        <v>20</v>
      </c>
      <c r="C4">
        <v>96</v>
      </c>
      <c r="D4">
        <v>-10</v>
      </c>
      <c r="E4">
        <v>142</v>
      </c>
      <c r="F4">
        <v>1</v>
      </c>
      <c r="G4" t="str">
        <f>VLOOKUP(F4, Freq[], 2, TRUE)</f>
        <v>144.3900</v>
      </c>
      <c r="H4" t="str">
        <f t="shared" si="0"/>
        <v>2000</v>
      </c>
      <c r="I4" t="str">
        <f t="shared" si="1"/>
        <v>09600</v>
      </c>
      <c r="J4" t="str">
        <f t="shared" si="2"/>
        <v>-1000</v>
      </c>
      <c r="K4" t="str">
        <f t="shared" si="3"/>
        <v>14200</v>
      </c>
      <c r="L4">
        <f t="shared" si="4"/>
        <v>2000</v>
      </c>
      <c r="M4">
        <f t="shared" si="5"/>
        <v>9600</v>
      </c>
      <c r="N4">
        <f t="shared" si="6"/>
        <v>-1000</v>
      </c>
      <c r="O4">
        <f t="shared" si="7"/>
        <v>14200</v>
      </c>
      <c r="Q4" t="str">
        <f t="shared" si="8"/>
        <v>if (iLat &gt;= -1000 &amp;&amp; iLat &lt;= 2000 &amp;&amp; iLon &gt;= 9600 &amp;&amp; iLon &lt;= 14200) freqSelected = 1;    //Indonesia/Malaysia/Singapore on 144.3900MHz</v>
      </c>
      <c r="S4" t="str">
        <f t="shared" si="9"/>
        <v>&lt;Placemark&gt;&lt;name&gt;Indonesia/Malaysia/Singapore on 144.3900MHz&lt;/name&gt;&lt;styleUrl&gt;#poly-000000-1200-77-nodesc&lt;/styleUrl&gt;&lt;Polygon&gt;&lt;outerBoundaryIs&gt;&lt;LinearRing&gt;&lt;tessellate&gt;1&lt;/tessellate&gt;&lt;coordinates&gt;96,20,0 142,20,0 142,-10,0 96,-10,0 96,20,0 &lt;/coordinates&gt;&lt;/LinearRing&gt;&lt;/outerBoundaryIs&gt;&lt;/Polygon&gt;&lt;/Placemark&gt;</v>
      </c>
    </row>
    <row r="5" spans="1:19" x14ac:dyDescent="0.25">
      <c r="A5" t="s">
        <v>45</v>
      </c>
      <c r="B5">
        <v>52</v>
      </c>
      <c r="C5">
        <v>69</v>
      </c>
      <c r="D5">
        <v>20</v>
      </c>
      <c r="E5">
        <v>135</v>
      </c>
      <c r="F5">
        <v>4</v>
      </c>
      <c r="G5" t="str">
        <f>VLOOKUP(F5, Freq[], 2, TRUE)</f>
        <v>144.6400</v>
      </c>
      <c r="H5" t="str">
        <f t="shared" si="0"/>
        <v>5200</v>
      </c>
      <c r="I5" t="str">
        <f t="shared" si="1"/>
        <v>06900</v>
      </c>
      <c r="J5" t="str">
        <f t="shared" si="2"/>
        <v>2000</v>
      </c>
      <c r="K5" t="str">
        <f t="shared" si="3"/>
        <v>13500</v>
      </c>
      <c r="L5">
        <f t="shared" si="4"/>
        <v>5200</v>
      </c>
      <c r="M5">
        <f t="shared" si="5"/>
        <v>6900</v>
      </c>
      <c r="N5">
        <f t="shared" si="6"/>
        <v>2000</v>
      </c>
      <c r="O5">
        <f t="shared" si="7"/>
        <v>13500</v>
      </c>
      <c r="Q5" t="str">
        <f t="shared" si="8"/>
        <v>if (iLat &gt;= 2000 &amp;&amp; iLat &lt;= 5200 &amp;&amp; iLon &gt;= 6900 &amp;&amp; iLon &lt;= 13500) freqSelected = 4;    //China/Taiwan on 144.6400MHz</v>
      </c>
      <c r="S5" t="str">
        <f t="shared" si="9"/>
        <v>&lt;Placemark&gt;&lt;name&gt;China/Taiwan on 144.6400MHz&lt;/name&gt;&lt;styleUrl&gt;#poly-000000-1200-77-nodesc&lt;/styleUrl&gt;&lt;Polygon&gt;&lt;outerBoundaryIs&gt;&lt;LinearRing&gt;&lt;tessellate&gt;1&lt;/tessellate&gt;&lt;coordinates&gt;69,52,0 135,52,0 135,20,0 69,20,0 69,52,0 &lt;/coordinates&gt;&lt;/LinearRing&gt;&lt;/outerBoundaryIs&gt;&lt;/Polygon&gt;&lt;/Placemark&gt;</v>
      </c>
    </row>
    <row r="6" spans="1:19" x14ac:dyDescent="0.25">
      <c r="A6" t="s">
        <v>23</v>
      </c>
      <c r="B6">
        <v>-32</v>
      </c>
      <c r="C6">
        <v>165</v>
      </c>
      <c r="D6">
        <v>-49</v>
      </c>
      <c r="E6">
        <v>180</v>
      </c>
      <c r="F6">
        <v>3</v>
      </c>
      <c r="G6" t="str">
        <f>VLOOKUP(F6, Freq[], 2, TRUE)</f>
        <v>144.5750</v>
      </c>
      <c r="H6" t="str">
        <f t="shared" si="0"/>
        <v>-3200</v>
      </c>
      <c r="I6" t="str">
        <f t="shared" si="1"/>
        <v>16500</v>
      </c>
      <c r="J6" t="str">
        <f t="shared" si="2"/>
        <v>-4900</v>
      </c>
      <c r="K6" t="str">
        <f t="shared" si="3"/>
        <v>18000</v>
      </c>
      <c r="L6">
        <f t="shared" si="4"/>
        <v>-3200</v>
      </c>
      <c r="M6">
        <f t="shared" si="5"/>
        <v>16500</v>
      </c>
      <c r="N6">
        <f t="shared" si="6"/>
        <v>-4900</v>
      </c>
      <c r="O6">
        <f t="shared" si="7"/>
        <v>18000</v>
      </c>
      <c r="Q6" t="str">
        <f t="shared" si="8"/>
        <v>if (iLat &gt;= -4900 &amp;&amp; iLat &lt;= -3200 &amp;&amp; iLon &gt;= 16500 &amp;&amp; iLon &lt;= 18000) freqSelected = 3;    //New Zealand on 144.5750MHz</v>
      </c>
      <c r="S6" t="str">
        <f t="shared" si="9"/>
        <v>&lt;Placemark&gt;&lt;name&gt;New Zealand on 144.5750MHz&lt;/name&gt;&lt;styleUrl&gt;#poly-000000-1200-77-nodesc&lt;/styleUrl&gt;&lt;Polygon&gt;&lt;outerBoundaryIs&gt;&lt;LinearRing&gt;&lt;tessellate&gt;1&lt;/tessellate&gt;&lt;coordinates&gt;165,-32,0 180,-32,0 180,-49,0 165,-49,0 165,-32,0 &lt;/coordinates&gt;&lt;/LinearRing&gt;&lt;/outerBoundaryIs&gt;&lt;/Polygon&gt;&lt;/Placemark&gt;</v>
      </c>
    </row>
    <row r="7" spans="1:19" x14ac:dyDescent="0.25">
      <c r="A7" t="s">
        <v>25</v>
      </c>
      <c r="B7">
        <v>-9</v>
      </c>
      <c r="C7">
        <v>111</v>
      </c>
      <c r="D7">
        <v>-45</v>
      </c>
      <c r="E7">
        <v>154</v>
      </c>
      <c r="F7">
        <v>7</v>
      </c>
      <c r="G7" t="str">
        <f>VLOOKUP(F7, Freq[], 2, TRUE)</f>
        <v>145.1750</v>
      </c>
      <c r="H7" t="str">
        <f t="shared" si="0"/>
        <v>-0900</v>
      </c>
      <c r="I7" t="str">
        <f t="shared" si="1"/>
        <v>11100</v>
      </c>
      <c r="J7" t="str">
        <f t="shared" si="2"/>
        <v>-4500</v>
      </c>
      <c r="K7" t="str">
        <f t="shared" si="3"/>
        <v>15400</v>
      </c>
      <c r="L7">
        <f t="shared" si="4"/>
        <v>-900</v>
      </c>
      <c r="M7">
        <f t="shared" si="5"/>
        <v>11100</v>
      </c>
      <c r="N7">
        <f t="shared" si="6"/>
        <v>-4500</v>
      </c>
      <c r="O7">
        <f t="shared" si="7"/>
        <v>15400</v>
      </c>
      <c r="Q7" t="str">
        <f t="shared" si="8"/>
        <v>if (iLat &gt;= -4500 &amp;&amp; iLat &lt;= -900 &amp;&amp; iLon &gt;= 11100 &amp;&amp; iLon &lt;= 15400) freqSelected = 7;    //Austrailia on 145.1750MHz</v>
      </c>
      <c r="S7" t="str">
        <f t="shared" si="9"/>
        <v>&lt;Placemark&gt;&lt;name&gt;Austrailia on 145.1750MHz&lt;/name&gt;&lt;styleUrl&gt;#poly-000000-1200-77-nodesc&lt;/styleUrl&gt;&lt;Polygon&gt;&lt;outerBoundaryIs&gt;&lt;LinearRing&gt;&lt;tessellate&gt;1&lt;/tessellate&gt;&lt;coordinates&gt;111,-9,0 154,-9,0 154,-45,0 111,-45,0 111,-9,0 &lt;/coordinates&gt;&lt;/LinearRing&gt;&lt;/outerBoundaryIs&gt;&lt;/Polygon&gt;&lt;/Placemark&gt;</v>
      </c>
    </row>
    <row r="8" spans="1:19" x14ac:dyDescent="0.25">
      <c r="A8" t="s">
        <v>46</v>
      </c>
      <c r="B8">
        <v>73</v>
      </c>
      <c r="C8">
        <v>-12</v>
      </c>
      <c r="D8">
        <v>36</v>
      </c>
      <c r="E8">
        <v>50</v>
      </c>
      <c r="F8">
        <v>6</v>
      </c>
      <c r="G8" t="str">
        <f>VLOOKUP(F8, Freq[], 2, TRUE)</f>
        <v>144.8000</v>
      </c>
      <c r="H8" t="str">
        <f t="shared" si="0"/>
        <v>7300</v>
      </c>
      <c r="I8" t="str">
        <f t="shared" si="1"/>
        <v>-01200</v>
      </c>
      <c r="J8" t="str">
        <f t="shared" si="2"/>
        <v>3600</v>
      </c>
      <c r="K8" t="str">
        <f t="shared" si="3"/>
        <v>05000</v>
      </c>
      <c r="L8">
        <f t="shared" si="4"/>
        <v>7300</v>
      </c>
      <c r="M8">
        <f t="shared" si="5"/>
        <v>-1200</v>
      </c>
      <c r="N8">
        <f t="shared" si="6"/>
        <v>3600</v>
      </c>
      <c r="O8">
        <f t="shared" si="7"/>
        <v>5000</v>
      </c>
      <c r="Q8" t="str">
        <f t="shared" si="8"/>
        <v>if (iLat &gt;= 3600 &amp;&amp; iLat &lt;= 7300 &amp;&amp; iLon &gt;= -1200 &amp;&amp; iLon &lt;= 5000) freqSelected = 6;    //Europe on 144.8000MHz</v>
      </c>
      <c r="S8" t="str">
        <f t="shared" si="9"/>
        <v>&lt;Placemark&gt;&lt;name&gt;Europe on 144.8000MHz&lt;/name&gt;&lt;styleUrl&gt;#poly-000000-1200-77-nodesc&lt;/styleUrl&gt;&lt;Polygon&gt;&lt;outerBoundaryIs&gt;&lt;LinearRing&gt;&lt;tessellate&gt;1&lt;/tessellate&gt;&lt;coordinates&gt;-12,73,0 50,73,0 50,36,0 -12,36,0 -12,73,0 &lt;/coordinates&gt;&lt;/LinearRing&gt;&lt;/outerBoundaryIs&gt;&lt;/Polygon&gt;&lt;/Placemark&gt;</v>
      </c>
    </row>
    <row r="9" spans="1:19" x14ac:dyDescent="0.25">
      <c r="A9" t="s">
        <v>47</v>
      </c>
      <c r="B9">
        <v>36</v>
      </c>
      <c r="C9">
        <v>-21</v>
      </c>
      <c r="D9">
        <v>-36</v>
      </c>
      <c r="E9">
        <v>52</v>
      </c>
      <c r="F9">
        <v>6</v>
      </c>
      <c r="G9" t="str">
        <f>VLOOKUP(F9, Freq[], 2, TRUE)</f>
        <v>144.8000</v>
      </c>
      <c r="H9" t="str">
        <f t="shared" ref="H9:H10" si="10">TEXT(INT(B9),"00") &amp; TEXT((B9-INT(B9))*60,"00")</f>
        <v>3600</v>
      </c>
      <c r="I9" t="str">
        <f t="shared" ref="I9:I10" si="11">TEXT(INT(C9),"000") &amp; TEXT((C9-INT(C9))*60,"00")</f>
        <v>-02100</v>
      </c>
      <c r="J9" t="str">
        <f t="shared" ref="J9:J10" si="12">TEXT(INT(D9),"00") &amp; TEXT((D9-INT(D9))*60,"00")</f>
        <v>-3600</v>
      </c>
      <c r="K9" t="str">
        <f t="shared" ref="K9:K10" si="13">TEXT(INT(E9),"000") &amp; TEXT((E9-INT(E9))*60,"00")</f>
        <v>05200</v>
      </c>
      <c r="L9">
        <f t="shared" ref="L9:L10" si="14">INT(H9)</f>
        <v>3600</v>
      </c>
      <c r="M9">
        <f t="shared" ref="M9:M10" si="15">INT(I9)</f>
        <v>-2100</v>
      </c>
      <c r="N9">
        <f t="shared" ref="N9:N10" si="16">INT(J9)</f>
        <v>-3600</v>
      </c>
      <c r="O9">
        <f t="shared" ref="O9:O10" si="17">INT(K9)</f>
        <v>5200</v>
      </c>
      <c r="Q9" t="str">
        <f t="shared" si="8"/>
        <v>if (iLat &gt;= -3600 &amp;&amp; iLat &lt;= 3600 &amp;&amp; iLon &gt;= -2100 &amp;&amp; iLon &lt;= 5200) freqSelected = 6;    //Africa on 144.8000MHz</v>
      </c>
      <c r="S9" t="str">
        <f t="shared" si="9"/>
        <v>&lt;Placemark&gt;&lt;name&gt;Africa on 144.8000MHz&lt;/name&gt;&lt;styleUrl&gt;#poly-000000-1200-77-nodesc&lt;/styleUrl&gt;&lt;Polygon&gt;&lt;outerBoundaryIs&gt;&lt;LinearRing&gt;&lt;tessellate&gt;1&lt;/tessellate&gt;&lt;coordinates&gt;-21,36,0 52,36,0 52,-36,0 -21,-36,0 -21,36,0 &lt;/coordinates&gt;&lt;/LinearRing&gt;&lt;/outerBoundaryIs&gt;&lt;/Polygon&gt;&lt;/Placemark&gt;</v>
      </c>
    </row>
    <row r="10" spans="1:19" x14ac:dyDescent="0.25">
      <c r="A10" t="s">
        <v>48</v>
      </c>
      <c r="B10">
        <v>75</v>
      </c>
      <c r="C10">
        <v>50</v>
      </c>
      <c r="D10">
        <v>52</v>
      </c>
      <c r="E10">
        <v>180</v>
      </c>
      <c r="F10">
        <v>6</v>
      </c>
      <c r="G10" t="str">
        <f>VLOOKUP(F10, Freq[], 2, TRUE)</f>
        <v>144.8000</v>
      </c>
      <c r="H10" t="str">
        <f t="shared" si="10"/>
        <v>7500</v>
      </c>
      <c r="I10" t="str">
        <f t="shared" si="11"/>
        <v>05000</v>
      </c>
      <c r="J10" t="str">
        <f t="shared" si="12"/>
        <v>5200</v>
      </c>
      <c r="K10" t="str">
        <f t="shared" si="13"/>
        <v>18000</v>
      </c>
      <c r="L10">
        <f t="shared" si="14"/>
        <v>7500</v>
      </c>
      <c r="M10">
        <f t="shared" si="15"/>
        <v>5000</v>
      </c>
      <c r="N10">
        <f t="shared" si="16"/>
        <v>5200</v>
      </c>
      <c r="O10">
        <f t="shared" si="17"/>
        <v>18000</v>
      </c>
      <c r="Q10" t="str">
        <f t="shared" si="8"/>
        <v>if (iLat &gt;= 5200 &amp;&amp; iLat &lt;= 7500 &amp;&amp; iLon &gt;= 5000 &amp;&amp; iLon &lt;= 18000) freqSelected = 6;    //Russia on 144.8000MHz</v>
      </c>
      <c r="S10" t="str">
        <f t="shared" si="9"/>
        <v>&lt;Placemark&gt;&lt;name&gt;Russia on 144.8000MHz&lt;/name&gt;&lt;styleUrl&gt;#poly-000000-1200-77-nodesc&lt;/styleUrl&gt;&lt;Polygon&gt;&lt;outerBoundaryIs&gt;&lt;LinearRing&gt;&lt;tessellate&gt;1&lt;/tessellate&gt;&lt;coordinates&gt;50,75,0 180,75,0 180,52,0 50,52,0 50,75,0 &lt;/coordinates&gt;&lt;/LinearRing&gt;&lt;/outerBoundaryIs&gt;&lt;/Polygon&gt;&lt;/Placemark&gt;</v>
      </c>
    </row>
    <row r="11" spans="1:19" x14ac:dyDescent="0.25">
      <c r="A11" t="s">
        <v>41</v>
      </c>
      <c r="B11">
        <v>80</v>
      </c>
      <c r="C11">
        <v>-169</v>
      </c>
      <c r="D11">
        <v>50</v>
      </c>
      <c r="E11">
        <v>-130</v>
      </c>
      <c r="F11">
        <v>1</v>
      </c>
      <c r="G11" t="str">
        <f>VLOOKUP(F11, Freq[], 2, TRUE)</f>
        <v>144.3900</v>
      </c>
      <c r="H11" t="str">
        <f>TEXT(INT(B11),"00") &amp; TEXT((B11-INT(B11))*60,"00")</f>
        <v>8000</v>
      </c>
      <c r="I11" t="str">
        <f>TEXT(INT(C11),"000") &amp; TEXT((C11-INT(C11))*60,"00")</f>
        <v>-16900</v>
      </c>
      <c r="J11" t="str">
        <f>TEXT(INT(D11),"00") &amp; TEXT((D11-INT(D11))*60,"00")</f>
        <v>5000</v>
      </c>
      <c r="K11" t="str">
        <f>TEXT(INT(E11),"000") &amp; TEXT((E11-INT(E11))*60,"00")</f>
        <v>-13000</v>
      </c>
      <c r="L11">
        <f>INT(H11)</f>
        <v>8000</v>
      </c>
      <c r="M11">
        <f>INT(I11)</f>
        <v>-16900</v>
      </c>
      <c r="N11">
        <f>INT(J11)</f>
        <v>5000</v>
      </c>
      <c r="O11">
        <f>INT(K11)</f>
        <v>-13000</v>
      </c>
      <c r="Q11" t="str">
        <f t="shared" si="8"/>
        <v>if (iLat &gt;= 5000 &amp;&amp; iLat &lt;= 8000 &amp;&amp; iLon &gt;= -16900 &amp;&amp; iLon &lt;= -13000) freqSelected = 1;    //Alaska on 144.3900MHz</v>
      </c>
      <c r="S11" t="str">
        <f t="shared" si="9"/>
        <v>&lt;Placemark&gt;&lt;name&gt;Alaska on 144.3900MHz&lt;/name&gt;&lt;styleUrl&gt;#poly-000000-1200-77-nodesc&lt;/styleUrl&gt;&lt;Polygon&gt;&lt;outerBoundaryIs&gt;&lt;LinearRing&gt;&lt;tessellate&gt;1&lt;/tessellate&gt;&lt;coordinates&gt;-169,80,0 -130,80,0 -130,50,0 -169,50,0 -169,80,0 &lt;/coordinates&gt;&lt;/LinearRing&gt;&lt;/outerBoundaryIs&gt;&lt;/Polygon&gt;&lt;/Placemark&gt;</v>
      </c>
    </row>
    <row r="12" spans="1:19" x14ac:dyDescent="0.25">
      <c r="A12" t="s">
        <v>42</v>
      </c>
      <c r="B12">
        <v>26</v>
      </c>
      <c r="C12">
        <v>-165</v>
      </c>
      <c r="D12">
        <v>15</v>
      </c>
      <c r="E12">
        <v>-153</v>
      </c>
      <c r="F12">
        <v>1</v>
      </c>
      <c r="G12" t="str">
        <f>VLOOKUP(F12, Freq[], 2, TRUE)</f>
        <v>144.3900</v>
      </c>
      <c r="H12" t="str">
        <f>TEXT(INT(B12),"00") &amp; TEXT((B12-INT(B12))*60,"00")</f>
        <v>2600</v>
      </c>
      <c r="I12" t="str">
        <f>TEXT(INT(C12),"000") &amp; TEXT((C12-INT(C12))*60,"00")</f>
        <v>-16500</v>
      </c>
      <c r="J12" t="str">
        <f>TEXT(INT(D12),"00") &amp; TEXT((D12-INT(D12))*60,"00")</f>
        <v>1500</v>
      </c>
      <c r="K12" t="str">
        <f>TEXT(INT(E12),"000") &amp; TEXT((E12-INT(E12))*60,"00")</f>
        <v>-15300</v>
      </c>
      <c r="L12">
        <f>INT(H12)</f>
        <v>2600</v>
      </c>
      <c r="M12">
        <f>INT(I12)</f>
        <v>-16500</v>
      </c>
      <c r="N12">
        <f>INT(J12)</f>
        <v>1500</v>
      </c>
      <c r="O12">
        <f>INT(K12)</f>
        <v>-15300</v>
      </c>
      <c r="Q12" t="str">
        <f t="shared" si="8"/>
        <v>if (iLat &gt;= 1500 &amp;&amp; iLat &lt;= 2600 &amp;&amp; iLon &gt;= -16500 &amp;&amp; iLon &lt;= -15300) freqSelected = 1;    //Hawaii on 144.3900MHz</v>
      </c>
      <c r="S12" t="str">
        <f t="shared" si="9"/>
        <v>&lt;Placemark&gt;&lt;name&gt;Hawaii on 144.3900MHz&lt;/name&gt;&lt;styleUrl&gt;#poly-000000-1200-77-nodesc&lt;/styleUrl&gt;&lt;Polygon&gt;&lt;outerBoundaryIs&gt;&lt;LinearRing&gt;&lt;tessellate&gt;1&lt;/tessellate&gt;&lt;coordinates&gt;-165,26,0 -153,26,0 -153,15,0 -165,15,0 -165,26,0 &lt;/coordinates&gt;&lt;/LinearRing&gt;&lt;/outerBoundaryIs&gt;&lt;/Polygon&gt;&lt;/Placemark&gt;</v>
      </c>
    </row>
    <row r="13" spans="1:19" x14ac:dyDescent="0.25">
      <c r="A13" t="s">
        <v>13</v>
      </c>
      <c r="B13">
        <v>3</v>
      </c>
      <c r="C13">
        <v>-70</v>
      </c>
      <c r="D13">
        <v>-30</v>
      </c>
      <c r="E13">
        <v>-33</v>
      </c>
      <c r="F13">
        <v>9</v>
      </c>
      <c r="G13" t="str">
        <f>VLOOKUP(F13, Freq[], 2, TRUE)</f>
        <v>145.5700</v>
      </c>
      <c r="H13" t="str">
        <f>TEXT(INT(B13),"00") &amp; TEXT((B13-INT(B13))*60,"00")</f>
        <v>0300</v>
      </c>
      <c r="I13" t="str">
        <f>TEXT(INT(C13),"000") &amp; TEXT((C13-INT(C13))*60,"00")</f>
        <v>-07000</v>
      </c>
      <c r="J13" t="str">
        <f>TEXT(INT(D13),"00") &amp; TEXT((D13-INT(D13))*60,"00")</f>
        <v>-3000</v>
      </c>
      <c r="K13" t="str">
        <f>TEXT(INT(E13),"000") &amp; TEXT((E13-INT(E13))*60,"00")</f>
        <v>-03300</v>
      </c>
      <c r="L13">
        <f>INT(H13)</f>
        <v>300</v>
      </c>
      <c r="M13">
        <f>INT(I13)</f>
        <v>-7000</v>
      </c>
      <c r="N13">
        <f>INT(J13)</f>
        <v>-3000</v>
      </c>
      <c r="O13">
        <f>INT(K13)</f>
        <v>-3300</v>
      </c>
      <c r="Q13" t="str">
        <f t="shared" si="8"/>
        <v>if (iLat &gt;= -3000 &amp;&amp; iLat &lt;= 300 &amp;&amp; iLon &gt;= -7000 &amp;&amp; iLon &lt;= -3300) freqSelected = 9;    //Brazil on 145.5700MHz</v>
      </c>
      <c r="S13" t="str">
        <f t="shared" si="9"/>
        <v>&lt;Placemark&gt;&lt;name&gt;Brazil on 145.5700MHz&lt;/name&gt;&lt;styleUrl&gt;#poly-000000-1200-77-nodesc&lt;/styleUrl&gt;&lt;Polygon&gt;&lt;outerBoundaryIs&gt;&lt;LinearRing&gt;&lt;tessellate&gt;1&lt;/tessellate&gt;&lt;coordinates&gt;-70,3,0 -33,3,0 -33,-30,0 -70,-30,0 -70,3,0 &lt;/coordinates&gt;&lt;/LinearRing&gt;&lt;/outerBoundaryIs&gt;&lt;/Polygon&gt;&lt;/Placemark&gt;</v>
      </c>
    </row>
    <row r="14" spans="1:19" x14ac:dyDescent="0.25">
      <c r="A14" t="s">
        <v>15</v>
      </c>
      <c r="B14">
        <v>45</v>
      </c>
      <c r="C14">
        <v>129</v>
      </c>
      <c r="D14">
        <v>30</v>
      </c>
      <c r="E14">
        <v>146</v>
      </c>
      <c r="F14">
        <v>5</v>
      </c>
      <c r="G14" t="str">
        <f>VLOOKUP(F14, Freq[], 2, TRUE)</f>
        <v>144.6600</v>
      </c>
      <c r="H14" t="str">
        <f>TEXT(INT(B14),"00") &amp; TEXT((B14-INT(B14))*60,"00")</f>
        <v>4500</v>
      </c>
      <c r="I14" t="str">
        <f>TEXT(INT(C14),"000") &amp; TEXT((C14-INT(C14))*60,"00")</f>
        <v>12900</v>
      </c>
      <c r="J14" t="str">
        <f>TEXT(INT(D14),"00") &amp; TEXT((D14-INT(D14))*60,"00")</f>
        <v>3000</v>
      </c>
      <c r="K14" t="str">
        <f>TEXT(INT(E14),"000") &amp; TEXT((E14-INT(E14))*60,"00")</f>
        <v>14600</v>
      </c>
      <c r="L14">
        <f>INT(H14)</f>
        <v>4500</v>
      </c>
      <c r="M14">
        <f>INT(I14)</f>
        <v>12900</v>
      </c>
      <c r="N14">
        <f>INT(J14)</f>
        <v>3000</v>
      </c>
      <c r="O14">
        <f>INT(K14)</f>
        <v>14600</v>
      </c>
      <c r="Q14" t="str">
        <f t="shared" si="8"/>
        <v>if (iLat &gt;= 3000 &amp;&amp; iLat &lt;= 4500 &amp;&amp; iLon &gt;= 12900 &amp;&amp; iLon &lt;= 14600) freqSelected = 5;    //Japan on 144.6600MHz</v>
      </c>
      <c r="S14" t="str">
        <f t="shared" si="9"/>
        <v>&lt;Placemark&gt;&lt;name&gt;Japan on 144.6600MHz&lt;/name&gt;&lt;styleUrl&gt;#poly-000000-1200-77-nodesc&lt;/styleUrl&gt;&lt;Polygon&gt;&lt;outerBoundaryIs&gt;&lt;LinearRing&gt;&lt;tessellate&gt;1&lt;/tessellate&gt;&lt;coordinates&gt;129,45,0 146,45,0 146,30,0 129,30,0 129,45,0 &lt;/coordinates&gt;&lt;/LinearRing&gt;&lt;/outerBoundaryIs&gt;&lt;/Polygon&gt;&lt;/Placemark&gt;</v>
      </c>
    </row>
    <row r="15" spans="1:19" x14ac:dyDescent="0.25">
      <c r="A15" t="s">
        <v>17</v>
      </c>
      <c r="B15">
        <v>20.6</v>
      </c>
      <c r="C15">
        <v>97</v>
      </c>
      <c r="D15">
        <v>5</v>
      </c>
      <c r="E15">
        <v>106</v>
      </c>
      <c r="F15">
        <v>8</v>
      </c>
      <c r="G15" t="str">
        <f>VLOOKUP(F15, Freq[], 2, TRUE)</f>
        <v>145.5300</v>
      </c>
      <c r="H15" t="str">
        <f>TEXT(INT(B15),"00") &amp; TEXT((B15-INT(B15))*60,"00")</f>
        <v>2036</v>
      </c>
      <c r="I15" t="str">
        <f>TEXT(INT(C15),"000") &amp; TEXT((C15-INT(C15))*60,"00")</f>
        <v>09700</v>
      </c>
      <c r="J15" t="str">
        <f>TEXT(INT(D15),"00") &amp; TEXT((D15-INT(D15))*60,"00")</f>
        <v>0500</v>
      </c>
      <c r="K15" t="str">
        <f>TEXT(INT(E15),"000") &amp; TEXT((E15-INT(E15))*60,"00")</f>
        <v>10600</v>
      </c>
      <c r="L15">
        <f>INT(H15)</f>
        <v>2036</v>
      </c>
      <c r="M15">
        <f>INT(I15)</f>
        <v>9700</v>
      </c>
      <c r="N15">
        <f>INT(J15)</f>
        <v>500</v>
      </c>
      <c r="O15">
        <f>INT(K15)</f>
        <v>10600</v>
      </c>
      <c r="Q15" t="str">
        <f t="shared" si="8"/>
        <v>if (iLat &gt;= 500 &amp;&amp; iLat &lt;= 2036 &amp;&amp; iLon &gt;= 9700 &amp;&amp; iLon &lt;= 10600) freqSelected = 8;    //Thailand on 145.5300MHz</v>
      </c>
      <c r="S15" t="str">
        <f t="shared" si="9"/>
        <v>&lt;Placemark&gt;&lt;name&gt;Thailand on 145.5300MHz&lt;/name&gt;&lt;styleUrl&gt;#poly-000000-1200-77-nodesc&lt;/styleUrl&gt;&lt;Polygon&gt;&lt;outerBoundaryIs&gt;&lt;LinearRing&gt;&lt;tessellate&gt;1&lt;/tessellate&gt;&lt;coordinates&gt;97,20.6,0 106,20.6,0 106,5,0 97,5,0 97,20.6,0 &lt;/coordinates&gt;&lt;/LinearRing&gt;&lt;/outerBoundaryIs&gt;&lt;/Polygon&gt;&lt;/Placemark&gt;</v>
      </c>
    </row>
    <row r="16" spans="1:19" x14ac:dyDescent="0.25">
      <c r="A16" t="s">
        <v>19</v>
      </c>
      <c r="B16">
        <v>22.5</v>
      </c>
      <c r="C16">
        <v>113.8</v>
      </c>
      <c r="D16">
        <v>22</v>
      </c>
      <c r="E16">
        <v>114.5</v>
      </c>
      <c r="F16">
        <v>2</v>
      </c>
      <c r="G16" t="str">
        <f>VLOOKUP(F16, Freq[], 2, TRUE)</f>
        <v>144.5250</v>
      </c>
      <c r="H16" t="str">
        <f>TEXT(INT(B16),"00") &amp; TEXT((B16-INT(B16))*60,"00")</f>
        <v>2230</v>
      </c>
      <c r="I16" t="str">
        <f>TEXT(INT(C16),"000") &amp; TEXT((C16-INT(C16))*60,"00")</f>
        <v>11348</v>
      </c>
      <c r="J16" t="str">
        <f>TEXT(INT(D16),"00") &amp; TEXT((D16-INT(D16))*60,"00")</f>
        <v>2200</v>
      </c>
      <c r="K16" t="str">
        <f>TEXT(INT(E16),"000") &amp; TEXT((E16-INT(E16))*60,"00")</f>
        <v>11430</v>
      </c>
      <c r="L16">
        <f>INT(H16)</f>
        <v>2230</v>
      </c>
      <c r="M16">
        <f>INT(I16)</f>
        <v>11348</v>
      </c>
      <c r="N16">
        <f>INT(J16)</f>
        <v>2200</v>
      </c>
      <c r="O16">
        <f>INT(K16)</f>
        <v>11430</v>
      </c>
      <c r="Q16" t="str">
        <f t="shared" si="8"/>
        <v>if (iLat &gt;= 2200 &amp;&amp; iLat &lt;= 2230 &amp;&amp; iLon &gt;= 11348 &amp;&amp; iLon &lt;= 11430) freqSelected = 2;    //Hong Kong on 144.5250MHz</v>
      </c>
      <c r="S16" t="str">
        <f t="shared" si="9"/>
        <v>&lt;Placemark&gt;&lt;name&gt;Hong Kong on 144.5250MHz&lt;/name&gt;&lt;styleUrl&gt;#poly-000000-1200-77-nodesc&lt;/styleUrl&gt;&lt;Polygon&gt;&lt;outerBoundaryIs&gt;&lt;LinearRing&gt;&lt;tessellate&gt;1&lt;/tessellate&gt;&lt;coordinates&gt;113.8,22.5,0 114.5,22.5,0 114.5,22,0 113.8,22,0 113.8,22.5,0 &lt;/coordinates&gt;&lt;/LinearRing&gt;&lt;/outerBoundaryIs&gt;&lt;/Polygon&gt;&lt;/Placemark&gt;</v>
      </c>
    </row>
    <row r="17" spans="1:19" x14ac:dyDescent="0.25">
      <c r="A17" t="s">
        <v>29</v>
      </c>
      <c r="B17">
        <v>61</v>
      </c>
      <c r="C17">
        <v>-8</v>
      </c>
      <c r="D17">
        <v>49</v>
      </c>
      <c r="E17">
        <v>2</v>
      </c>
      <c r="F17">
        <v>0</v>
      </c>
      <c r="G17" t="str">
        <f>VLOOKUP(F17, Freq[], 2, TRUE)</f>
        <v>000.0000</v>
      </c>
      <c r="H17" t="str">
        <f>TEXT(INT(B17),"00") &amp; TEXT((B17-INT(B17))*60,"00")</f>
        <v>6100</v>
      </c>
      <c r="I17" t="str">
        <f>TEXT(INT(C17),"000") &amp; TEXT((C17-INT(C17))*60,"00")</f>
        <v>-00800</v>
      </c>
      <c r="J17" t="str">
        <f t="shared" ref="I17:K17" si="18">TEXT(INT(D17),"00") &amp; TEXT((D17-INT(D17))*60,"00")</f>
        <v>4900</v>
      </c>
      <c r="K17" t="str">
        <f>TEXT(INT(E17),"000") &amp; TEXT((E17-INT(E17))*60,"00")</f>
        <v>00200</v>
      </c>
      <c r="L17">
        <f>INT(H17)</f>
        <v>6100</v>
      </c>
      <c r="M17">
        <f t="shared" ref="M17:O17" si="19">INT(I17)</f>
        <v>-800</v>
      </c>
      <c r="N17">
        <f t="shared" si="19"/>
        <v>4900</v>
      </c>
      <c r="O17">
        <f t="shared" si="19"/>
        <v>200</v>
      </c>
      <c r="Q17" t="str">
        <f t="shared" si="8"/>
        <v>if (iLat &gt;= 4900 &amp;&amp; iLat &lt;= 6100 &amp;&amp; iLon &gt;= -800 &amp;&amp; iLon &lt;= 200) freqSelected = 0;    //UK on 000.0000MHz</v>
      </c>
      <c r="S17" t="str">
        <f t="shared" si="9"/>
        <v>&lt;Placemark&gt;&lt;name&gt;UK on 000.0000MHz&lt;/name&gt;&lt;styleUrl&gt;#poly-000000-1200-77-nodesc&lt;/styleUrl&gt;&lt;Polygon&gt;&lt;outerBoundaryIs&gt;&lt;LinearRing&gt;&lt;tessellate&gt;1&lt;/tessellate&gt;&lt;coordinates&gt;-8,61,0 2,61,0 2,49,0 -8,49,0 -8,61,0 &lt;/coordinates&gt;&lt;/LinearRing&gt;&lt;/outerBoundaryIs&gt;&lt;/Polygon&gt;&lt;/Placemark&gt;</v>
      </c>
    </row>
    <row r="18" spans="1:19" x14ac:dyDescent="0.25">
      <c r="A18" t="s">
        <v>38</v>
      </c>
      <c r="B18">
        <v>19.2</v>
      </c>
      <c r="C18">
        <v>42</v>
      </c>
      <c r="D18">
        <v>11.8</v>
      </c>
      <c r="E18">
        <v>54.7</v>
      </c>
      <c r="F18">
        <v>0</v>
      </c>
      <c r="G18" t="str">
        <f>VLOOKUP(F18, Freq[], 2, TRUE)</f>
        <v>000.0000</v>
      </c>
      <c r="H18" t="str">
        <f>TEXT(INT(B18),"00") &amp; TEXT((B18-INT(B18))*60,"00")</f>
        <v>1912</v>
      </c>
      <c r="I18" t="str">
        <f>TEXT(INT(C18),"000") &amp; TEXT((C18-INT(C18))*60,"00")</f>
        <v>04200</v>
      </c>
      <c r="J18" t="str">
        <f>TEXT(INT(D18),"00") &amp; TEXT((D18-INT(D18))*60,"00")</f>
        <v>1148</v>
      </c>
      <c r="K18" t="str">
        <f>TEXT(INT(E18),"000") &amp; TEXT((E18-INT(E18))*60,"00")</f>
        <v>05442</v>
      </c>
      <c r="L18">
        <f>INT(H18)</f>
        <v>1912</v>
      </c>
      <c r="M18">
        <f>INT(I18)</f>
        <v>4200</v>
      </c>
      <c r="N18">
        <f>INT(J18)</f>
        <v>1148</v>
      </c>
      <c r="O18">
        <f>INT(K18)</f>
        <v>5442</v>
      </c>
      <c r="Q18" t="str">
        <f t="shared" si="8"/>
        <v>if (iLat &gt;= 1148 &amp;&amp; iLat &lt;= 1912 &amp;&amp; iLon &gt;= 4200 &amp;&amp; iLon &lt;= 5442) freqSelected = 0;    //Yemen on 000.0000MHz</v>
      </c>
      <c r="S18" t="str">
        <f t="shared" si="9"/>
        <v>&lt;Placemark&gt;&lt;name&gt;Yemen on 000.0000MHz&lt;/name&gt;&lt;styleUrl&gt;#poly-000000-1200-77-nodesc&lt;/styleUrl&gt;&lt;Polygon&gt;&lt;outerBoundaryIs&gt;&lt;LinearRing&gt;&lt;tessellate&gt;1&lt;/tessellate&gt;&lt;coordinates&gt;42,19.2,0 54.7,19.2,0 54.7,11.8,0 42,11.8,0 42,19.2,0 &lt;/coordinates&gt;&lt;/LinearRing&gt;&lt;/outerBoundaryIs&gt;&lt;/Polygon&gt;&lt;/Placemark&gt;</v>
      </c>
    </row>
    <row r="19" spans="1:19" x14ac:dyDescent="0.25">
      <c r="A19" t="s">
        <v>39</v>
      </c>
      <c r="B19">
        <v>43.1</v>
      </c>
      <c r="C19">
        <v>131</v>
      </c>
      <c r="D19">
        <v>37.700000000000003</v>
      </c>
      <c r="E19">
        <v>124</v>
      </c>
      <c r="F19">
        <v>0</v>
      </c>
      <c r="G19" t="str">
        <f>VLOOKUP(F19, Freq[], 2, TRUE)</f>
        <v>000.0000</v>
      </c>
      <c r="H19" t="str">
        <f>TEXT(INT(B19),"00") &amp; TEXT((B19-INT(B19))*60,"00")</f>
        <v>4306</v>
      </c>
      <c r="I19" t="str">
        <f>TEXT(INT(C19),"000") &amp; TEXT((C19-INT(C19))*60,"00")</f>
        <v>13100</v>
      </c>
      <c r="J19" t="str">
        <f>TEXT(INT(D19),"00") &amp; TEXT((D19-INT(D19))*60,"00")</f>
        <v>3742</v>
      </c>
      <c r="K19" t="str">
        <f>TEXT(INT(E19),"000") &amp; TEXT((E19-INT(E19))*60,"00")</f>
        <v>12400</v>
      </c>
      <c r="L19">
        <f>INT(H19)</f>
        <v>4306</v>
      </c>
      <c r="M19">
        <f>INT(I19)</f>
        <v>13100</v>
      </c>
      <c r="N19">
        <f>INT(J19)</f>
        <v>3742</v>
      </c>
      <c r="O19">
        <f>INT(K19)</f>
        <v>12400</v>
      </c>
      <c r="Q19" t="str">
        <f t="shared" si="8"/>
        <v>if (iLat &gt;= 3742 &amp;&amp; iLat &lt;= 4306 &amp;&amp; iLon &gt;= 13100 &amp;&amp; iLon &lt;= 12400) freqSelected = 0;    //North Korea on 000.0000MHz</v>
      </c>
      <c r="S19" t="str">
        <f t="shared" si="9"/>
        <v>&lt;Placemark&gt;&lt;name&gt;North Korea on 000.0000MHz&lt;/name&gt;&lt;styleUrl&gt;#poly-000000-1200-77-nodesc&lt;/styleUrl&gt;&lt;Polygon&gt;&lt;outerBoundaryIs&gt;&lt;LinearRing&gt;&lt;tessellate&gt;1&lt;/tessellate&gt;&lt;coordinates&gt;131,43.1,0 124,43.1,0 124,37.7,0 131,37.7,0 131,43.1,0 &lt;/coordinates&gt;&lt;/LinearRing&gt;&lt;/outerBoundaryIs&gt;&lt;/Polygon&gt;&lt;/Placemark&gt;</v>
      </c>
    </row>
    <row r="25" spans="1:19" x14ac:dyDescent="0.25">
      <c r="S25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F16C-04A7-4E32-9707-D2C98FCC0F06}">
  <dimension ref="A1:C12"/>
  <sheetViews>
    <sheetView workbookViewId="0">
      <selection activeCell="B10" sqref="B10"/>
    </sheetView>
  </sheetViews>
  <sheetFormatPr defaultRowHeight="15" x14ac:dyDescent="0.25"/>
  <cols>
    <col min="2" max="2" width="12.140625" customWidth="1"/>
    <col min="3" max="3" width="39.28515625" customWidth="1"/>
  </cols>
  <sheetData>
    <row r="1" spans="1:3" x14ac:dyDescent="0.25">
      <c r="A1" t="s">
        <v>5</v>
      </c>
      <c r="B1" t="s">
        <v>6</v>
      </c>
      <c r="C1" t="s">
        <v>9</v>
      </c>
    </row>
    <row r="2" spans="1:3" x14ac:dyDescent="0.25">
      <c r="A2">
        <v>0</v>
      </c>
      <c r="B2" s="1" t="s">
        <v>7</v>
      </c>
      <c r="C2" t="s">
        <v>10</v>
      </c>
    </row>
    <row r="3" spans="1:3" x14ac:dyDescent="0.25">
      <c r="A3">
        <v>1</v>
      </c>
      <c r="B3" s="1" t="s">
        <v>8</v>
      </c>
      <c r="C3" t="s">
        <v>11</v>
      </c>
    </row>
    <row r="4" spans="1:3" x14ac:dyDescent="0.25">
      <c r="A4">
        <v>2</v>
      </c>
      <c r="B4" s="1" t="s">
        <v>18</v>
      </c>
      <c r="C4" t="s">
        <v>19</v>
      </c>
    </row>
    <row r="5" spans="1:3" x14ac:dyDescent="0.25">
      <c r="A5">
        <v>3</v>
      </c>
      <c r="B5" s="1" t="s">
        <v>22</v>
      </c>
      <c r="C5" t="s">
        <v>23</v>
      </c>
    </row>
    <row r="6" spans="1:3" x14ac:dyDescent="0.25">
      <c r="A6">
        <v>4</v>
      </c>
      <c r="B6" s="1" t="s">
        <v>20</v>
      </c>
      <c r="C6" t="s">
        <v>21</v>
      </c>
    </row>
    <row r="7" spans="1:3" x14ac:dyDescent="0.25">
      <c r="A7">
        <v>5</v>
      </c>
      <c r="B7" s="1" t="s">
        <v>14</v>
      </c>
      <c r="C7" t="s">
        <v>15</v>
      </c>
    </row>
    <row r="8" spans="1:3" x14ac:dyDescent="0.25">
      <c r="A8">
        <v>6</v>
      </c>
      <c r="B8" s="1" t="s">
        <v>26</v>
      </c>
      <c r="C8" t="s">
        <v>27</v>
      </c>
    </row>
    <row r="9" spans="1:3" x14ac:dyDescent="0.25">
      <c r="A9">
        <v>7</v>
      </c>
      <c r="B9" s="1" t="s">
        <v>24</v>
      </c>
      <c r="C9" t="s">
        <v>25</v>
      </c>
    </row>
    <row r="10" spans="1:3" x14ac:dyDescent="0.25">
      <c r="A10">
        <v>8</v>
      </c>
      <c r="B10" s="1" t="s">
        <v>16</v>
      </c>
      <c r="C10" t="s">
        <v>17</v>
      </c>
    </row>
    <row r="11" spans="1:3" x14ac:dyDescent="0.25">
      <c r="A11">
        <v>9</v>
      </c>
      <c r="B11" s="1" t="s">
        <v>12</v>
      </c>
      <c r="C11" t="s">
        <v>13</v>
      </c>
    </row>
    <row r="12" spans="1:3" x14ac:dyDescent="0.25">
      <c r="A12">
        <v>99</v>
      </c>
      <c r="B12" s="1" t="s">
        <v>49</v>
      </c>
      <c r="C12" t="s">
        <v>28</v>
      </c>
    </row>
  </sheetData>
  <sortState xmlns:xlrd2="http://schemas.microsoft.com/office/spreadsheetml/2017/richdata2" ref="B4:C11">
    <sortCondition ref="B4:B11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Clobes</dc:creator>
  <cp:lastModifiedBy>Zack Clobes</cp:lastModifiedBy>
  <dcterms:created xsi:type="dcterms:W3CDTF">2025-04-05T13:55:32Z</dcterms:created>
  <dcterms:modified xsi:type="dcterms:W3CDTF">2025-04-05T16:22:24Z</dcterms:modified>
</cp:coreProperties>
</file>